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9" codeName="{99F03F65-6EE5-B2FF-AC1D-F4DDD12603F5}"/>
  <workbookPr codeName="ThisWorkbook" defaultThemeVersion="124226"/>
  <mc:AlternateContent xmlns:mc="http://schemas.openxmlformats.org/markup-compatibility/2006">
    <mc:Choice Requires="x15">
      <x15ac:absPath xmlns:x15ac="http://schemas.microsoft.com/office/spreadsheetml/2010/11/ac" url="/Users/saurabhsant/Downloads/"/>
    </mc:Choice>
  </mc:AlternateContent>
  <xr:revisionPtr revIDLastSave="0" documentId="13_ncr:1_{BA9B8768-B776-3741-B6D0-31B1239A2886}" xr6:coauthVersionLast="43" xr6:coauthVersionMax="43" xr10:uidLastSave="{00000000-0000-0000-0000-000000000000}"/>
  <bookViews>
    <workbookView xWindow="0" yWindow="0" windowWidth="28800" windowHeight="18000" xr2:uid="{00000000-000D-0000-FFFF-FFFF00000000}"/>
  </bookViews>
  <sheets>
    <sheet name="Excel Support" sheetId="3" r:id="rId1"/>
    <sheet name="Actual Distribution" sheetId="4" r:id="rId2"/>
    <sheet name="Chart Data" sheetId="2" r:id="rId3"/>
  </sheets>
  <definedNames>
    <definedName name="chart_reset">'Excel Support'!$AC$40</definedName>
    <definedName name="chartdata">'Chart Data'!$B$2:$B$258</definedName>
    <definedName name="ChartLBound">'Chart Data'!$A$2</definedName>
    <definedName name="ChartUBound">'Chart Data'!$A$253</definedName>
    <definedName name="current">'Excel Support'!$AD$12</definedName>
    <definedName name="currenttick">'Chart Data'!$D$3</definedName>
    <definedName name="currentvar">'Chart Data'!$D$5</definedName>
    <definedName name="ExpRet">'Excel Support'!$J$37:$J$39</definedName>
    <definedName name="ExpStD">'Excel Support'!$I$37:$I$39</definedName>
    <definedName name="_xlnm.Print_Area" localSheetId="0">'Excel Support'!$A$1:$M$42</definedName>
    <definedName name="weights">'Excel Support'!$L$21:$L$23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17" i="4" l="1"/>
  <c r="AC9" i="3" l="1"/>
  <c r="AG32" i="3"/>
  <c r="AD32" i="3"/>
  <c r="AC32" i="3"/>
  <c r="AD22" i="3"/>
  <c r="AG21" i="3"/>
  <c r="AD21" i="3"/>
  <c r="AC21" i="3"/>
  <c r="AG9" i="3"/>
  <c r="AD9" i="3"/>
  <c r="L2" i="2" l="1"/>
  <c r="AB40" i="3"/>
  <c r="I21" i="3"/>
  <c r="Z6" i="3" l="1"/>
  <c r="AC6" i="3" s="1"/>
  <c r="AC29" i="3"/>
  <c r="AC18" i="3"/>
  <c r="AC40" i="3"/>
  <c r="L25" i="2"/>
  <c r="L253" i="2" l="1"/>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4" i="2"/>
  <c r="L23" i="2"/>
  <c r="L22" i="2"/>
  <c r="L21" i="2"/>
  <c r="L20" i="2"/>
  <c r="L19" i="2"/>
  <c r="L18" i="2"/>
  <c r="L17" i="2"/>
  <c r="L16" i="2"/>
  <c r="L15" i="2"/>
  <c r="L14" i="2"/>
  <c r="L13" i="2"/>
  <c r="L12" i="2"/>
  <c r="L11" i="2"/>
  <c r="L10" i="2"/>
  <c r="L9" i="2"/>
  <c r="L8" i="2"/>
  <c r="L7" i="2"/>
  <c r="L6" i="2"/>
  <c r="L5" i="2"/>
  <c r="L4" i="2"/>
  <c r="L3" i="2"/>
  <c r="I39" i="3" l="1"/>
  <c r="I38" i="3"/>
  <c r="I37" i="3"/>
  <c r="J39" i="3"/>
  <c r="J38" i="3"/>
  <c r="J37" i="3"/>
  <c r="I8" i="3" l="1"/>
  <c r="AG6" i="3" l="1"/>
  <c r="AG18" i="3"/>
  <c r="AG29" i="3"/>
  <c r="AG7" i="3"/>
  <c r="AG19" i="3"/>
  <c r="AG30" i="3"/>
  <c r="AG8" i="3"/>
  <c r="AG20" i="3"/>
  <c r="AG31" i="3"/>
  <c r="W253" i="4"/>
  <c r="W252" i="4"/>
  <c r="W251" i="4"/>
  <c r="W250" i="4"/>
  <c r="W249" i="4"/>
  <c r="W248" i="4"/>
  <c r="W247" i="4"/>
  <c r="W246" i="4"/>
  <c r="W245" i="4"/>
  <c r="W244" i="4"/>
  <c r="W243" i="4"/>
  <c r="W242" i="4"/>
  <c r="W241" i="4"/>
  <c r="W240" i="4"/>
  <c r="W239" i="4"/>
  <c r="W238" i="4"/>
  <c r="W237" i="4"/>
  <c r="W236" i="4"/>
  <c r="W235" i="4"/>
  <c r="W234" i="4"/>
  <c r="W233" i="4"/>
  <c r="W232" i="4"/>
  <c r="W231" i="4"/>
  <c r="W230" i="4"/>
  <c r="W229" i="4"/>
  <c r="W228" i="4"/>
  <c r="W227" i="4"/>
  <c r="W226" i="4"/>
  <c r="W225" i="4"/>
  <c r="W224" i="4"/>
  <c r="W223" i="4"/>
  <c r="W222" i="4"/>
  <c r="W221" i="4"/>
  <c r="W220" i="4"/>
  <c r="W219" i="4"/>
  <c r="W218" i="4"/>
  <c r="W217" i="4"/>
  <c r="W216" i="4"/>
  <c r="W215" i="4"/>
  <c r="W214" i="4"/>
  <c r="W213" i="4"/>
  <c r="W212" i="4"/>
  <c r="W211" i="4"/>
  <c r="W210" i="4"/>
  <c r="W209" i="4"/>
  <c r="W208" i="4"/>
  <c r="W207" i="4"/>
  <c r="W206" i="4"/>
  <c r="W205" i="4"/>
  <c r="W204" i="4"/>
  <c r="W203" i="4"/>
  <c r="W202" i="4"/>
  <c r="W201" i="4"/>
  <c r="W200" i="4"/>
  <c r="W199" i="4"/>
  <c r="W198" i="4"/>
  <c r="W197" i="4"/>
  <c r="W196" i="4"/>
  <c r="W195" i="4"/>
  <c r="W194" i="4"/>
  <c r="W193" i="4"/>
  <c r="W192" i="4"/>
  <c r="W191" i="4"/>
  <c r="W190" i="4"/>
  <c r="W189" i="4"/>
  <c r="W188" i="4"/>
  <c r="W187" i="4"/>
  <c r="W186" i="4"/>
  <c r="W185" i="4"/>
  <c r="W184" i="4"/>
  <c r="W183" i="4"/>
  <c r="W182" i="4"/>
  <c r="W181" i="4"/>
  <c r="W180" i="4"/>
  <c r="W179" i="4"/>
  <c r="W178" i="4"/>
  <c r="W177" i="4"/>
  <c r="W176" i="4"/>
  <c r="W175" i="4"/>
  <c r="W174" i="4"/>
  <c r="W173" i="4"/>
  <c r="W172" i="4"/>
  <c r="W171" i="4"/>
  <c r="W170" i="4"/>
  <c r="W169" i="4"/>
  <c r="W168" i="4"/>
  <c r="W167" i="4"/>
  <c r="W166" i="4"/>
  <c r="W165" i="4"/>
  <c r="W164" i="4"/>
  <c r="W163" i="4"/>
  <c r="W162" i="4"/>
  <c r="W161" i="4"/>
  <c r="W160" i="4"/>
  <c r="W159" i="4"/>
  <c r="W158" i="4"/>
  <c r="W157" i="4"/>
  <c r="W156" i="4"/>
  <c r="W155" i="4"/>
  <c r="W154" i="4"/>
  <c r="W153" i="4"/>
  <c r="W152" i="4"/>
  <c r="W151" i="4"/>
  <c r="W150" i="4"/>
  <c r="W149" i="4"/>
  <c r="W148" i="4"/>
  <c r="W147" i="4"/>
  <c r="W146" i="4"/>
  <c r="W145" i="4"/>
  <c r="W144" i="4"/>
  <c r="W143" i="4"/>
  <c r="W142" i="4"/>
  <c r="W141" i="4"/>
  <c r="W140" i="4"/>
  <c r="W139" i="4"/>
  <c r="W138" i="4"/>
  <c r="W137" i="4"/>
  <c r="W136" i="4"/>
  <c r="W135" i="4"/>
  <c r="W134" i="4"/>
  <c r="W133" i="4"/>
  <c r="W132" i="4"/>
  <c r="W131" i="4"/>
  <c r="W130" i="4"/>
  <c r="W129" i="4"/>
  <c r="W128" i="4"/>
  <c r="W127" i="4"/>
  <c r="W126" i="4"/>
  <c r="W125" i="4"/>
  <c r="W124" i="4"/>
  <c r="W123" i="4"/>
  <c r="W122" i="4"/>
  <c r="W121" i="4"/>
  <c r="W120" i="4"/>
  <c r="W119" i="4"/>
  <c r="W118" i="4"/>
  <c r="W117" i="4"/>
  <c r="W116" i="4"/>
  <c r="W115" i="4"/>
  <c r="W114" i="4"/>
  <c r="W113" i="4"/>
  <c r="W112" i="4"/>
  <c r="W111" i="4"/>
  <c r="W110" i="4"/>
  <c r="W109" i="4"/>
  <c r="W108" i="4"/>
  <c r="W107" i="4"/>
  <c r="W106" i="4"/>
  <c r="W105" i="4"/>
  <c r="W104" i="4"/>
  <c r="W103" i="4"/>
  <c r="W102" i="4"/>
  <c r="W101" i="4"/>
  <c r="W100" i="4"/>
  <c r="W99" i="4"/>
  <c r="W98" i="4"/>
  <c r="W97" i="4"/>
  <c r="W96" i="4"/>
  <c r="W95" i="4"/>
  <c r="W94" i="4"/>
  <c r="W93" i="4"/>
  <c r="W92" i="4"/>
  <c r="W91" i="4"/>
  <c r="W90" i="4"/>
  <c r="W89" i="4"/>
  <c r="W88" i="4"/>
  <c r="W87" i="4"/>
  <c r="W86" i="4"/>
  <c r="W85" i="4"/>
  <c r="W84" i="4"/>
  <c r="W83" i="4"/>
  <c r="W82" i="4"/>
  <c r="W81" i="4"/>
  <c r="W80" i="4"/>
  <c r="W79" i="4"/>
  <c r="W78" i="4"/>
  <c r="W77" i="4"/>
  <c r="W76" i="4"/>
  <c r="W75" i="4"/>
  <c r="W74" i="4"/>
  <c r="W73" i="4"/>
  <c r="W72" i="4"/>
  <c r="W71" i="4"/>
  <c r="W70" i="4"/>
  <c r="W69" i="4"/>
  <c r="W68" i="4"/>
  <c r="W67" i="4"/>
  <c r="W66" i="4"/>
  <c r="W65" i="4"/>
  <c r="W64" i="4"/>
  <c r="W63" i="4"/>
  <c r="W62" i="4"/>
  <c r="W61" i="4"/>
  <c r="W60" i="4"/>
  <c r="W59" i="4"/>
  <c r="W58" i="4"/>
  <c r="W57" i="4"/>
  <c r="W56" i="4"/>
  <c r="W55" i="4"/>
  <c r="W54" i="4"/>
  <c r="W53" i="4"/>
  <c r="W52" i="4"/>
  <c r="W51" i="4"/>
  <c r="W50" i="4"/>
  <c r="W49" i="4"/>
  <c r="W48" i="4"/>
  <c r="W47" i="4"/>
  <c r="W46" i="4"/>
  <c r="W45" i="4"/>
  <c r="W44" i="4"/>
  <c r="W43" i="4"/>
  <c r="W42" i="4"/>
  <c r="W41" i="4"/>
  <c r="W40" i="4"/>
  <c r="W39" i="4"/>
  <c r="W38" i="4"/>
  <c r="W37" i="4"/>
  <c r="W36" i="4"/>
  <c r="W35" i="4"/>
  <c r="W34" i="4"/>
  <c r="W33" i="4"/>
  <c r="W32" i="4"/>
  <c r="W31" i="4"/>
  <c r="W30" i="4"/>
  <c r="W29" i="4"/>
  <c r="W28" i="4"/>
  <c r="W27" i="4"/>
  <c r="W26" i="4"/>
  <c r="W25" i="4"/>
  <c r="W24" i="4"/>
  <c r="W23" i="4"/>
  <c r="W22" i="4"/>
  <c r="W21" i="4"/>
  <c r="W20" i="4"/>
  <c r="W19" i="4"/>
  <c r="W18" i="4"/>
  <c r="W16" i="4"/>
  <c r="W15" i="4"/>
  <c r="W14" i="4"/>
  <c r="W13" i="4"/>
  <c r="W12" i="4"/>
  <c r="W11" i="4"/>
  <c r="W10" i="4"/>
  <c r="W9" i="4"/>
  <c r="W8" i="4"/>
  <c r="W7" i="4"/>
  <c r="W6" i="4"/>
  <c r="W5" i="4"/>
  <c r="W4" i="4"/>
  <c r="W3" i="4"/>
  <c r="P9" i="4" l="1"/>
  <c r="M3" i="4" s="1"/>
  <c r="P12" i="4"/>
  <c r="P8" i="4"/>
  <c r="P10" i="4"/>
  <c r="P11" i="4"/>
  <c r="AG12" i="3"/>
  <c r="AG22" i="3"/>
  <c r="AG33" i="3"/>
  <c r="Z8" i="4"/>
  <c r="W256" i="4"/>
  <c r="W257" i="4" s="1"/>
  <c r="Z7" i="4"/>
  <c r="Z14" i="4" s="1"/>
  <c r="K21" i="3"/>
  <c r="K22" i="3"/>
  <c r="K23" i="3"/>
  <c r="K24" i="3"/>
  <c r="AE7" i="3" l="1"/>
  <c r="AE8" i="3"/>
  <c r="AE29" i="3"/>
  <c r="AE30" i="3"/>
  <c r="AE32" i="3"/>
  <c r="AE21" i="3"/>
  <c r="AE20" i="3"/>
  <c r="AE18" i="3"/>
  <c r="AE9" i="3"/>
  <c r="Z11" i="4"/>
  <c r="Z15" i="4" s="1"/>
  <c r="K25" i="3"/>
  <c r="L24" i="3" s="1"/>
  <c r="I4" i="2"/>
  <c r="I3" i="2"/>
  <c r="I2" i="2"/>
  <c r="L23" i="3" l="1"/>
  <c r="L22" i="3"/>
  <c r="L21" i="3"/>
  <c r="AE22" i="3"/>
  <c r="AE33" i="3"/>
  <c r="Z16" i="4"/>
  <c r="Z17" i="4" s="1"/>
  <c r="Z18" i="4" s="1"/>
  <c r="Z19" i="4" s="1"/>
  <c r="Z20" i="4" s="1"/>
  <c r="Z21" i="4" s="1"/>
  <c r="Z22" i="4" s="1"/>
  <c r="Z23" i="4" s="1"/>
  <c r="Z24" i="4" s="1"/>
  <c r="Z25" i="4" s="1"/>
  <c r="Z26" i="4" s="1"/>
  <c r="Z27" i="4" s="1"/>
  <c r="Z28" i="4" s="1"/>
  <c r="Z29" i="4" s="1"/>
  <c r="Z30" i="4" s="1"/>
  <c r="Z31" i="4" s="1"/>
  <c r="Z32" i="4" s="1"/>
  <c r="Z33" i="4" s="1"/>
  <c r="Z34" i="4" s="1"/>
  <c r="Z35" i="4" s="1"/>
  <c r="Z36" i="4" s="1"/>
  <c r="Z37" i="4" s="1"/>
  <c r="Z38" i="4" s="1"/>
  <c r="H6" i="2" a="1"/>
  <c r="H6" i="2" s="1"/>
  <c r="T3" i="3"/>
  <c r="T5" i="3"/>
  <c r="T6" i="3"/>
  <c r="U14" i="3" a="1"/>
  <c r="W14" i="3" s="1"/>
  <c r="H39" i="3"/>
  <c r="H38" i="3"/>
  <c r="H37" i="3"/>
  <c r="J22" i="3"/>
  <c r="D3" i="2"/>
  <c r="J23" i="3"/>
  <c r="J21" i="3"/>
  <c r="AA14" i="4" l="1" a="1"/>
  <c r="AA35" i="4" s="1"/>
  <c r="AC8" i="3"/>
  <c r="AC7" i="3"/>
  <c r="Z31" i="3"/>
  <c r="AC31" i="3" s="1"/>
  <c r="Z19" i="3"/>
  <c r="AC19" i="3" s="1"/>
  <c r="AF32" i="3"/>
  <c r="AF21" i="3"/>
  <c r="AD6" i="3"/>
  <c r="AE6" i="3" s="1"/>
  <c r="AD19" i="3"/>
  <c r="AD31" i="3"/>
  <c r="AD30" i="3"/>
  <c r="AD29" i="3"/>
  <c r="AF29" i="3" s="1"/>
  <c r="AC30" i="3"/>
  <c r="AC20" i="3"/>
  <c r="AD18" i="3"/>
  <c r="AF18" i="3" s="1"/>
  <c r="AD20" i="3"/>
  <c r="AD7" i="3"/>
  <c r="AD8" i="3"/>
  <c r="T27" i="3"/>
  <c r="X23" i="3" s="1"/>
  <c r="T17" i="3"/>
  <c r="W18" i="3"/>
  <c r="S17" i="3"/>
  <c r="S26" i="3" s="1"/>
  <c r="S15" i="3"/>
  <c r="S24" i="3" s="1"/>
  <c r="S16" i="3"/>
  <c r="S25" i="3" s="1"/>
  <c r="U13" i="3"/>
  <c r="W13" i="3"/>
  <c r="V13" i="3"/>
  <c r="U14" i="3"/>
  <c r="V14" i="3"/>
  <c r="AA37" i="4" l="1"/>
  <c r="AA24" i="4"/>
  <c r="AA34" i="4"/>
  <c r="AA31" i="4"/>
  <c r="AA20" i="4"/>
  <c r="AA17" i="4"/>
  <c r="AA16" i="4"/>
  <c r="AA15" i="4"/>
  <c r="AA32" i="4"/>
  <c r="AA33" i="4"/>
  <c r="AA38" i="4"/>
  <c r="AA36" i="4"/>
  <c r="AA28" i="4"/>
  <c r="AA23" i="4"/>
  <c r="AA18" i="4"/>
  <c r="AA30" i="4"/>
  <c r="AA21" i="4"/>
  <c r="AA19" i="4"/>
  <c r="AA26" i="4"/>
  <c r="AA14" i="4"/>
  <c r="AA25" i="4"/>
  <c r="AA29" i="4"/>
  <c r="AA27" i="4"/>
  <c r="AA22" i="4"/>
  <c r="AF30" i="3"/>
  <c r="AE31" i="3"/>
  <c r="AF31" i="3" s="1"/>
  <c r="AE19" i="3"/>
  <c r="AF19" i="3" s="1"/>
  <c r="AF20" i="3"/>
  <c r="T15" i="3"/>
  <c r="W15" i="3" s="1"/>
  <c r="U18" i="3"/>
  <c r="U17" i="3"/>
  <c r="W17" i="3"/>
  <c r="T16" i="3"/>
  <c r="U16" i="3" s="1"/>
  <c r="V18" i="3"/>
  <c r="I6" i="2"/>
  <c r="V17" i="3"/>
  <c r="L25" i="3"/>
  <c r="U15" i="3" l="1"/>
  <c r="AJ29" i="3" a="1"/>
  <c r="AJ29" i="3" s="1"/>
  <c r="AJ18" i="3" a="1"/>
  <c r="AJ18" i="3" s="1"/>
  <c r="AE12" i="3"/>
  <c r="AF9" i="3" s="1"/>
  <c r="AF22" i="3"/>
  <c r="AF33" i="3"/>
  <c r="V15" i="3"/>
  <c r="T26" i="3"/>
  <c r="W23" i="3" s="1"/>
  <c r="W27" i="3" s="1"/>
  <c r="T25" i="3"/>
  <c r="V23" i="3" s="1"/>
  <c r="V27" i="3" s="1"/>
  <c r="V16" i="3"/>
  <c r="W16" i="3"/>
  <c r="J44" i="3" a="1"/>
  <c r="J44" i="3" s="1"/>
  <c r="T24" i="3"/>
  <c r="H7" i="2" l="1" a="1"/>
  <c r="H7" i="2" s="1"/>
  <c r="I7" i="2" s="1"/>
  <c r="I10" i="2" s="1"/>
  <c r="AF7" i="3"/>
  <c r="AF12" i="3"/>
  <c r="AF6" i="3"/>
  <c r="AF8" i="3"/>
  <c r="C253" i="2"/>
  <c r="M253" i="2" s="1"/>
  <c r="C245" i="2"/>
  <c r="M245" i="2" s="1"/>
  <c r="C237" i="2"/>
  <c r="M237" i="2" s="1"/>
  <c r="C229" i="2"/>
  <c r="M229" i="2" s="1"/>
  <c r="C221" i="2"/>
  <c r="M221" i="2" s="1"/>
  <c r="C213" i="2"/>
  <c r="M213" i="2" s="1"/>
  <c r="C205" i="2"/>
  <c r="M205" i="2" s="1"/>
  <c r="C197" i="2"/>
  <c r="M197" i="2" s="1"/>
  <c r="C189" i="2"/>
  <c r="M189" i="2" s="1"/>
  <c r="C181" i="2"/>
  <c r="M181" i="2" s="1"/>
  <c r="C173" i="2"/>
  <c r="M173" i="2" s="1"/>
  <c r="C165" i="2"/>
  <c r="M165" i="2" s="1"/>
  <c r="C157" i="2"/>
  <c r="M157" i="2" s="1"/>
  <c r="C149" i="2"/>
  <c r="M149" i="2" s="1"/>
  <c r="C141" i="2"/>
  <c r="M141" i="2" s="1"/>
  <c r="C133" i="2"/>
  <c r="M133" i="2" s="1"/>
  <c r="C125" i="2"/>
  <c r="M125" i="2" s="1"/>
  <c r="C117" i="2"/>
  <c r="M117" i="2" s="1"/>
  <c r="C109" i="2"/>
  <c r="M109" i="2" s="1"/>
  <c r="C101" i="2"/>
  <c r="M101" i="2" s="1"/>
  <c r="C93" i="2"/>
  <c r="M93" i="2" s="1"/>
  <c r="C85" i="2"/>
  <c r="M85" i="2" s="1"/>
  <c r="C77" i="2"/>
  <c r="M77" i="2" s="1"/>
  <c r="C69" i="2"/>
  <c r="M69" i="2" s="1"/>
  <c r="C61" i="2"/>
  <c r="M61" i="2" s="1"/>
  <c r="C53" i="2"/>
  <c r="M53" i="2" s="1"/>
  <c r="C45" i="2"/>
  <c r="M45" i="2" s="1"/>
  <c r="C37" i="2"/>
  <c r="M37" i="2" s="1"/>
  <c r="C29" i="2"/>
  <c r="M29" i="2" s="1"/>
  <c r="C21" i="2"/>
  <c r="M21" i="2" s="1"/>
  <c r="C13" i="2"/>
  <c r="M13" i="2" s="1"/>
  <c r="C5" i="2"/>
  <c r="M5" i="2" s="1"/>
  <c r="C68" i="2"/>
  <c r="M68" i="2" s="1"/>
  <c r="C52" i="2"/>
  <c r="M52" i="2" s="1"/>
  <c r="C36" i="2"/>
  <c r="M36" i="2" s="1"/>
  <c r="C20" i="2"/>
  <c r="M20" i="2" s="1"/>
  <c r="C4" i="2"/>
  <c r="M4" i="2" s="1"/>
  <c r="C11" i="2"/>
  <c r="M11" i="2" s="1"/>
  <c r="C234" i="2"/>
  <c r="M234" i="2" s="1"/>
  <c r="C218" i="2"/>
  <c r="M218" i="2" s="1"/>
  <c r="C202" i="2"/>
  <c r="M202" i="2" s="1"/>
  <c r="C186" i="2"/>
  <c r="M186" i="2" s="1"/>
  <c r="C162" i="2"/>
  <c r="M162" i="2" s="1"/>
  <c r="C138" i="2"/>
  <c r="M138" i="2" s="1"/>
  <c r="C114" i="2"/>
  <c r="M114" i="2" s="1"/>
  <c r="C98" i="2"/>
  <c r="M98" i="2" s="1"/>
  <c r="C74" i="2"/>
  <c r="M74" i="2" s="1"/>
  <c r="C50" i="2"/>
  <c r="M50" i="2" s="1"/>
  <c r="C34" i="2"/>
  <c r="M34" i="2" s="1"/>
  <c r="C26" i="2"/>
  <c r="M26" i="2" s="1"/>
  <c r="C241" i="2"/>
  <c r="M241" i="2" s="1"/>
  <c r="C209" i="2"/>
  <c r="M209" i="2" s="1"/>
  <c r="C252" i="2"/>
  <c r="M252" i="2" s="1"/>
  <c r="C244" i="2"/>
  <c r="M244" i="2" s="1"/>
  <c r="C236" i="2"/>
  <c r="M236" i="2" s="1"/>
  <c r="C228" i="2"/>
  <c r="M228" i="2" s="1"/>
  <c r="C220" i="2"/>
  <c r="M220" i="2" s="1"/>
  <c r="C212" i="2"/>
  <c r="M212" i="2" s="1"/>
  <c r="C204" i="2"/>
  <c r="M204" i="2" s="1"/>
  <c r="C196" i="2"/>
  <c r="M196" i="2" s="1"/>
  <c r="C188" i="2"/>
  <c r="M188" i="2" s="1"/>
  <c r="C180" i="2"/>
  <c r="M180" i="2" s="1"/>
  <c r="C172" i="2"/>
  <c r="M172" i="2" s="1"/>
  <c r="C164" i="2"/>
  <c r="M164" i="2" s="1"/>
  <c r="C156" i="2"/>
  <c r="M156" i="2" s="1"/>
  <c r="C148" i="2"/>
  <c r="M148" i="2" s="1"/>
  <c r="C140" i="2"/>
  <c r="M140" i="2" s="1"/>
  <c r="C132" i="2"/>
  <c r="M132" i="2" s="1"/>
  <c r="C124" i="2"/>
  <c r="M124" i="2" s="1"/>
  <c r="C116" i="2"/>
  <c r="M116" i="2" s="1"/>
  <c r="C108" i="2"/>
  <c r="M108" i="2" s="1"/>
  <c r="C100" i="2"/>
  <c r="M100" i="2" s="1"/>
  <c r="C92" i="2"/>
  <c r="M92" i="2" s="1"/>
  <c r="C84" i="2"/>
  <c r="M84" i="2" s="1"/>
  <c r="C76" i="2"/>
  <c r="M76" i="2" s="1"/>
  <c r="C60" i="2"/>
  <c r="M60" i="2" s="1"/>
  <c r="C44" i="2"/>
  <c r="M44" i="2" s="1"/>
  <c r="C28" i="2"/>
  <c r="M28" i="2" s="1"/>
  <c r="C12" i="2"/>
  <c r="M12" i="2" s="1"/>
  <c r="C250" i="2"/>
  <c r="M250" i="2" s="1"/>
  <c r="C226" i="2"/>
  <c r="M226" i="2" s="1"/>
  <c r="C194" i="2"/>
  <c r="M194" i="2" s="1"/>
  <c r="C170" i="2"/>
  <c r="M170" i="2" s="1"/>
  <c r="C146" i="2"/>
  <c r="M146" i="2" s="1"/>
  <c r="C122" i="2"/>
  <c r="M122" i="2" s="1"/>
  <c r="C90" i="2"/>
  <c r="M90" i="2" s="1"/>
  <c r="C58" i="2"/>
  <c r="M58" i="2" s="1"/>
  <c r="C10" i="2"/>
  <c r="M10" i="2" s="1"/>
  <c r="C249" i="2"/>
  <c r="M249" i="2" s="1"/>
  <c r="C225" i="2"/>
  <c r="M225" i="2" s="1"/>
  <c r="C201" i="2"/>
  <c r="M201" i="2" s="1"/>
  <c r="C251" i="2"/>
  <c r="M251" i="2" s="1"/>
  <c r="C243" i="2"/>
  <c r="M243" i="2" s="1"/>
  <c r="C235" i="2"/>
  <c r="M235" i="2" s="1"/>
  <c r="C227" i="2"/>
  <c r="M227" i="2" s="1"/>
  <c r="C219" i="2"/>
  <c r="M219" i="2" s="1"/>
  <c r="C211" i="2"/>
  <c r="M211" i="2" s="1"/>
  <c r="C203" i="2"/>
  <c r="M203" i="2" s="1"/>
  <c r="C195" i="2"/>
  <c r="M195" i="2" s="1"/>
  <c r="C187" i="2"/>
  <c r="M187" i="2" s="1"/>
  <c r="C179" i="2"/>
  <c r="M179" i="2" s="1"/>
  <c r="C171" i="2"/>
  <c r="M171" i="2" s="1"/>
  <c r="C163" i="2"/>
  <c r="M163" i="2" s="1"/>
  <c r="C155" i="2"/>
  <c r="M155" i="2" s="1"/>
  <c r="C147" i="2"/>
  <c r="M147" i="2" s="1"/>
  <c r="C139" i="2"/>
  <c r="M139" i="2" s="1"/>
  <c r="C131" i="2"/>
  <c r="M131" i="2" s="1"/>
  <c r="C123" i="2"/>
  <c r="M123" i="2" s="1"/>
  <c r="C115" i="2"/>
  <c r="M115" i="2" s="1"/>
  <c r="C107" i="2"/>
  <c r="M107" i="2" s="1"/>
  <c r="C99" i="2"/>
  <c r="M99" i="2" s="1"/>
  <c r="C91" i="2"/>
  <c r="M91" i="2" s="1"/>
  <c r="C83" i="2"/>
  <c r="M83" i="2" s="1"/>
  <c r="C75" i="2"/>
  <c r="M75" i="2" s="1"/>
  <c r="C67" i="2"/>
  <c r="M67" i="2" s="1"/>
  <c r="C59" i="2"/>
  <c r="M59" i="2" s="1"/>
  <c r="C51" i="2"/>
  <c r="M51" i="2" s="1"/>
  <c r="C43" i="2"/>
  <c r="M43" i="2" s="1"/>
  <c r="C35" i="2"/>
  <c r="M35" i="2" s="1"/>
  <c r="C27" i="2"/>
  <c r="M27" i="2" s="1"/>
  <c r="C19" i="2"/>
  <c r="M19" i="2" s="1"/>
  <c r="C3" i="2"/>
  <c r="M3" i="2" s="1"/>
  <c r="C242" i="2"/>
  <c r="M242" i="2" s="1"/>
  <c r="C210" i="2"/>
  <c r="M210" i="2" s="1"/>
  <c r="C178" i="2"/>
  <c r="M178" i="2" s="1"/>
  <c r="C154" i="2"/>
  <c r="M154" i="2" s="1"/>
  <c r="C130" i="2"/>
  <c r="M130" i="2" s="1"/>
  <c r="C106" i="2"/>
  <c r="M106" i="2" s="1"/>
  <c r="C82" i="2"/>
  <c r="M82" i="2" s="1"/>
  <c r="C66" i="2"/>
  <c r="M66" i="2" s="1"/>
  <c r="C42" i="2"/>
  <c r="M42" i="2" s="1"/>
  <c r="C18" i="2"/>
  <c r="M18" i="2" s="1"/>
  <c r="C2" i="2"/>
  <c r="M2" i="2" s="1"/>
  <c r="C233" i="2"/>
  <c r="M233" i="2" s="1"/>
  <c r="C217" i="2"/>
  <c r="M217" i="2" s="1"/>
  <c r="C193" i="2"/>
  <c r="M193" i="2" s="1"/>
  <c r="C248" i="2"/>
  <c r="M248" i="2" s="1"/>
  <c r="C240" i="2"/>
  <c r="M240" i="2" s="1"/>
  <c r="C232" i="2"/>
  <c r="M232" i="2" s="1"/>
  <c r="C224" i="2"/>
  <c r="M224" i="2" s="1"/>
  <c r="C216" i="2"/>
  <c r="M216" i="2" s="1"/>
  <c r="C208" i="2"/>
  <c r="M208" i="2" s="1"/>
  <c r="C200" i="2"/>
  <c r="M200" i="2" s="1"/>
  <c r="C192" i="2"/>
  <c r="M192" i="2" s="1"/>
  <c r="C184" i="2"/>
  <c r="M184" i="2" s="1"/>
  <c r="C176" i="2"/>
  <c r="M176" i="2" s="1"/>
  <c r="C168" i="2"/>
  <c r="M168" i="2" s="1"/>
  <c r="C160" i="2"/>
  <c r="M160" i="2" s="1"/>
  <c r="C152" i="2"/>
  <c r="M152" i="2" s="1"/>
  <c r="C144" i="2"/>
  <c r="M144" i="2" s="1"/>
  <c r="C136" i="2"/>
  <c r="M136" i="2" s="1"/>
  <c r="C128" i="2"/>
  <c r="M128" i="2" s="1"/>
  <c r="C120" i="2"/>
  <c r="M120" i="2" s="1"/>
  <c r="C112" i="2"/>
  <c r="M112" i="2" s="1"/>
  <c r="C104" i="2"/>
  <c r="M104" i="2" s="1"/>
  <c r="C96" i="2"/>
  <c r="M96" i="2" s="1"/>
  <c r="C88" i="2"/>
  <c r="M88" i="2" s="1"/>
  <c r="C80" i="2"/>
  <c r="M80" i="2" s="1"/>
  <c r="C72" i="2"/>
  <c r="M72" i="2" s="1"/>
  <c r="C64" i="2"/>
  <c r="M64" i="2" s="1"/>
  <c r="C56" i="2"/>
  <c r="M56" i="2" s="1"/>
  <c r="C48" i="2"/>
  <c r="M48" i="2" s="1"/>
  <c r="C40" i="2"/>
  <c r="M40" i="2" s="1"/>
  <c r="C32" i="2"/>
  <c r="M32" i="2" s="1"/>
  <c r="C24" i="2"/>
  <c r="M24" i="2" s="1"/>
  <c r="C16" i="2"/>
  <c r="M16" i="2" s="1"/>
  <c r="C8" i="2"/>
  <c r="M8" i="2" s="1"/>
  <c r="C247" i="2"/>
  <c r="M247" i="2" s="1"/>
  <c r="C239" i="2"/>
  <c r="M239" i="2" s="1"/>
  <c r="C231" i="2"/>
  <c r="M231" i="2" s="1"/>
  <c r="C223" i="2"/>
  <c r="M223" i="2" s="1"/>
  <c r="C215" i="2"/>
  <c r="M215" i="2" s="1"/>
  <c r="C207" i="2"/>
  <c r="M207" i="2" s="1"/>
  <c r="C199" i="2"/>
  <c r="M199" i="2" s="1"/>
  <c r="C191" i="2"/>
  <c r="M191" i="2" s="1"/>
  <c r="C183" i="2"/>
  <c r="M183" i="2" s="1"/>
  <c r="C175" i="2"/>
  <c r="M175" i="2" s="1"/>
  <c r="C167" i="2"/>
  <c r="M167" i="2" s="1"/>
  <c r="C159" i="2"/>
  <c r="M159" i="2" s="1"/>
  <c r="C151" i="2"/>
  <c r="M151" i="2" s="1"/>
  <c r="C143" i="2"/>
  <c r="M143" i="2" s="1"/>
  <c r="C135" i="2"/>
  <c r="M135" i="2" s="1"/>
  <c r="C127" i="2"/>
  <c r="M127" i="2" s="1"/>
  <c r="C119" i="2"/>
  <c r="M119" i="2" s="1"/>
  <c r="C111" i="2"/>
  <c r="M111" i="2" s="1"/>
  <c r="C103" i="2"/>
  <c r="M103" i="2" s="1"/>
  <c r="C95" i="2"/>
  <c r="M95" i="2" s="1"/>
  <c r="C87" i="2"/>
  <c r="M87" i="2" s="1"/>
  <c r="C79" i="2"/>
  <c r="M79" i="2" s="1"/>
  <c r="C71" i="2"/>
  <c r="M71" i="2" s="1"/>
  <c r="C63" i="2"/>
  <c r="M63" i="2" s="1"/>
  <c r="C55" i="2"/>
  <c r="M55" i="2" s="1"/>
  <c r="C47" i="2"/>
  <c r="M47" i="2" s="1"/>
  <c r="C39" i="2"/>
  <c r="M39" i="2" s="1"/>
  <c r="C31" i="2"/>
  <c r="M31" i="2" s="1"/>
  <c r="C23" i="2"/>
  <c r="M23" i="2" s="1"/>
  <c r="C15" i="2"/>
  <c r="M15" i="2" s="1"/>
  <c r="C7" i="2"/>
  <c r="M7" i="2" s="1"/>
  <c r="C246" i="2"/>
  <c r="M246" i="2" s="1"/>
  <c r="C238" i="2"/>
  <c r="M238" i="2" s="1"/>
  <c r="C230" i="2"/>
  <c r="M230" i="2" s="1"/>
  <c r="C222" i="2"/>
  <c r="M222" i="2" s="1"/>
  <c r="C214" i="2"/>
  <c r="M214" i="2" s="1"/>
  <c r="C206" i="2"/>
  <c r="M206" i="2" s="1"/>
  <c r="C198" i="2"/>
  <c r="M198" i="2" s="1"/>
  <c r="C190" i="2"/>
  <c r="M190" i="2" s="1"/>
  <c r="C182" i="2"/>
  <c r="M182" i="2" s="1"/>
  <c r="C174" i="2"/>
  <c r="M174" i="2" s="1"/>
  <c r="C166" i="2"/>
  <c r="M166" i="2" s="1"/>
  <c r="C158" i="2"/>
  <c r="M158" i="2" s="1"/>
  <c r="C150" i="2"/>
  <c r="M150" i="2" s="1"/>
  <c r="C142" i="2"/>
  <c r="M142" i="2" s="1"/>
  <c r="C134" i="2"/>
  <c r="M134" i="2" s="1"/>
  <c r="C126" i="2"/>
  <c r="M126" i="2" s="1"/>
  <c r="C118" i="2"/>
  <c r="M118" i="2" s="1"/>
  <c r="C110" i="2"/>
  <c r="M110" i="2" s="1"/>
  <c r="C102" i="2"/>
  <c r="M102" i="2" s="1"/>
  <c r="C94" i="2"/>
  <c r="M94" i="2" s="1"/>
  <c r="C86" i="2"/>
  <c r="M86" i="2" s="1"/>
  <c r="C78" i="2"/>
  <c r="M78" i="2" s="1"/>
  <c r="C70" i="2"/>
  <c r="M70" i="2" s="1"/>
  <c r="C185" i="2"/>
  <c r="M185" i="2" s="1"/>
  <c r="C121" i="2"/>
  <c r="M121" i="2" s="1"/>
  <c r="C62" i="2"/>
  <c r="M62" i="2" s="1"/>
  <c r="C30" i="2"/>
  <c r="M30" i="2" s="1"/>
  <c r="C177" i="2"/>
  <c r="M177" i="2" s="1"/>
  <c r="C113" i="2"/>
  <c r="M113" i="2" s="1"/>
  <c r="C57" i="2"/>
  <c r="M57" i="2" s="1"/>
  <c r="C25" i="2"/>
  <c r="M25" i="2" s="1"/>
  <c r="C169" i="2"/>
  <c r="M169" i="2" s="1"/>
  <c r="C105" i="2"/>
  <c r="M105" i="2" s="1"/>
  <c r="C54" i="2"/>
  <c r="M54" i="2" s="1"/>
  <c r="C22" i="2"/>
  <c r="M22" i="2" s="1"/>
  <c r="C161" i="2"/>
  <c r="M161" i="2" s="1"/>
  <c r="C97" i="2"/>
  <c r="M97" i="2" s="1"/>
  <c r="C49" i="2"/>
  <c r="M49" i="2" s="1"/>
  <c r="C17" i="2"/>
  <c r="M17" i="2" s="1"/>
  <c r="C153" i="2"/>
  <c r="M153" i="2" s="1"/>
  <c r="C89" i="2"/>
  <c r="M89" i="2" s="1"/>
  <c r="C46" i="2"/>
  <c r="M46" i="2" s="1"/>
  <c r="C14" i="2"/>
  <c r="M14" i="2" s="1"/>
  <c r="C145" i="2"/>
  <c r="M145" i="2" s="1"/>
  <c r="C81" i="2"/>
  <c r="M81" i="2" s="1"/>
  <c r="C41" i="2"/>
  <c r="M41" i="2" s="1"/>
  <c r="C9" i="2"/>
  <c r="M9" i="2" s="1"/>
  <c r="C137" i="2"/>
  <c r="M137" i="2" s="1"/>
  <c r="C73" i="2"/>
  <c r="M73" i="2" s="1"/>
  <c r="C38" i="2"/>
  <c r="M38" i="2" s="1"/>
  <c r="C6" i="2"/>
  <c r="M6" i="2" s="1"/>
  <c r="C129" i="2"/>
  <c r="M129" i="2" s="1"/>
  <c r="C65" i="2"/>
  <c r="M65" i="2" s="1"/>
  <c r="C33" i="2"/>
  <c r="M33" i="2" s="1"/>
  <c r="U23" i="3"/>
  <c r="U27" i="3" s="1"/>
  <c r="V24" i="3"/>
  <c r="W26" i="3"/>
  <c r="W24" i="3"/>
  <c r="V25" i="3"/>
  <c r="V26" i="3"/>
  <c r="W25" i="3"/>
  <c r="I9" i="2" l="1"/>
  <c r="AJ6" i="3" a="1"/>
  <c r="AJ6" i="3" s="1"/>
  <c r="N4" i="2"/>
  <c r="N5" i="2"/>
  <c r="N8" i="2"/>
  <c r="N2" i="2"/>
  <c r="N6" i="2"/>
  <c r="N3" i="2"/>
  <c r="N7" i="2"/>
  <c r="U26" i="3"/>
  <c r="U24" i="3"/>
  <c r="U25" i="3"/>
  <c r="X18" i="3" l="1"/>
  <c r="X27" i="3" s="1"/>
  <c r="X16" i="3"/>
  <c r="X25" i="3" s="1"/>
  <c r="X15" i="3"/>
  <c r="X17" i="3"/>
  <c r="X26" i="3" s="1"/>
  <c r="AJ30" i="3" l="1" a="1"/>
  <c r="AJ30" i="3" s="1"/>
  <c r="AJ32" i="3" s="1"/>
  <c r="AJ19" i="3" a="1"/>
  <c r="AJ19" i="3" s="1"/>
  <c r="AJ21" i="3" s="1"/>
  <c r="AJ7" i="3" a="1"/>
  <c r="AJ7" i="3" s="1"/>
  <c r="AJ9" i="3" s="1"/>
  <c r="J45" i="3" a="1"/>
  <c r="J45" i="3" s="1"/>
  <c r="X24" i="3"/>
  <c r="I5" i="3" l="1"/>
  <c r="I16" i="3" l="1"/>
  <c r="I17" i="3"/>
  <c r="D5" i="2"/>
  <c r="I15" i="3"/>
  <c r="N149" i="2" l="1"/>
  <c r="N99" i="2"/>
  <c r="N194" i="2"/>
  <c r="N233" i="2"/>
  <c r="N133" i="2"/>
  <c r="N250" i="2"/>
  <c r="N130" i="2"/>
  <c r="N169" i="2"/>
  <c r="N170" i="2"/>
  <c r="N125" i="2"/>
  <c r="N202" i="2"/>
  <c r="N98" i="2"/>
  <c r="N137" i="2"/>
  <c r="N251" i="2"/>
  <c r="N67" i="2"/>
  <c r="N190" i="2"/>
  <c r="N212" i="2"/>
  <c r="N183" i="2"/>
  <c r="N80" i="2"/>
  <c r="N121" i="2"/>
  <c r="N163" i="2"/>
  <c r="N131" i="2"/>
  <c r="N226" i="2"/>
  <c r="N10" i="2"/>
  <c r="N104" i="2"/>
  <c r="N24" i="2"/>
  <c r="N122" i="2"/>
  <c r="N159" i="2"/>
  <c r="N78" i="2"/>
  <c r="N49" i="2"/>
  <c r="N92" i="2"/>
  <c r="N232" i="2"/>
  <c r="N82" i="2"/>
  <c r="N162" i="2"/>
  <c r="N192" i="2"/>
  <c r="N29" i="2"/>
  <c r="N41" i="2"/>
  <c r="N13" i="2"/>
  <c r="N150" i="2"/>
  <c r="N66" i="2"/>
  <c r="N77" i="2"/>
  <c r="N103" i="2"/>
  <c r="N158" i="2"/>
  <c r="N30" i="2"/>
  <c r="N116" i="2"/>
  <c r="N253" i="2"/>
  <c r="I12" i="3" s="1"/>
  <c r="N193" i="2"/>
  <c r="N101" i="2"/>
  <c r="N45" i="2"/>
  <c r="N40" i="2"/>
  <c r="N102" i="2"/>
  <c r="N195" i="2"/>
  <c r="N85" i="2"/>
  <c r="N249" i="2"/>
  <c r="N145" i="2"/>
  <c r="N35" i="2"/>
  <c r="N69" i="2"/>
  <c r="N185" i="2"/>
  <c r="N81" i="2"/>
  <c r="N22" i="2"/>
  <c r="N61" i="2"/>
  <c r="N153" i="2"/>
  <c r="N57" i="2"/>
  <c r="N28" i="2"/>
  <c r="N11" i="2"/>
  <c r="N248" i="2"/>
  <c r="N123" i="2"/>
  <c r="N84" i="2"/>
  <c r="N95" i="2"/>
  <c r="N51" i="2"/>
  <c r="N72" i="2"/>
  <c r="N64" i="2"/>
  <c r="N144" i="2"/>
  <c r="N138" i="2"/>
  <c r="N221" i="2"/>
  <c r="N174" i="2"/>
  <c r="N205" i="2"/>
  <c r="N42" i="2"/>
  <c r="N54" i="2"/>
  <c r="N239" i="2"/>
  <c r="N56" i="2"/>
  <c r="N128" i="2"/>
  <c r="N34" i="2"/>
  <c r="N171" i="2"/>
  <c r="N240" i="2"/>
  <c r="N215" i="2"/>
  <c r="N39" i="2"/>
  <c r="N107" i="2"/>
  <c r="N224" i="2"/>
  <c r="N199" i="2"/>
  <c r="N12" i="2"/>
  <c r="N14" i="2"/>
  <c r="N75" i="2"/>
  <c r="N216" i="2"/>
  <c r="N191" i="2"/>
  <c r="N32" i="2"/>
  <c r="N19" i="2"/>
  <c r="N136" i="2"/>
  <c r="N105" i="2"/>
  <c r="N106" i="2"/>
  <c r="N118" i="2"/>
  <c r="N167" i="2"/>
  <c r="N242" i="2"/>
  <c r="N218" i="2"/>
  <c r="N62" i="2"/>
  <c r="N93" i="2"/>
  <c r="N83" i="2"/>
  <c r="N173" i="2"/>
  <c r="N238" i="2"/>
  <c r="N227" i="2"/>
  <c r="N243" i="2"/>
  <c r="N155" i="2"/>
  <c r="N196" i="2"/>
  <c r="N206" i="2"/>
  <c r="N38" i="2"/>
  <c r="N180" i="2"/>
  <c r="N166" i="2"/>
  <c r="N172" i="2"/>
  <c r="N53" i="2"/>
  <c r="N229" i="2"/>
  <c r="N18" i="2"/>
  <c r="N201" i="2"/>
  <c r="N79" i="2"/>
  <c r="N148" i="2"/>
  <c r="N73" i="2"/>
  <c r="N132" i="2"/>
  <c r="N70" i="2"/>
  <c r="N17" i="2"/>
  <c r="N110" i="2"/>
  <c r="N228" i="2"/>
  <c r="N94" i="2"/>
  <c r="N252" i="2"/>
  <c r="N179" i="2"/>
  <c r="N165" i="2"/>
  <c r="N91" i="2"/>
  <c r="N113" i="2"/>
  <c r="N89" i="2"/>
  <c r="N20" i="2"/>
  <c r="N114" i="2"/>
  <c r="N176" i="2"/>
  <c r="N151" i="2"/>
  <c r="N23" i="2"/>
  <c r="N58" i="2"/>
  <c r="N160" i="2"/>
  <c r="N135" i="2"/>
  <c r="N245" i="2"/>
  <c r="N37" i="2"/>
  <c r="N225" i="2"/>
  <c r="N152" i="2"/>
  <c r="N127" i="2"/>
  <c r="N27" i="2"/>
  <c r="N9" i="2"/>
  <c r="N246" i="2"/>
  <c r="N31" i="2"/>
  <c r="N208" i="2"/>
  <c r="N234" i="2"/>
  <c r="N86" i="2"/>
  <c r="N47" i="2"/>
  <c r="N143" i="2"/>
  <c r="N231" i="2"/>
  <c r="N198" i="2"/>
  <c r="N154" i="2"/>
  <c r="N177" i="2"/>
  <c r="N60" i="2"/>
  <c r="N161" i="2"/>
  <c r="N16" i="2"/>
  <c r="N50" i="2"/>
  <c r="N119" i="2"/>
  <c r="N207" i="2"/>
  <c r="N65" i="2"/>
  <c r="N112" i="2"/>
  <c r="N87" i="2"/>
  <c r="N33" i="2"/>
  <c r="N244" i="2"/>
  <c r="N96" i="2"/>
  <c r="N71" i="2"/>
  <c r="N117" i="2"/>
  <c r="N26" i="2"/>
  <c r="N236" i="2"/>
  <c r="N88" i="2"/>
  <c r="N63" i="2"/>
  <c r="N181" i="2"/>
  <c r="N141" i="2"/>
  <c r="N46" i="2"/>
  <c r="N21" i="2"/>
  <c r="N120" i="2"/>
  <c r="N25" i="2"/>
  <c r="N36" i="2"/>
  <c r="N90" i="2"/>
  <c r="N187" i="2"/>
  <c r="N222" i="2"/>
  <c r="N241" i="2"/>
  <c r="N204" i="2"/>
  <c r="N175" i="2"/>
  <c r="N203" i="2"/>
  <c r="N134" i="2"/>
  <c r="N48" i="2"/>
  <c r="N230" i="2"/>
  <c r="N43" i="2"/>
  <c r="N214" i="2"/>
  <c r="N139" i="2"/>
  <c r="N182" i="2"/>
  <c r="N15" i="2"/>
  <c r="N76" i="2"/>
  <c r="N184" i="2"/>
  <c r="N142" i="2"/>
  <c r="N235" i="2"/>
  <c r="N108" i="2"/>
  <c r="N219" i="2"/>
  <c r="N223" i="2"/>
  <c r="N188" i="2"/>
  <c r="N157" i="2"/>
  <c r="N74" i="2"/>
  <c r="N126" i="2"/>
  <c r="N109" i="2"/>
  <c r="N147" i="2"/>
  <c r="N164" i="2"/>
  <c r="N210" i="2"/>
  <c r="N124" i="2"/>
  <c r="N97" i="2"/>
  <c r="N168" i="2"/>
  <c r="N213" i="2"/>
  <c r="N100" i="2"/>
  <c r="N111" i="2"/>
  <c r="N237" i="2"/>
  <c r="N140" i="2"/>
  <c r="N68" i="2"/>
  <c r="N186" i="2"/>
  <c r="N211" i="2"/>
  <c r="N189" i="2"/>
  <c r="N209" i="2"/>
  <c r="N200" i="2"/>
  <c r="N220" i="2"/>
  <c r="N59" i="2"/>
  <c r="N44" i="2"/>
  <c r="N217" i="2"/>
  <c r="N146" i="2"/>
  <c r="N197" i="2"/>
  <c r="N115" i="2"/>
  <c r="N156" i="2"/>
  <c r="N55" i="2"/>
  <c r="N52" i="2"/>
  <c r="N178" i="2"/>
  <c r="N129" i="2"/>
  <c r="N247" i="2"/>
</calcChain>
</file>

<file path=xl/sharedStrings.xml><?xml version="1.0" encoding="utf-8"?>
<sst xmlns="http://schemas.openxmlformats.org/spreadsheetml/2006/main" count="109" uniqueCount="54">
  <si>
    <t>US</t>
  </si>
  <si>
    <t>UK</t>
  </si>
  <si>
    <t>POSITION</t>
  </si>
  <si>
    <t>LAST</t>
  </si>
  <si>
    <t>NLV</t>
  </si>
  <si>
    <t>Germany</t>
  </si>
  <si>
    <t>Weight</t>
  </si>
  <si>
    <t>Assumptions</t>
  </si>
  <si>
    <t>Covariance Matrix</t>
  </si>
  <si>
    <t>Tick</t>
  </si>
  <si>
    <t>VaR</t>
  </si>
  <si>
    <t>Time Elapsed</t>
  </si>
  <si>
    <t>BRIC</t>
  </si>
  <si>
    <t>BOND</t>
  </si>
  <si>
    <t xml:space="preserve"> </t>
  </si>
  <si>
    <t>Std.Dev.</t>
  </si>
  <si>
    <t>CASH</t>
  </si>
  <si>
    <t>Weights</t>
  </si>
  <si>
    <t>EWPR</t>
  </si>
  <si>
    <t>EWPSt.D</t>
  </si>
  <si>
    <t>%</t>
  </si>
  <si>
    <t>$</t>
  </si>
  <si>
    <t>Exp. St. Dev.</t>
  </si>
  <si>
    <t>Exp. Return</t>
  </si>
  <si>
    <t>VaR limit imposed by CRO</t>
  </si>
  <si>
    <t>Excel Support - VaR Case</t>
  </si>
  <si>
    <t>Period</t>
  </si>
  <si>
    <t>Min</t>
  </si>
  <si>
    <t>Max</t>
  </si>
  <si>
    <t>Bins</t>
  </si>
  <si>
    <t>B.Size</t>
  </si>
  <si>
    <t>Return</t>
  </si>
  <si>
    <t>Worst 5 Day Returns (Dollars)</t>
  </si>
  <si>
    <t>1% Var on 1 trading year (252 trading days) = 2.52 days, or 2nd worst day (round down)</t>
  </si>
  <si>
    <t>Your portfolio lost</t>
  </si>
  <si>
    <t>on its second-worst day of the year.</t>
  </si>
  <si>
    <t>Value-At-Risk (Daily)</t>
  </si>
  <si>
    <t>Histogram Data</t>
  </si>
  <si>
    <t>EW</t>
  </si>
  <si>
    <t>Actual Weights</t>
  </si>
  <si>
    <t>Annualized Exp. Portfolio Return (%)</t>
  </si>
  <si>
    <t>Annualized Exp. Portfolio Vol (%)</t>
  </si>
  <si>
    <t>Approximate Fines</t>
  </si>
  <si>
    <t>News</t>
  </si>
  <si>
    <t>4 letters</t>
  </si>
  <si>
    <t>Shares</t>
  </si>
  <si>
    <t>Differentials</t>
  </si>
  <si>
    <t>Needed to reset Chart</t>
  </si>
  <si>
    <t>version 1.2</t>
  </si>
  <si>
    <t>Column1</t>
  </si>
  <si>
    <t>Column2</t>
  </si>
  <si>
    <t>Reducing the exposure by 100 shares in the following securities, the VaR will descrease by:</t>
  </si>
  <si>
    <t>VaR Fines</t>
  </si>
  <si>
    <t>P&amp;L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</si>
</sst>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quot;$&quot;* #,##0.00_-;\-&quot;$&quot;* #,##0.00_-;_-&quot;$&quot;* &quot;-&quot;??_-;_-@_-"/>
    <numFmt numFmtId="165" formatCode="0.0%"/>
    <numFmt numFmtId="166" formatCode="_(* #,##0.0000_);_(* \(#,##0.0000\);_(* &quot;-&quot;??_);_(@_)"/>
    <numFmt numFmtId="167" formatCode="_(&quot;$&quot;* #,##0_);_(&quot;$&quot;* \(#,##0\);_(&quot;$&quot;* &quot;-&quot;??_);_(@_)"/>
    <numFmt numFmtId="168" formatCode="&quot;$&quot;#,##0"/>
    <numFmt numFmtId="169" formatCode="0.0000"/>
    <numFmt numFmtId="170" formatCode="#,##0.0000"/>
  </numFmts>
  <fonts count="10">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b/>
      <sz val="12"/>
      <color theme="1"/>
      <name val="Calibri"/>
      <family val="2"/>
      <scheme val="minor"/>
    </font>
    <font>
      <b/>
      <sz val="16"/>
      <color theme="1"/>
      <name val="Arial"/>
      <family val="2"/>
    </font>
    <font>
      <sz val="10"/>
      <color theme="1"/>
      <name val="Arial"/>
      <family val="2"/>
    </font>
    <font>
      <u/>
      <sz val="11"/>
      <color theme="1"/>
      <name val="Calibri"/>
      <family val="2"/>
      <scheme val="minor"/>
    </font>
    <font>
      <b/>
      <sz val="16"/>
      <color rgb="FF000000"/>
      <name val="Calibri"/>
      <family val="2"/>
    </font>
  </fonts>
  <fills count="8">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0.14999847407452621"/>
        <bgColor theme="0" tint="-0.14999847407452621"/>
      </patternFill>
    </fill>
    <fill>
      <patternFill patternType="solid">
        <fgColor theme="0"/>
        <bgColor theme="0" tint="-0.14999847407452621"/>
      </patternFill>
    </fill>
    <fill>
      <patternFill patternType="solid">
        <fgColor theme="3" tint="0.79998168889431442"/>
        <bgColor indexed="64"/>
      </patternFill>
    </fill>
  </fills>
  <borders count="12">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94">
    <xf numFmtId="0" fontId="0" fillId="0" borderId="0" xfId="0"/>
    <xf numFmtId="44" fontId="0" fillId="0" borderId="0" xfId="2" applyFont="1"/>
    <xf numFmtId="0" fontId="0" fillId="2" borderId="0" xfId="0" applyFill="1"/>
    <xf numFmtId="0" fontId="0" fillId="2" borderId="3" xfId="0" applyFill="1" applyBorder="1"/>
    <xf numFmtId="0" fontId="0" fillId="2" borderId="8" xfId="0" applyFill="1" applyBorder="1"/>
    <xf numFmtId="0" fontId="0" fillId="2" borderId="4" xfId="0" applyFill="1" applyBorder="1"/>
    <xf numFmtId="0" fontId="5" fillId="2" borderId="0" xfId="0" applyFont="1" applyFill="1"/>
    <xf numFmtId="0" fontId="2" fillId="2" borderId="0" xfId="0" applyFont="1" applyFill="1"/>
    <xf numFmtId="0" fontId="3" fillId="2" borderId="0" xfId="0" applyFont="1" applyFill="1"/>
    <xf numFmtId="0" fontId="0" fillId="2" borderId="2" xfId="0" applyFill="1" applyBorder="1"/>
    <xf numFmtId="44" fontId="0" fillId="2" borderId="0" xfId="0" applyNumberFormat="1" applyFill="1"/>
    <xf numFmtId="167" fontId="0" fillId="2" borderId="0" xfId="2" applyNumberFormat="1" applyFont="1" applyFill="1"/>
    <xf numFmtId="0" fontId="0" fillId="2" borderId="6" xfId="0" applyFill="1" applyBorder="1"/>
    <xf numFmtId="0" fontId="0" fillId="2" borderId="5" xfId="0" applyFill="1" applyBorder="1"/>
    <xf numFmtId="0" fontId="0" fillId="2" borderId="0" xfId="0" applyFill="1" applyAlignment="1">
      <alignment horizontal="center"/>
    </xf>
    <xf numFmtId="2" fontId="0" fillId="2" borderId="0" xfId="0" applyNumberFormat="1" applyFill="1" applyAlignment="1">
      <alignment horizontal="center"/>
    </xf>
    <xf numFmtId="10" fontId="0" fillId="2" borderId="0" xfId="3" applyNumberFormat="1" applyFont="1" applyFill="1" applyAlignment="1">
      <alignment horizontal="center"/>
    </xf>
    <xf numFmtId="0" fontId="0" fillId="2" borderId="7" xfId="0" applyFill="1" applyBorder="1"/>
    <xf numFmtId="0" fontId="0" fillId="2" borderId="1" xfId="0" applyFill="1" applyBorder="1"/>
    <xf numFmtId="10" fontId="0" fillId="2" borderId="0" xfId="3" applyNumberFormat="1" applyFont="1" applyFill="1"/>
    <xf numFmtId="168" fontId="2" fillId="2" borderId="0" xfId="1" applyNumberFormat="1" applyFont="1" applyFill="1"/>
    <xf numFmtId="10" fontId="0" fillId="2" borderId="0" xfId="0" applyNumberFormat="1" applyFill="1"/>
    <xf numFmtId="10" fontId="0" fillId="2" borderId="5" xfId="0" applyNumberFormat="1" applyFill="1" applyBorder="1"/>
    <xf numFmtId="10" fontId="0" fillId="2" borderId="6" xfId="0" applyNumberFormat="1" applyFill="1" applyBorder="1"/>
    <xf numFmtId="166" fontId="0" fillId="2" borderId="0" xfId="1" applyNumberFormat="1" applyFont="1" applyFill="1"/>
    <xf numFmtId="164" fontId="0" fillId="2" borderId="0" xfId="0" applyNumberFormat="1" applyFill="1"/>
    <xf numFmtId="10" fontId="0" fillId="2" borderId="7" xfId="0" applyNumberFormat="1" applyFill="1" applyBorder="1"/>
    <xf numFmtId="10" fontId="0" fillId="0" borderId="0" xfId="0" applyNumberFormat="1"/>
    <xf numFmtId="165" fontId="2" fillId="2" borderId="0" xfId="0" applyNumberFormat="1" applyFont="1" applyFill="1"/>
    <xf numFmtId="167" fontId="2" fillId="2" borderId="0" xfId="2" applyNumberFormat="1" applyFont="1" applyFill="1"/>
    <xf numFmtId="9" fontId="6" fillId="2" borderId="0" xfId="0" applyNumberFormat="1" applyFont="1" applyFill="1" applyAlignment="1">
      <alignment vertical="center"/>
    </xf>
    <xf numFmtId="9" fontId="7" fillId="2" borderId="0" xfId="0" applyNumberFormat="1" applyFont="1" applyFill="1" applyAlignment="1">
      <alignment vertical="center"/>
    </xf>
    <xf numFmtId="44" fontId="0" fillId="2" borderId="0" xfId="2" applyFont="1" applyFill="1" applyAlignment="1">
      <alignment horizontal="center"/>
    </xf>
    <xf numFmtId="0" fontId="4" fillId="2" borderId="3" xfId="0" applyFont="1" applyFill="1" applyBorder="1"/>
    <xf numFmtId="0" fontId="3" fillId="2" borderId="8" xfId="0" applyFont="1" applyFill="1" applyBorder="1"/>
    <xf numFmtId="0" fontId="2" fillId="2" borderId="1" xfId="0" applyFont="1" applyFill="1" applyBorder="1"/>
    <xf numFmtId="0" fontId="0" fillId="3" borderId="0" xfId="0" applyFill="1"/>
    <xf numFmtId="10" fontId="0" fillId="2" borderId="0" xfId="0" applyNumberFormat="1" applyFill="1" applyAlignment="1">
      <alignment horizontal="left"/>
    </xf>
    <xf numFmtId="4" fontId="0" fillId="2" borderId="0" xfId="0" applyNumberFormat="1" applyFill="1"/>
    <xf numFmtId="169" fontId="0" fillId="2" borderId="0" xfId="0" applyNumberFormat="1" applyFill="1"/>
    <xf numFmtId="170" fontId="0" fillId="2" borderId="0" xfId="0" applyNumberFormat="1" applyFill="1"/>
    <xf numFmtId="44" fontId="0" fillId="2" borderId="0" xfId="2" applyFont="1" applyFill="1"/>
    <xf numFmtId="0" fontId="0" fillId="4" borderId="6" xfId="0" applyFill="1" applyBorder="1"/>
    <xf numFmtId="0" fontId="0" fillId="4" borderId="0" xfId="0" applyFill="1"/>
    <xf numFmtId="0" fontId="0" fillId="4" borderId="5" xfId="0" applyFill="1" applyBorder="1"/>
    <xf numFmtId="0" fontId="0" fillId="4" borderId="7" xfId="0" applyFill="1" applyBorder="1"/>
    <xf numFmtId="0" fontId="0" fillId="4" borderId="1" xfId="0" applyFill="1" applyBorder="1"/>
    <xf numFmtId="0" fontId="0" fillId="4" borderId="2" xfId="0" applyFill="1" applyBorder="1"/>
    <xf numFmtId="0" fontId="0" fillId="2" borderId="1" xfId="0" applyFill="1" applyBorder="1" applyAlignment="1">
      <alignment horizontal="center"/>
    </xf>
    <xf numFmtId="0" fontId="2" fillId="2" borderId="1" xfId="0" applyFont="1" applyFill="1" applyBorder="1" applyAlignment="1">
      <alignment vertical="center"/>
    </xf>
    <xf numFmtId="0" fontId="2" fillId="2" borderId="1" xfId="0" applyFont="1" applyFill="1" applyBorder="1" applyAlignment="1">
      <alignment horizontal="center" vertical="center"/>
    </xf>
    <xf numFmtId="0" fontId="2" fillId="4" borderId="0" xfId="0" applyFont="1" applyFill="1"/>
    <xf numFmtId="44" fontId="0" fillId="2" borderId="1" xfId="0" applyNumberFormat="1" applyFill="1" applyBorder="1" applyAlignment="1">
      <alignment horizontal="center"/>
    </xf>
    <xf numFmtId="44" fontId="0" fillId="2" borderId="0" xfId="0" applyNumberFormat="1" applyFill="1" applyAlignment="1">
      <alignment horizontal="center"/>
    </xf>
    <xf numFmtId="44" fontId="2" fillId="2" borderId="0" xfId="2" applyFont="1" applyFill="1"/>
    <xf numFmtId="0" fontId="2" fillId="0" borderId="1" xfId="0" applyFont="1" applyBorder="1"/>
    <xf numFmtId="0" fontId="2" fillId="0" borderId="1" xfId="0" applyFont="1" applyBorder="1" applyAlignment="1">
      <alignment horizontal="center"/>
    </xf>
    <xf numFmtId="2" fontId="0" fillId="0" borderId="0" xfId="0" applyNumberFormat="1" applyAlignment="1">
      <alignment horizontal="center"/>
    </xf>
    <xf numFmtId="10" fontId="0" fillId="0" borderId="0" xfId="3" applyNumberFormat="1" applyFont="1" applyAlignment="1">
      <alignment horizontal="center"/>
    </xf>
    <xf numFmtId="0" fontId="0" fillId="0" borderId="0" xfId="0" applyAlignment="1">
      <alignment horizontal="center" vertical="center"/>
    </xf>
    <xf numFmtId="0" fontId="0" fillId="0" borderId="0" xfId="0" applyAlignment="1">
      <alignment horizontal="center"/>
    </xf>
    <xf numFmtId="0" fontId="4" fillId="2" borderId="0" xfId="0" applyFont="1" applyFill="1"/>
    <xf numFmtId="0" fontId="2" fillId="0" borderId="0" xfId="0" applyFont="1" applyAlignment="1">
      <alignment horizontal="center" vertical="center"/>
    </xf>
    <xf numFmtId="44" fontId="0" fillId="0" borderId="0" xfId="2" applyFont="1" applyAlignment="1">
      <alignment horizontal="center"/>
    </xf>
    <xf numFmtId="0" fontId="4" fillId="0" borderId="0" xfId="0" applyFont="1"/>
    <xf numFmtId="44" fontId="0" fillId="0" borderId="1" xfId="2" applyFont="1" applyBorder="1" applyAlignment="1">
      <alignment horizontal="center"/>
    </xf>
    <xf numFmtId="2" fontId="0" fillId="0" borderId="1" xfId="0" applyNumberFormat="1" applyBorder="1" applyAlignment="1">
      <alignment horizontal="center"/>
    </xf>
    <xf numFmtId="44" fontId="0" fillId="0" borderId="1" xfId="2" applyFont="1" applyBorder="1"/>
    <xf numFmtId="10" fontId="0" fillId="0" borderId="1" xfId="3" applyNumberFormat="1" applyFont="1" applyBorder="1" applyAlignment="1">
      <alignment horizontal="center"/>
    </xf>
    <xf numFmtId="0" fontId="2" fillId="0" borderId="0" xfId="0" applyFont="1" applyAlignment="1">
      <alignment horizontal="center"/>
    </xf>
    <xf numFmtId="44" fontId="0" fillId="6" borderId="0" xfId="2" applyFont="1" applyFill="1" applyAlignment="1">
      <alignment horizontal="center"/>
    </xf>
    <xf numFmtId="0" fontId="0" fillId="6" borderId="0" xfId="0" applyFill="1" applyAlignment="1">
      <alignment horizontal="center"/>
    </xf>
    <xf numFmtId="9" fontId="2" fillId="6" borderId="9" xfId="3" applyFont="1" applyFill="1" applyBorder="1" applyAlignment="1">
      <alignment horizontal="center"/>
    </xf>
    <xf numFmtId="0" fontId="2" fillId="6" borderId="10" xfId="0" applyFont="1" applyFill="1" applyBorder="1" applyAlignment="1">
      <alignment horizontal="center"/>
    </xf>
    <xf numFmtId="44" fontId="0" fillId="6" borderId="11" xfId="2" applyFont="1" applyFill="1" applyBorder="1" applyAlignment="1">
      <alignment horizontal="center"/>
    </xf>
    <xf numFmtId="167" fontId="0" fillId="2" borderId="11" xfId="2" applyNumberFormat="1" applyFont="1" applyFill="1" applyBorder="1"/>
    <xf numFmtId="0" fontId="2" fillId="6" borderId="9" xfId="0" applyFont="1" applyFill="1" applyBorder="1" applyAlignment="1">
      <alignment horizontal="center"/>
    </xf>
    <xf numFmtId="40" fontId="0" fillId="2" borderId="0" xfId="0" applyNumberFormat="1" applyFill="1"/>
    <xf numFmtId="0" fontId="2" fillId="2" borderId="10" xfId="0" applyFont="1" applyFill="1" applyBorder="1"/>
    <xf numFmtId="40" fontId="0" fillId="2" borderId="1" xfId="0" applyNumberFormat="1" applyFill="1" applyBorder="1"/>
    <xf numFmtId="0" fontId="0" fillId="2" borderId="0" xfId="0" applyFill="1" applyAlignment="1">
      <alignment vertical="center"/>
    </xf>
    <xf numFmtId="0" fontId="2" fillId="5" borderId="8" xfId="0" applyFont="1" applyFill="1" applyBorder="1" applyAlignment="1">
      <alignment horizontal="center"/>
    </xf>
    <xf numFmtId="44" fontId="0" fillId="5" borderId="8" xfId="2" applyFont="1" applyFill="1" applyBorder="1" applyAlignment="1">
      <alignment horizontal="center"/>
    </xf>
    <xf numFmtId="0" fontId="2" fillId="5" borderId="1" xfId="0" applyFont="1" applyFill="1" applyBorder="1" applyAlignment="1">
      <alignment horizontal="center"/>
    </xf>
    <xf numFmtId="44" fontId="0" fillId="5" borderId="1" xfId="2" applyFont="1" applyFill="1" applyBorder="1" applyAlignment="1">
      <alignment horizontal="center"/>
    </xf>
    <xf numFmtId="9" fontId="0" fillId="6" borderId="11" xfId="3" applyFont="1" applyFill="1" applyBorder="1" applyAlignment="1">
      <alignment horizontal="center"/>
    </xf>
    <xf numFmtId="0" fontId="2" fillId="4" borderId="3" xfId="0" applyFont="1" applyFill="1" applyBorder="1" applyAlignment="1">
      <alignment horizontal="center"/>
    </xf>
    <xf numFmtId="0" fontId="2" fillId="4" borderId="8" xfId="0" applyFont="1" applyFill="1" applyBorder="1" applyAlignment="1">
      <alignment horizontal="center"/>
    </xf>
    <xf numFmtId="0" fontId="2" fillId="4" borderId="4" xfId="0" applyFont="1" applyFill="1" applyBorder="1" applyAlignment="1">
      <alignment horizontal="center"/>
    </xf>
    <xf numFmtId="0" fontId="2" fillId="2" borderId="9" xfId="0" applyFont="1" applyFill="1" applyBorder="1" applyAlignment="1">
      <alignment horizontal="center"/>
    </xf>
    <xf numFmtId="0" fontId="2" fillId="2" borderId="10" xfId="0" applyFont="1" applyFill="1" applyBorder="1" applyAlignment="1">
      <alignment horizontal="center"/>
    </xf>
    <xf numFmtId="0" fontId="2" fillId="2" borderId="10" xfId="0" applyFont="1" applyFill="1" applyBorder="1" applyAlignment="1">
      <alignment horizontal="center" vertical="center" wrapText="1"/>
    </xf>
    <xf numFmtId="0" fontId="8" fillId="2" borderId="0" xfId="0" applyFont="1" applyFill="1" applyAlignment="1">
      <alignment horizontal="center"/>
    </xf>
    <xf numFmtId="0" fontId="2" fillId="7" borderId="0" xfId="0" applyFont="1" applyFill="1" applyAlignment="1">
      <alignment horizontal="center"/>
    </xf>
  </cellXfs>
  <cellStyles count="4">
    <cellStyle name="Comma" xfId="1" builtinId="3"/>
    <cellStyle name="Currency" xfId="2" builtinId="4"/>
    <cellStyle name="Normal" xfId="0" builtinId="0"/>
    <cellStyle name="Percent" xfId="3" builtinId="5"/>
  </cellStyles>
  <dxfs count="13">
    <dxf>
      <font>
        <b val="0"/>
        <i val="0"/>
        <strike val="0"/>
        <condense val="0"/>
        <extend val="0"/>
        <outline val="0"/>
        <shadow val="0"/>
        <u val="none"/>
        <vertAlign val="baseline"/>
        <sz val="11"/>
        <color theme="1"/>
        <name val="Calibri"/>
        <scheme val="minor"/>
      </font>
      <numFmt numFmtId="14"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dxf>
    <dxf>
      <fill>
        <patternFill patternType="none">
          <fgColor indexed="64"/>
          <bgColor auto="1"/>
        </patternFill>
      </fill>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4"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4" formatCode="0.00%"/>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it2.rtd">
      <tp t="e">
        <v>#N/A</v>
        <stp/>
        <stp>CASH</stp>
        <stp>POSITION</stp>
        <tr r="K24" s="3"/>
      </tp>
      <tp t="e">
        <v>#N/A</v>
        <stp/>
        <stp>US</stp>
        <stp>LAST</stp>
        <tr r="J21" s="3"/>
      </tp>
      <tp t="e">
        <v>#N/A</v>
        <stp/>
        <stp>TIMEREMAINING</stp>
        <tr r="D3" s="2"/>
      </tp>
      <tp t="e">
        <v>#N/A</v>
        <stp/>
        <stp>LATESTNEWS</stp>
        <stp>1</stp>
        <tr r="AB40" s="3"/>
      </tp>
      <tp t="e">
        <v>#N/A</v>
        <stp/>
        <stp>BRIC</stp>
        <stp>NLV</stp>
        <tr r="K22" s="3"/>
      </tp>
      <tp t="e">
        <v>#N/A</v>
        <stp/>
        <stp>BOND</stp>
        <stp>LAST</stp>
        <tr r="J23" s="3"/>
      </tp>
      <tp t="e">
        <v>#N/A</v>
        <stp/>
        <stp>US</stp>
        <stp>POSITION</stp>
        <tr r="I21" s="3"/>
      </tp>
      <tp t="e">
        <v>#N/A</v>
        <stp/>
        <stp>BRIC</stp>
        <stp>LAST</stp>
        <tr r="J22" s="3"/>
      </tp>
      <tp t="e">
        <v>#N/A</v>
        <stp/>
        <stp>US</stp>
        <stp>NLV</stp>
        <tr r="K21" s="3"/>
      </tp>
      <tp t="e">
        <v>#N/A</v>
        <stp/>
        <stp>BOND</stp>
        <stp>NLV</stp>
        <tr r="K23" s="3"/>
      </tp>
    </main>
  </volType>
</volTypes>
</file>

<file path=xl/_rels/workbook.xml.rels><?xml version="1.0" encoding="UTF-8" standalone="yes"?>
<Relationships xmlns="http://schemas.openxmlformats.org/package/2006/relationships"><Relationship Id="rId8"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'Chart Data'!$C$2:$C$253</c:f>
              <c:numCache>
                <c:formatCode>General</c:formatCode>
                <c:ptCount val="252"/>
                <c:pt idx="0">
                  <c:v>20000</c:v>
                </c:pt>
                <c:pt idx="1">
                  <c:v>20000</c:v>
                </c:pt>
                <c:pt idx="2">
                  <c:v>20000</c:v>
                </c:pt>
                <c:pt idx="3">
                  <c:v>20000</c:v>
                </c:pt>
                <c:pt idx="4">
                  <c:v>20000</c:v>
                </c:pt>
                <c:pt idx="5">
                  <c:v>20000</c:v>
                </c:pt>
                <c:pt idx="6">
                  <c:v>20000</c:v>
                </c:pt>
                <c:pt idx="7">
                  <c:v>20000</c:v>
                </c:pt>
                <c:pt idx="8">
                  <c:v>20000</c:v>
                </c:pt>
                <c:pt idx="9">
                  <c:v>20000</c:v>
                </c:pt>
                <c:pt idx="10">
                  <c:v>20000</c:v>
                </c:pt>
                <c:pt idx="11">
                  <c:v>20000</c:v>
                </c:pt>
                <c:pt idx="12">
                  <c:v>20000</c:v>
                </c:pt>
                <c:pt idx="13">
                  <c:v>20000</c:v>
                </c:pt>
                <c:pt idx="14">
                  <c:v>20000</c:v>
                </c:pt>
                <c:pt idx="15">
                  <c:v>20000</c:v>
                </c:pt>
                <c:pt idx="16">
                  <c:v>20000</c:v>
                </c:pt>
                <c:pt idx="17">
                  <c:v>20000</c:v>
                </c:pt>
                <c:pt idx="18">
                  <c:v>20000</c:v>
                </c:pt>
                <c:pt idx="19">
                  <c:v>20000</c:v>
                </c:pt>
                <c:pt idx="20">
                  <c:v>20000</c:v>
                </c:pt>
                <c:pt idx="21">
                  <c:v>20000</c:v>
                </c:pt>
                <c:pt idx="22">
                  <c:v>20000</c:v>
                </c:pt>
                <c:pt idx="23">
                  <c:v>20000</c:v>
                </c:pt>
                <c:pt idx="24">
                  <c:v>20000</c:v>
                </c:pt>
                <c:pt idx="25">
                  <c:v>20000</c:v>
                </c:pt>
                <c:pt idx="26">
                  <c:v>20000</c:v>
                </c:pt>
                <c:pt idx="27">
                  <c:v>20000</c:v>
                </c:pt>
                <c:pt idx="28">
                  <c:v>20000</c:v>
                </c:pt>
                <c:pt idx="29">
                  <c:v>20000</c:v>
                </c:pt>
                <c:pt idx="30">
                  <c:v>20000</c:v>
                </c:pt>
                <c:pt idx="31">
                  <c:v>20000</c:v>
                </c:pt>
                <c:pt idx="32">
                  <c:v>20000</c:v>
                </c:pt>
                <c:pt idx="33">
                  <c:v>20000</c:v>
                </c:pt>
                <c:pt idx="34">
                  <c:v>20000</c:v>
                </c:pt>
                <c:pt idx="35">
                  <c:v>20000</c:v>
                </c:pt>
                <c:pt idx="36">
                  <c:v>20000</c:v>
                </c:pt>
                <c:pt idx="37">
                  <c:v>20000</c:v>
                </c:pt>
                <c:pt idx="38">
                  <c:v>20000</c:v>
                </c:pt>
                <c:pt idx="39">
                  <c:v>20000</c:v>
                </c:pt>
                <c:pt idx="40">
                  <c:v>20000</c:v>
                </c:pt>
                <c:pt idx="41">
                  <c:v>20000</c:v>
                </c:pt>
                <c:pt idx="42">
                  <c:v>20000</c:v>
                </c:pt>
                <c:pt idx="43">
                  <c:v>20000</c:v>
                </c:pt>
                <c:pt idx="44">
                  <c:v>20000</c:v>
                </c:pt>
                <c:pt idx="45">
                  <c:v>20000</c:v>
                </c:pt>
                <c:pt idx="46">
                  <c:v>20000</c:v>
                </c:pt>
                <c:pt idx="47">
                  <c:v>20000</c:v>
                </c:pt>
                <c:pt idx="48">
                  <c:v>20000</c:v>
                </c:pt>
                <c:pt idx="49">
                  <c:v>20000</c:v>
                </c:pt>
                <c:pt idx="50">
                  <c:v>20000</c:v>
                </c:pt>
                <c:pt idx="51">
                  <c:v>20000</c:v>
                </c:pt>
                <c:pt idx="52">
                  <c:v>20000</c:v>
                </c:pt>
                <c:pt idx="53">
                  <c:v>20000</c:v>
                </c:pt>
                <c:pt idx="54">
                  <c:v>20000</c:v>
                </c:pt>
                <c:pt idx="55">
                  <c:v>20000</c:v>
                </c:pt>
                <c:pt idx="56">
                  <c:v>20000</c:v>
                </c:pt>
                <c:pt idx="57">
                  <c:v>20000</c:v>
                </c:pt>
                <c:pt idx="58">
                  <c:v>20000</c:v>
                </c:pt>
                <c:pt idx="59">
                  <c:v>20000</c:v>
                </c:pt>
                <c:pt idx="60">
                  <c:v>20000</c:v>
                </c:pt>
                <c:pt idx="61">
                  <c:v>20000</c:v>
                </c:pt>
                <c:pt idx="62">
                  <c:v>20000</c:v>
                </c:pt>
                <c:pt idx="63">
                  <c:v>20000</c:v>
                </c:pt>
                <c:pt idx="64">
                  <c:v>20000</c:v>
                </c:pt>
                <c:pt idx="65">
                  <c:v>20000</c:v>
                </c:pt>
                <c:pt idx="66">
                  <c:v>20000</c:v>
                </c:pt>
                <c:pt idx="67">
                  <c:v>20000</c:v>
                </c:pt>
                <c:pt idx="68">
                  <c:v>20000</c:v>
                </c:pt>
                <c:pt idx="69">
                  <c:v>20000</c:v>
                </c:pt>
                <c:pt idx="70">
                  <c:v>20000</c:v>
                </c:pt>
                <c:pt idx="71">
                  <c:v>20000</c:v>
                </c:pt>
                <c:pt idx="72">
                  <c:v>20000</c:v>
                </c:pt>
                <c:pt idx="73">
                  <c:v>20000</c:v>
                </c:pt>
                <c:pt idx="74">
                  <c:v>20000</c:v>
                </c:pt>
                <c:pt idx="75">
                  <c:v>20000</c:v>
                </c:pt>
                <c:pt idx="76">
                  <c:v>20000</c:v>
                </c:pt>
                <c:pt idx="77">
                  <c:v>20000</c:v>
                </c:pt>
                <c:pt idx="78">
                  <c:v>20000</c:v>
                </c:pt>
                <c:pt idx="79">
                  <c:v>20000</c:v>
                </c:pt>
                <c:pt idx="80">
                  <c:v>20000</c:v>
                </c:pt>
                <c:pt idx="81">
                  <c:v>20000</c:v>
                </c:pt>
                <c:pt idx="82">
                  <c:v>20000</c:v>
                </c:pt>
                <c:pt idx="83">
                  <c:v>20000</c:v>
                </c:pt>
                <c:pt idx="84">
                  <c:v>20000</c:v>
                </c:pt>
                <c:pt idx="85">
                  <c:v>20000</c:v>
                </c:pt>
                <c:pt idx="86">
                  <c:v>20000</c:v>
                </c:pt>
                <c:pt idx="87">
                  <c:v>20000</c:v>
                </c:pt>
                <c:pt idx="88">
                  <c:v>20000</c:v>
                </c:pt>
                <c:pt idx="89">
                  <c:v>20000</c:v>
                </c:pt>
                <c:pt idx="90">
                  <c:v>20000</c:v>
                </c:pt>
                <c:pt idx="91">
                  <c:v>20000</c:v>
                </c:pt>
                <c:pt idx="92">
                  <c:v>20000</c:v>
                </c:pt>
                <c:pt idx="93">
                  <c:v>20000</c:v>
                </c:pt>
                <c:pt idx="94">
                  <c:v>20000</c:v>
                </c:pt>
                <c:pt idx="95">
                  <c:v>20000</c:v>
                </c:pt>
                <c:pt idx="96">
                  <c:v>20000</c:v>
                </c:pt>
                <c:pt idx="97">
                  <c:v>20000</c:v>
                </c:pt>
                <c:pt idx="98">
                  <c:v>20000</c:v>
                </c:pt>
                <c:pt idx="99">
                  <c:v>20000</c:v>
                </c:pt>
                <c:pt idx="100">
                  <c:v>20000</c:v>
                </c:pt>
                <c:pt idx="101">
                  <c:v>20000</c:v>
                </c:pt>
                <c:pt idx="102">
                  <c:v>20000</c:v>
                </c:pt>
                <c:pt idx="103">
                  <c:v>20000</c:v>
                </c:pt>
                <c:pt idx="104">
                  <c:v>20000</c:v>
                </c:pt>
                <c:pt idx="105">
                  <c:v>20000</c:v>
                </c:pt>
                <c:pt idx="106">
                  <c:v>20000</c:v>
                </c:pt>
                <c:pt idx="107">
                  <c:v>20000</c:v>
                </c:pt>
                <c:pt idx="108">
                  <c:v>20000</c:v>
                </c:pt>
                <c:pt idx="109">
                  <c:v>20000</c:v>
                </c:pt>
                <c:pt idx="110">
                  <c:v>20000</c:v>
                </c:pt>
                <c:pt idx="111">
                  <c:v>20000</c:v>
                </c:pt>
                <c:pt idx="112">
                  <c:v>20000</c:v>
                </c:pt>
                <c:pt idx="113">
                  <c:v>20000</c:v>
                </c:pt>
                <c:pt idx="114">
                  <c:v>20000</c:v>
                </c:pt>
                <c:pt idx="115">
                  <c:v>20000</c:v>
                </c:pt>
                <c:pt idx="116">
                  <c:v>20000</c:v>
                </c:pt>
                <c:pt idx="117">
                  <c:v>20000</c:v>
                </c:pt>
                <c:pt idx="118">
                  <c:v>20000</c:v>
                </c:pt>
                <c:pt idx="119">
                  <c:v>20000</c:v>
                </c:pt>
                <c:pt idx="120">
                  <c:v>20000</c:v>
                </c:pt>
                <c:pt idx="121">
                  <c:v>20000</c:v>
                </c:pt>
                <c:pt idx="122">
                  <c:v>20000</c:v>
                </c:pt>
                <c:pt idx="123">
                  <c:v>20000</c:v>
                </c:pt>
                <c:pt idx="124">
                  <c:v>20000</c:v>
                </c:pt>
                <c:pt idx="125">
                  <c:v>20000</c:v>
                </c:pt>
                <c:pt idx="126">
                  <c:v>20000</c:v>
                </c:pt>
                <c:pt idx="127">
                  <c:v>20000</c:v>
                </c:pt>
                <c:pt idx="128">
                  <c:v>20000</c:v>
                </c:pt>
                <c:pt idx="129">
                  <c:v>20000</c:v>
                </c:pt>
                <c:pt idx="130">
                  <c:v>20000</c:v>
                </c:pt>
                <c:pt idx="131">
                  <c:v>20000</c:v>
                </c:pt>
                <c:pt idx="132">
                  <c:v>20000</c:v>
                </c:pt>
                <c:pt idx="133">
                  <c:v>20000</c:v>
                </c:pt>
                <c:pt idx="134">
                  <c:v>20000</c:v>
                </c:pt>
                <c:pt idx="135">
                  <c:v>20000</c:v>
                </c:pt>
                <c:pt idx="136">
                  <c:v>20000</c:v>
                </c:pt>
                <c:pt idx="137">
                  <c:v>20000</c:v>
                </c:pt>
                <c:pt idx="138">
                  <c:v>20000</c:v>
                </c:pt>
                <c:pt idx="139">
                  <c:v>20000</c:v>
                </c:pt>
                <c:pt idx="140">
                  <c:v>20000</c:v>
                </c:pt>
                <c:pt idx="141">
                  <c:v>20000</c:v>
                </c:pt>
                <c:pt idx="142">
                  <c:v>20000</c:v>
                </c:pt>
                <c:pt idx="143">
                  <c:v>20000</c:v>
                </c:pt>
                <c:pt idx="144">
                  <c:v>20000</c:v>
                </c:pt>
                <c:pt idx="145">
                  <c:v>20000</c:v>
                </c:pt>
                <c:pt idx="146">
                  <c:v>20000</c:v>
                </c:pt>
                <c:pt idx="147">
                  <c:v>20000</c:v>
                </c:pt>
                <c:pt idx="148">
                  <c:v>20000</c:v>
                </c:pt>
                <c:pt idx="149">
                  <c:v>20000</c:v>
                </c:pt>
                <c:pt idx="150">
                  <c:v>20000</c:v>
                </c:pt>
                <c:pt idx="151">
                  <c:v>20000</c:v>
                </c:pt>
                <c:pt idx="152">
                  <c:v>20000</c:v>
                </c:pt>
                <c:pt idx="153">
                  <c:v>20000</c:v>
                </c:pt>
                <c:pt idx="154">
                  <c:v>20000</c:v>
                </c:pt>
                <c:pt idx="155">
                  <c:v>20000</c:v>
                </c:pt>
                <c:pt idx="156">
                  <c:v>20000</c:v>
                </c:pt>
                <c:pt idx="157">
                  <c:v>20000</c:v>
                </c:pt>
                <c:pt idx="158">
                  <c:v>20000</c:v>
                </c:pt>
                <c:pt idx="159">
                  <c:v>20000</c:v>
                </c:pt>
                <c:pt idx="160">
                  <c:v>20000</c:v>
                </c:pt>
                <c:pt idx="161">
                  <c:v>20000</c:v>
                </c:pt>
                <c:pt idx="162">
                  <c:v>20000</c:v>
                </c:pt>
                <c:pt idx="163">
                  <c:v>20000</c:v>
                </c:pt>
                <c:pt idx="164">
                  <c:v>20000</c:v>
                </c:pt>
                <c:pt idx="165">
                  <c:v>20000</c:v>
                </c:pt>
                <c:pt idx="166">
                  <c:v>20000</c:v>
                </c:pt>
                <c:pt idx="167">
                  <c:v>20000</c:v>
                </c:pt>
                <c:pt idx="168">
                  <c:v>20000</c:v>
                </c:pt>
                <c:pt idx="169">
                  <c:v>20000</c:v>
                </c:pt>
                <c:pt idx="170">
                  <c:v>20000</c:v>
                </c:pt>
                <c:pt idx="171">
                  <c:v>20000</c:v>
                </c:pt>
                <c:pt idx="172">
                  <c:v>20000</c:v>
                </c:pt>
                <c:pt idx="173">
                  <c:v>20000</c:v>
                </c:pt>
                <c:pt idx="174">
                  <c:v>20000</c:v>
                </c:pt>
                <c:pt idx="175">
                  <c:v>20000</c:v>
                </c:pt>
                <c:pt idx="176">
                  <c:v>20000</c:v>
                </c:pt>
                <c:pt idx="177">
                  <c:v>20000</c:v>
                </c:pt>
                <c:pt idx="178">
                  <c:v>20000</c:v>
                </c:pt>
                <c:pt idx="179">
                  <c:v>20000</c:v>
                </c:pt>
                <c:pt idx="180">
                  <c:v>20000</c:v>
                </c:pt>
                <c:pt idx="181">
                  <c:v>20000</c:v>
                </c:pt>
                <c:pt idx="182">
                  <c:v>20000</c:v>
                </c:pt>
                <c:pt idx="183">
                  <c:v>20000</c:v>
                </c:pt>
                <c:pt idx="184">
                  <c:v>20000</c:v>
                </c:pt>
                <c:pt idx="185">
                  <c:v>20000</c:v>
                </c:pt>
                <c:pt idx="186">
                  <c:v>20000</c:v>
                </c:pt>
                <c:pt idx="187">
                  <c:v>20000</c:v>
                </c:pt>
                <c:pt idx="188">
                  <c:v>20000</c:v>
                </c:pt>
                <c:pt idx="189">
                  <c:v>20000</c:v>
                </c:pt>
                <c:pt idx="190">
                  <c:v>20000</c:v>
                </c:pt>
                <c:pt idx="191">
                  <c:v>20000</c:v>
                </c:pt>
                <c:pt idx="192">
                  <c:v>20000</c:v>
                </c:pt>
                <c:pt idx="193">
                  <c:v>20000</c:v>
                </c:pt>
                <c:pt idx="194">
                  <c:v>20000</c:v>
                </c:pt>
                <c:pt idx="195">
                  <c:v>20000</c:v>
                </c:pt>
                <c:pt idx="196">
                  <c:v>20000</c:v>
                </c:pt>
                <c:pt idx="197">
                  <c:v>20000</c:v>
                </c:pt>
                <c:pt idx="198">
                  <c:v>20000</c:v>
                </c:pt>
                <c:pt idx="199">
                  <c:v>20000</c:v>
                </c:pt>
                <c:pt idx="200">
                  <c:v>20000</c:v>
                </c:pt>
                <c:pt idx="201">
                  <c:v>20000</c:v>
                </c:pt>
                <c:pt idx="202">
                  <c:v>20000</c:v>
                </c:pt>
                <c:pt idx="203">
                  <c:v>20000</c:v>
                </c:pt>
                <c:pt idx="204">
                  <c:v>20000</c:v>
                </c:pt>
                <c:pt idx="205">
                  <c:v>20000</c:v>
                </c:pt>
                <c:pt idx="206">
                  <c:v>20000</c:v>
                </c:pt>
                <c:pt idx="207">
                  <c:v>20000</c:v>
                </c:pt>
                <c:pt idx="208">
                  <c:v>20000</c:v>
                </c:pt>
                <c:pt idx="209">
                  <c:v>20000</c:v>
                </c:pt>
                <c:pt idx="210">
                  <c:v>20000</c:v>
                </c:pt>
                <c:pt idx="211">
                  <c:v>20000</c:v>
                </c:pt>
                <c:pt idx="212">
                  <c:v>20000</c:v>
                </c:pt>
                <c:pt idx="213">
                  <c:v>20000</c:v>
                </c:pt>
                <c:pt idx="214">
                  <c:v>20000</c:v>
                </c:pt>
                <c:pt idx="215">
                  <c:v>20000</c:v>
                </c:pt>
                <c:pt idx="216">
                  <c:v>20000</c:v>
                </c:pt>
                <c:pt idx="217">
                  <c:v>20000</c:v>
                </c:pt>
                <c:pt idx="218">
                  <c:v>20000</c:v>
                </c:pt>
                <c:pt idx="219">
                  <c:v>20000</c:v>
                </c:pt>
                <c:pt idx="220">
                  <c:v>20000</c:v>
                </c:pt>
                <c:pt idx="221">
                  <c:v>20000</c:v>
                </c:pt>
                <c:pt idx="222">
                  <c:v>20000</c:v>
                </c:pt>
                <c:pt idx="223">
                  <c:v>20000</c:v>
                </c:pt>
                <c:pt idx="224">
                  <c:v>20000</c:v>
                </c:pt>
                <c:pt idx="225">
                  <c:v>20000</c:v>
                </c:pt>
                <c:pt idx="226">
                  <c:v>20000</c:v>
                </c:pt>
                <c:pt idx="227">
                  <c:v>20000</c:v>
                </c:pt>
                <c:pt idx="228">
                  <c:v>20000</c:v>
                </c:pt>
                <c:pt idx="229">
                  <c:v>20000</c:v>
                </c:pt>
                <c:pt idx="230">
                  <c:v>20000</c:v>
                </c:pt>
                <c:pt idx="231">
                  <c:v>20000</c:v>
                </c:pt>
                <c:pt idx="232">
                  <c:v>20000</c:v>
                </c:pt>
                <c:pt idx="233">
                  <c:v>20000</c:v>
                </c:pt>
                <c:pt idx="234">
                  <c:v>20000</c:v>
                </c:pt>
                <c:pt idx="235">
                  <c:v>20000</c:v>
                </c:pt>
                <c:pt idx="236">
                  <c:v>20000</c:v>
                </c:pt>
                <c:pt idx="237">
                  <c:v>20000</c:v>
                </c:pt>
                <c:pt idx="238">
                  <c:v>20000</c:v>
                </c:pt>
                <c:pt idx="239">
                  <c:v>20000</c:v>
                </c:pt>
                <c:pt idx="240">
                  <c:v>20000</c:v>
                </c:pt>
                <c:pt idx="241">
                  <c:v>20000</c:v>
                </c:pt>
                <c:pt idx="242">
                  <c:v>20000</c:v>
                </c:pt>
                <c:pt idx="243">
                  <c:v>20000</c:v>
                </c:pt>
                <c:pt idx="244">
                  <c:v>20000</c:v>
                </c:pt>
                <c:pt idx="245">
                  <c:v>20000</c:v>
                </c:pt>
                <c:pt idx="246">
                  <c:v>20000</c:v>
                </c:pt>
                <c:pt idx="247">
                  <c:v>20000</c:v>
                </c:pt>
                <c:pt idx="248">
                  <c:v>20000</c:v>
                </c:pt>
                <c:pt idx="249">
                  <c:v>20000</c:v>
                </c:pt>
                <c:pt idx="250">
                  <c:v>20000</c:v>
                </c:pt>
                <c:pt idx="251">
                  <c:v>20000</c:v>
                </c:pt>
              </c:numCache>
            </c:numRef>
          </c:val>
          <c:smooth val="0"/>
          <c:extLst>
            <c:ext xmlns:c16="http://schemas.microsoft.com/office/drawing/2014/chart" uri="{C3380CC4-5D6E-409C-BE32-E72D297353CC}">
              <c16:uniqueId val="{00000000-79DC-491A-88A0-3EC15B60B59D}"/>
            </c:ext>
          </c:extLst>
        </c:ser>
        <c:ser>
          <c:idx val="1"/>
          <c:order val="1"/>
          <c:tx>
            <c:v>Series 2</c:v>
          </c:tx>
          <c:spPr>
            <a:ln w="28575" cap="rnd">
              <a:solidFill>
                <a:schemeClr val="accent2"/>
              </a:solidFill>
              <a:round/>
            </a:ln>
            <a:effectLst/>
          </c:spPr>
          <c:marker>
            <c:symbol val="none"/>
          </c:marker>
          <c:val>
            <c:numRef>
              <c:f>'Chart Data'!$B$2:$B$253</c:f>
              <c:numCache>
                <c:formatCode>General</c:formatCode>
                <c:ptCount val="252"/>
              </c:numCache>
            </c:numRef>
          </c:val>
          <c:smooth val="0"/>
          <c:extLst>
            <c:ext xmlns:c16="http://schemas.microsoft.com/office/drawing/2014/chart" uri="{C3380CC4-5D6E-409C-BE32-E72D297353CC}">
              <c16:uniqueId val="{00000001-79DC-491A-88A0-3EC15B60B59D}"/>
            </c:ext>
          </c:extLst>
        </c:ser>
        <c:dLbls>
          <c:showLegendKey val="0"/>
          <c:showVal val="0"/>
          <c:showCatName val="0"/>
          <c:showSerName val="0"/>
          <c:showPercent val="0"/>
          <c:showBubbleSize val="0"/>
        </c:dLbls>
        <c:smooth val="0"/>
        <c:axId val="249865992"/>
        <c:axId val="249866384"/>
      </c:lineChart>
      <c:catAx>
        <c:axId val="249865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866384"/>
        <c:crosses val="autoZero"/>
        <c:auto val="1"/>
        <c:lblAlgn val="ctr"/>
        <c:lblOffset val="100"/>
        <c:noMultiLvlLbl val="0"/>
      </c:catAx>
      <c:valAx>
        <c:axId val="2498663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865992"/>
        <c:crosses val="autoZero"/>
        <c:crossBetween val="between"/>
      </c:valAx>
      <c:spPr>
        <a:noFill/>
        <a:ln>
          <a:noFill/>
        </a:ln>
        <a:effectLst/>
      </c:spPr>
    </c:plotArea>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Profit/Loss</a:t>
            </a:r>
          </a:p>
        </c:rich>
      </c:tx>
      <c:overlay val="1"/>
    </c:title>
    <c:autoTitleDeleted val="0"/>
    <c:plotArea>
      <c:layout>
        <c:manualLayout>
          <c:layoutTarget val="inner"/>
          <c:xMode val="edge"/>
          <c:yMode val="edge"/>
          <c:x val="6.5197048482147274E-2"/>
          <c:y val="4.418913307478356E-2"/>
          <c:w val="0.90712999554300999"/>
          <c:h val="0.7737469722790401"/>
        </c:manualLayout>
      </c:layout>
      <c:barChart>
        <c:barDir val="col"/>
        <c:grouping val="clustered"/>
        <c:varyColors val="0"/>
        <c:ser>
          <c:idx val="1"/>
          <c:order val="0"/>
          <c:invertIfNegative val="0"/>
          <c:cat>
            <c:numRef>
              <c:f>'Actual Distribution'!$Z$14:$Z$38</c:f>
              <c:numCache>
                <c:formatCode>General</c:formatCode>
                <c:ptCount val="25"/>
                <c:pt idx="0">
                  <c:v>-7050</c:v>
                </c:pt>
                <c:pt idx="1">
                  <c:v>-6468.125</c:v>
                </c:pt>
                <c:pt idx="2">
                  <c:v>-5886.25</c:v>
                </c:pt>
                <c:pt idx="3">
                  <c:v>-5304.375</c:v>
                </c:pt>
                <c:pt idx="4">
                  <c:v>-4722.5</c:v>
                </c:pt>
                <c:pt idx="5">
                  <c:v>-4140.625</c:v>
                </c:pt>
                <c:pt idx="6">
                  <c:v>-3558.75</c:v>
                </c:pt>
                <c:pt idx="7">
                  <c:v>-2976.875</c:v>
                </c:pt>
                <c:pt idx="8">
                  <c:v>-2395</c:v>
                </c:pt>
                <c:pt idx="9">
                  <c:v>-1813.125</c:v>
                </c:pt>
                <c:pt idx="10">
                  <c:v>-1231.25</c:v>
                </c:pt>
                <c:pt idx="11">
                  <c:v>-649.375</c:v>
                </c:pt>
                <c:pt idx="12">
                  <c:v>-67.5</c:v>
                </c:pt>
                <c:pt idx="13">
                  <c:v>514.375</c:v>
                </c:pt>
                <c:pt idx="14">
                  <c:v>1096.25</c:v>
                </c:pt>
                <c:pt idx="15">
                  <c:v>1678.125</c:v>
                </c:pt>
                <c:pt idx="16">
                  <c:v>2260</c:v>
                </c:pt>
                <c:pt idx="17">
                  <c:v>2841.875</c:v>
                </c:pt>
                <c:pt idx="18">
                  <c:v>3423.75</c:v>
                </c:pt>
                <c:pt idx="19">
                  <c:v>4005.625</c:v>
                </c:pt>
                <c:pt idx="20">
                  <c:v>4587.5</c:v>
                </c:pt>
                <c:pt idx="21">
                  <c:v>5169.375</c:v>
                </c:pt>
                <c:pt idx="22">
                  <c:v>5751.25</c:v>
                </c:pt>
                <c:pt idx="23">
                  <c:v>6333.125</c:v>
                </c:pt>
                <c:pt idx="24">
                  <c:v>6915</c:v>
                </c:pt>
              </c:numCache>
            </c:numRef>
          </c:cat>
          <c:val>
            <c:numRef>
              <c:f>'Actual Distribution'!$AA$14:$AA$38</c:f>
              <c:numCache>
                <c:formatCode>General</c:formatCode>
                <c:ptCount val="25"/>
                <c:pt idx="0">
                  <c:v>1</c:v>
                </c:pt>
                <c:pt idx="1">
                  <c:v>2</c:v>
                </c:pt>
                <c:pt idx="2">
                  <c:v>0</c:v>
                </c:pt>
                <c:pt idx="3">
                  <c:v>3</c:v>
                </c:pt>
                <c:pt idx="4">
                  <c:v>0</c:v>
                </c:pt>
                <c:pt idx="5">
                  <c:v>1</c:v>
                </c:pt>
                <c:pt idx="6">
                  <c:v>4</c:v>
                </c:pt>
                <c:pt idx="7">
                  <c:v>14</c:v>
                </c:pt>
                <c:pt idx="8">
                  <c:v>15</c:v>
                </c:pt>
                <c:pt idx="9">
                  <c:v>18</c:v>
                </c:pt>
                <c:pt idx="10">
                  <c:v>15</c:v>
                </c:pt>
                <c:pt idx="11">
                  <c:v>21</c:v>
                </c:pt>
                <c:pt idx="12">
                  <c:v>16</c:v>
                </c:pt>
                <c:pt idx="13">
                  <c:v>31</c:v>
                </c:pt>
                <c:pt idx="14">
                  <c:v>23</c:v>
                </c:pt>
                <c:pt idx="15">
                  <c:v>18</c:v>
                </c:pt>
                <c:pt idx="16">
                  <c:v>16</c:v>
                </c:pt>
                <c:pt idx="17">
                  <c:v>15</c:v>
                </c:pt>
                <c:pt idx="18">
                  <c:v>9</c:v>
                </c:pt>
                <c:pt idx="19">
                  <c:v>8</c:v>
                </c:pt>
                <c:pt idx="20">
                  <c:v>10</c:v>
                </c:pt>
                <c:pt idx="21">
                  <c:v>3</c:v>
                </c:pt>
                <c:pt idx="22">
                  <c:v>3</c:v>
                </c:pt>
                <c:pt idx="23">
                  <c:v>2</c:v>
                </c:pt>
                <c:pt idx="24">
                  <c:v>3</c:v>
                </c:pt>
              </c:numCache>
            </c:numRef>
          </c:val>
          <c:extLst>
            <c:ext xmlns:c16="http://schemas.microsoft.com/office/drawing/2014/chart" uri="{C3380CC4-5D6E-409C-BE32-E72D297353CC}">
              <c16:uniqueId val="{00000000-13B5-4E7E-8A16-A881643C9EB7}"/>
            </c:ext>
          </c:extLst>
        </c:ser>
        <c:dLbls>
          <c:showLegendKey val="0"/>
          <c:showVal val="0"/>
          <c:showCatName val="0"/>
          <c:showSerName val="0"/>
          <c:showPercent val="0"/>
          <c:showBubbleSize val="0"/>
        </c:dLbls>
        <c:gapWidth val="150"/>
        <c:axId val="249867952"/>
        <c:axId val="249868344"/>
      </c:barChart>
      <c:catAx>
        <c:axId val="249867952"/>
        <c:scaling>
          <c:orientation val="minMax"/>
        </c:scaling>
        <c:delete val="0"/>
        <c:axPos val="b"/>
        <c:numFmt formatCode="#,##0_);[Red]\(#,##0\)" sourceLinked="0"/>
        <c:majorTickMark val="out"/>
        <c:minorTickMark val="none"/>
        <c:tickLblPos val="nextTo"/>
        <c:crossAx val="249868344"/>
        <c:crosses val="autoZero"/>
        <c:auto val="1"/>
        <c:lblAlgn val="ctr"/>
        <c:lblOffset val="100"/>
        <c:noMultiLvlLbl val="0"/>
      </c:catAx>
      <c:valAx>
        <c:axId val="249868344"/>
        <c:scaling>
          <c:orientation val="minMax"/>
        </c:scaling>
        <c:delete val="0"/>
        <c:axPos val="l"/>
        <c:numFmt formatCode="General" sourceLinked="1"/>
        <c:majorTickMark val="out"/>
        <c:minorTickMark val="none"/>
        <c:tickLblPos val="nextTo"/>
        <c:crossAx val="249867952"/>
        <c:crosses val="autoZero"/>
        <c:crossBetween val="between"/>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ual Distribution'!A1"/><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Excel Support'!A1"/><Relationship Id="rId1" Type="http://schemas.openxmlformats.org/officeDocument/2006/relationships/chart" Target="../charts/chart2.xml"/><Relationship Id="rId5" Type="http://schemas.openxmlformats.org/officeDocument/2006/relationships/image" Target="../media/image4.jpe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343992</xdr:colOff>
      <xdr:row>5</xdr:row>
      <xdr:rowOff>16721</xdr:rowOff>
    </xdr:from>
    <xdr:to>
      <xdr:col>5</xdr:col>
      <xdr:colOff>1335741</xdr:colOff>
      <xdr:row>25</xdr:row>
      <xdr:rowOff>8963</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42583</xdr:colOff>
      <xdr:row>1</xdr:row>
      <xdr:rowOff>29135</xdr:rowOff>
    </xdr:from>
    <xdr:to>
      <xdr:col>3</xdr:col>
      <xdr:colOff>807690</xdr:colOff>
      <xdr:row>3</xdr:row>
      <xdr:rowOff>28575</xdr:rowOff>
    </xdr:to>
    <xdr:pic>
      <xdr:nvPicPr>
        <xdr:cNvPr id="8" name="Picture 1" descr="logo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4159" y="414617"/>
          <a:ext cx="2020166" cy="555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291352</xdr:colOff>
      <xdr:row>29</xdr:row>
      <xdr:rowOff>2242</xdr:rowOff>
    </xdr:from>
    <xdr:to>
      <xdr:col>4</xdr:col>
      <xdr:colOff>1125071</xdr:colOff>
      <xdr:row>33</xdr:row>
      <xdr:rowOff>145676</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871381" y="6031007"/>
          <a:ext cx="3041278" cy="905434"/>
        </a:xfrm>
        <a:prstGeom prst="rect">
          <a:avLst/>
        </a:prstGeom>
        <a:solidFill>
          <a:schemeClr val="l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100">
              <a:latin typeface="+mn-lt"/>
            </a:rPr>
            <a:t>The chart</a:t>
          </a:r>
          <a:r>
            <a:rPr lang="en-CA" sz="1100" baseline="0">
              <a:latin typeface="+mn-lt"/>
            </a:rPr>
            <a:t> shows how your VaR changes during the simulation according to your investment decisions.</a:t>
          </a:r>
          <a:endParaRPr lang="en-CA" sz="1100">
            <a:latin typeface="+mn-lt"/>
          </a:endParaRPr>
        </a:p>
      </xdr:txBody>
    </xdr:sp>
    <xdr:clientData/>
  </xdr:twoCellAnchor>
  <xdr:twoCellAnchor>
    <xdr:from>
      <xdr:col>3</xdr:col>
      <xdr:colOff>517714</xdr:colOff>
      <xdr:row>25</xdr:row>
      <xdr:rowOff>150158</xdr:rowOff>
    </xdr:from>
    <xdr:to>
      <xdr:col>3</xdr:col>
      <xdr:colOff>813549</xdr:colOff>
      <xdr:row>28</xdr:row>
      <xdr:rowOff>51546</xdr:rowOff>
    </xdr:to>
    <xdr:sp macro="" textlink="">
      <xdr:nvSpPr>
        <xdr:cNvPr id="3" name="Down Arrow 2">
          <a:extLst>
            <a:ext uri="{FF2B5EF4-FFF2-40B4-BE49-F238E27FC236}">
              <a16:creationId xmlns:a16="http://schemas.microsoft.com/office/drawing/2014/main" id="{00000000-0008-0000-0000-000003000000}"/>
            </a:ext>
          </a:extLst>
        </xdr:cNvPr>
        <xdr:cNvSpPr/>
      </xdr:nvSpPr>
      <xdr:spPr>
        <a:xfrm rot="10800000">
          <a:off x="3319185" y="5416923"/>
          <a:ext cx="295835" cy="472888"/>
        </a:xfrm>
        <a:prstGeom prst="downArrow">
          <a:avLst>
            <a:gd name="adj1" fmla="val 50000"/>
            <a:gd name="adj2" fmla="val 4791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636492</xdr:colOff>
      <xdr:row>2</xdr:row>
      <xdr:rowOff>98612</xdr:rowOff>
    </xdr:from>
    <xdr:to>
      <xdr:col>13</xdr:col>
      <xdr:colOff>179294</xdr:colOff>
      <xdr:row>6</xdr:row>
      <xdr:rowOff>1</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0300445" y="672353"/>
          <a:ext cx="4751296" cy="618566"/>
        </a:xfrm>
        <a:prstGeom prst="rect">
          <a:avLst/>
        </a:prstGeom>
        <a:solidFill>
          <a:schemeClr val="l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100">
              <a:latin typeface="+mn-lt"/>
            </a:rPr>
            <a:t>This is the VaR of your portfolio and it's affected by your investment decisions. If you go above the limit</a:t>
          </a:r>
          <a:r>
            <a:rPr lang="en-CA" sz="1100" baseline="0">
              <a:latin typeface="+mn-lt"/>
            </a:rPr>
            <a:t> imposed by the CRO (cell below), you will receive a fine.</a:t>
          </a:r>
          <a:endParaRPr lang="en-CA" sz="1100">
            <a:latin typeface="+mn-lt"/>
          </a:endParaRPr>
        </a:p>
      </xdr:txBody>
    </xdr:sp>
    <xdr:clientData/>
  </xdr:twoCellAnchor>
  <xdr:twoCellAnchor>
    <xdr:from>
      <xdr:col>9</xdr:col>
      <xdr:colOff>188259</xdr:colOff>
      <xdr:row>4</xdr:row>
      <xdr:rowOff>0</xdr:rowOff>
    </xdr:from>
    <xdr:to>
      <xdr:col>9</xdr:col>
      <xdr:colOff>555812</xdr:colOff>
      <xdr:row>5</xdr:row>
      <xdr:rowOff>53787</xdr:rowOff>
    </xdr:to>
    <xdr:sp macro="" textlink="">
      <xdr:nvSpPr>
        <xdr:cNvPr id="5" name="Right Arrow 4">
          <a:extLst>
            <a:ext uri="{FF2B5EF4-FFF2-40B4-BE49-F238E27FC236}">
              <a16:creationId xmlns:a16="http://schemas.microsoft.com/office/drawing/2014/main" id="{00000000-0008-0000-0000-000005000000}"/>
            </a:ext>
          </a:extLst>
        </xdr:cNvPr>
        <xdr:cNvSpPr/>
      </xdr:nvSpPr>
      <xdr:spPr>
        <a:xfrm rot="10800000">
          <a:off x="9852212" y="932329"/>
          <a:ext cx="367553" cy="23308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645458</xdr:colOff>
      <xdr:row>10</xdr:row>
      <xdr:rowOff>53790</xdr:rowOff>
    </xdr:from>
    <xdr:to>
      <xdr:col>13</xdr:col>
      <xdr:colOff>206188</xdr:colOff>
      <xdr:row>13</xdr:row>
      <xdr:rowOff>163159</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0309411" y="2061884"/>
          <a:ext cx="4769224" cy="647251"/>
        </a:xfrm>
        <a:prstGeom prst="rect">
          <a:avLst/>
        </a:prstGeom>
        <a:solidFill>
          <a:schemeClr val="l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100" baseline="0">
              <a:latin typeface="+mn-lt"/>
            </a:rPr>
            <a:t>The more you go above the limit imposed by the CRO, the more you will get fined. This is a proxy of the fines that the instructor will calculate at the end of the simulation.</a:t>
          </a:r>
          <a:endParaRPr lang="en-CA" sz="1100">
            <a:latin typeface="+mn-lt"/>
          </a:endParaRPr>
        </a:p>
      </xdr:txBody>
    </xdr:sp>
    <xdr:clientData/>
  </xdr:twoCellAnchor>
  <xdr:twoCellAnchor>
    <xdr:from>
      <xdr:col>9</xdr:col>
      <xdr:colOff>206185</xdr:colOff>
      <xdr:row>11</xdr:row>
      <xdr:rowOff>35861</xdr:rowOff>
    </xdr:from>
    <xdr:to>
      <xdr:col>9</xdr:col>
      <xdr:colOff>573738</xdr:colOff>
      <xdr:row>12</xdr:row>
      <xdr:rowOff>125508</xdr:rowOff>
    </xdr:to>
    <xdr:sp macro="" textlink="">
      <xdr:nvSpPr>
        <xdr:cNvPr id="14" name="Right Arrow 13">
          <a:extLst>
            <a:ext uri="{FF2B5EF4-FFF2-40B4-BE49-F238E27FC236}">
              <a16:creationId xmlns:a16="http://schemas.microsoft.com/office/drawing/2014/main" id="{00000000-0008-0000-0000-00000E000000}"/>
            </a:ext>
          </a:extLst>
        </xdr:cNvPr>
        <xdr:cNvSpPr/>
      </xdr:nvSpPr>
      <xdr:spPr>
        <a:xfrm rot="10800000">
          <a:off x="9870138" y="2223249"/>
          <a:ext cx="367553" cy="26894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637391</xdr:colOff>
      <xdr:row>13</xdr:row>
      <xdr:rowOff>502024</xdr:rowOff>
    </xdr:from>
    <xdr:to>
      <xdr:col>13</xdr:col>
      <xdr:colOff>215153</xdr:colOff>
      <xdr:row>17</xdr:row>
      <xdr:rowOff>125508</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0301344" y="3048000"/>
          <a:ext cx="4786256" cy="690284"/>
        </a:xfrm>
        <a:prstGeom prst="rect">
          <a:avLst/>
        </a:prstGeom>
        <a:solidFill>
          <a:schemeClr val="l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100" baseline="0">
              <a:latin typeface="+mn-lt"/>
            </a:rPr>
            <a:t>This value shows you by how much your VaR will decrease if you reduce your exposure by 100 shares in a specific security (assuming that the exposures to the other 2 securities remain the same).</a:t>
          </a:r>
          <a:endParaRPr lang="en-CA" sz="1100">
            <a:latin typeface="+mn-lt"/>
          </a:endParaRPr>
        </a:p>
      </xdr:txBody>
    </xdr:sp>
    <xdr:clientData/>
  </xdr:twoCellAnchor>
  <xdr:twoCellAnchor>
    <xdr:from>
      <xdr:col>9</xdr:col>
      <xdr:colOff>207531</xdr:colOff>
      <xdr:row>14</xdr:row>
      <xdr:rowOff>169882</xdr:rowOff>
    </xdr:from>
    <xdr:to>
      <xdr:col>9</xdr:col>
      <xdr:colOff>575084</xdr:colOff>
      <xdr:row>16</xdr:row>
      <xdr:rowOff>44376</xdr:rowOff>
    </xdr:to>
    <xdr:sp macro="" textlink="">
      <xdr:nvSpPr>
        <xdr:cNvPr id="16" name="Right Arrow 15">
          <a:extLst>
            <a:ext uri="{FF2B5EF4-FFF2-40B4-BE49-F238E27FC236}">
              <a16:creationId xmlns:a16="http://schemas.microsoft.com/office/drawing/2014/main" id="{00000000-0008-0000-0000-000010000000}"/>
            </a:ext>
          </a:extLst>
        </xdr:cNvPr>
        <xdr:cNvSpPr/>
      </xdr:nvSpPr>
      <xdr:spPr>
        <a:xfrm rot="10800000">
          <a:off x="9869691" y="2730202"/>
          <a:ext cx="367553" cy="24025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7</xdr:col>
      <xdr:colOff>62752</xdr:colOff>
      <xdr:row>27</xdr:row>
      <xdr:rowOff>80681</xdr:rowOff>
    </xdr:from>
    <xdr:to>
      <xdr:col>10</xdr:col>
      <xdr:colOff>313764</xdr:colOff>
      <xdr:row>33</xdr:row>
      <xdr:rowOff>71717</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7279340" y="4948516"/>
          <a:ext cx="4061012" cy="1066801"/>
        </a:xfrm>
        <a:prstGeom prst="roundRect">
          <a:avLst/>
        </a:prstGeom>
        <a:solidFill>
          <a:schemeClr val="accen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b="1">
              <a:solidFill>
                <a:schemeClr val="bg1"/>
              </a:solidFill>
              <a:effectLst/>
              <a:latin typeface="+mn-lt"/>
              <a:ea typeface="+mn-ea"/>
              <a:cs typeface="+mn-cs"/>
            </a:rPr>
            <a:t>At the end of the simulation, you can build an histogram of your Profit &amp; Losses. </a:t>
          </a:r>
        </a:p>
        <a:p>
          <a:pPr algn="ctr"/>
          <a:br>
            <a:rPr lang="en-CA" sz="1400" b="1">
              <a:solidFill>
                <a:schemeClr val="bg1"/>
              </a:solidFill>
              <a:effectLst/>
              <a:latin typeface="+mn-lt"/>
              <a:ea typeface="+mn-ea"/>
              <a:cs typeface="+mn-cs"/>
            </a:rPr>
          </a:br>
          <a:r>
            <a:rPr lang="en-CA" sz="1400" b="1">
              <a:solidFill>
                <a:schemeClr val="bg1"/>
              </a:solidFill>
              <a:effectLst/>
              <a:latin typeface="+mn-lt"/>
              <a:ea typeface="+mn-ea"/>
              <a:cs typeface="+mn-cs"/>
            </a:rPr>
            <a:t>Click the </a:t>
          </a:r>
          <a:r>
            <a:rPr lang="en-CA" sz="1400" b="1" baseline="0">
              <a:solidFill>
                <a:schemeClr val="bg1"/>
              </a:solidFill>
              <a:effectLst/>
              <a:latin typeface="+mn-lt"/>
              <a:ea typeface="+mn-ea"/>
              <a:cs typeface="+mn-cs"/>
            </a:rPr>
            <a:t>button beside </a:t>
          </a:r>
          <a:r>
            <a:rPr lang="en-CA" sz="1400" b="1">
              <a:solidFill>
                <a:schemeClr val="bg1"/>
              </a:solidFill>
              <a:effectLst/>
              <a:latin typeface="+mn-lt"/>
              <a:ea typeface="+mn-ea"/>
              <a:cs typeface="+mn-cs"/>
            </a:rPr>
            <a:t>and follow the instructions.</a:t>
          </a:r>
          <a:endParaRPr lang="en-CA" sz="1400" b="1">
            <a:solidFill>
              <a:schemeClr val="bg1"/>
            </a:solidFill>
            <a:effectLst/>
          </a:endParaRPr>
        </a:p>
      </xdr:txBody>
    </xdr:sp>
    <xdr:clientData/>
  </xdr:twoCellAnchor>
  <xdr:twoCellAnchor>
    <xdr:from>
      <xdr:col>10</xdr:col>
      <xdr:colOff>932329</xdr:colOff>
      <xdr:row>29</xdr:row>
      <xdr:rowOff>0</xdr:rowOff>
    </xdr:from>
    <xdr:to>
      <xdr:col>12</xdr:col>
      <xdr:colOff>1237129</xdr:colOff>
      <xdr:row>31</xdr:row>
      <xdr:rowOff>71718</xdr:rowOff>
    </xdr:to>
    <xdr:sp macro="" textlink="">
      <xdr:nvSpPr>
        <xdr:cNvPr id="19" name="TextBox 18">
          <a:hlinkClick xmlns:r="http://schemas.openxmlformats.org/officeDocument/2006/relationships" r:id="rId3"/>
          <a:extLst>
            <a:ext uri="{FF2B5EF4-FFF2-40B4-BE49-F238E27FC236}">
              <a16:creationId xmlns:a16="http://schemas.microsoft.com/office/drawing/2014/main" id="{00000000-0008-0000-0000-000013000000}"/>
            </a:ext>
          </a:extLst>
        </xdr:cNvPr>
        <xdr:cNvSpPr txBox="1"/>
      </xdr:nvSpPr>
      <xdr:spPr>
        <a:xfrm>
          <a:off x="11958917" y="5226424"/>
          <a:ext cx="2788024" cy="430306"/>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b="1"/>
            <a:t>Go to "Actual</a:t>
          </a:r>
          <a:r>
            <a:rPr lang="en-CA" sz="1400" b="1" baseline="0"/>
            <a:t> Disctribution" tab</a:t>
          </a:r>
          <a:endParaRPr lang="en-CA" sz="1400" b="1"/>
        </a:p>
      </xdr:txBody>
    </xdr:sp>
    <xdr:clientData/>
  </xdr:twoCellAnchor>
  <xdr:twoCellAnchor>
    <xdr:from>
      <xdr:col>10</xdr:col>
      <xdr:colOff>394447</xdr:colOff>
      <xdr:row>29</xdr:row>
      <xdr:rowOff>116542</xdr:rowOff>
    </xdr:from>
    <xdr:to>
      <xdr:col>10</xdr:col>
      <xdr:colOff>842682</xdr:colOff>
      <xdr:row>30</xdr:row>
      <xdr:rowOff>161366</xdr:rowOff>
    </xdr:to>
    <xdr:sp macro="" textlink="">
      <xdr:nvSpPr>
        <xdr:cNvPr id="21" name="Right Arrow 20">
          <a:extLst>
            <a:ext uri="{FF2B5EF4-FFF2-40B4-BE49-F238E27FC236}">
              <a16:creationId xmlns:a16="http://schemas.microsoft.com/office/drawing/2014/main" id="{00000000-0008-0000-0000-000015000000}"/>
            </a:ext>
          </a:extLst>
        </xdr:cNvPr>
        <xdr:cNvSpPr/>
      </xdr:nvSpPr>
      <xdr:spPr>
        <a:xfrm>
          <a:off x="11421035" y="5342966"/>
          <a:ext cx="448235" cy="22411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636493</xdr:colOff>
      <xdr:row>6</xdr:row>
      <xdr:rowOff>143435</xdr:rowOff>
    </xdr:from>
    <xdr:to>
      <xdr:col>13</xdr:col>
      <xdr:colOff>197224</xdr:colOff>
      <xdr:row>9</xdr:row>
      <xdr:rowOff>152400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300446" y="1434353"/>
          <a:ext cx="4769225" cy="546847"/>
        </a:xfrm>
        <a:prstGeom prst="rect">
          <a:avLst/>
        </a:prstGeom>
        <a:solidFill>
          <a:schemeClr val="l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CA" sz="1100">
              <a:latin typeface="+mn-lt"/>
            </a:rPr>
            <a:t>'VaR</a:t>
          </a:r>
          <a:r>
            <a:rPr lang="en-CA" sz="1100" baseline="0">
              <a:latin typeface="+mn-lt"/>
            </a:rPr>
            <a:t> limit imposed by the CRO' and 'VaR fines' can be changed by the instructor. </a:t>
          </a:r>
        </a:p>
        <a:p>
          <a:r>
            <a:rPr lang="en-CA" sz="1100" baseline="0">
              <a:latin typeface="+mn-lt"/>
            </a:rPr>
            <a:t>If so, please update them accrodingly.</a:t>
          </a:r>
          <a:endParaRPr lang="en-CA" sz="1100">
            <a:latin typeface="+mn-lt"/>
          </a:endParaRPr>
        </a:p>
      </xdr:txBody>
    </xdr:sp>
    <xdr:clientData/>
  </xdr:twoCellAnchor>
  <xdr:twoCellAnchor>
    <xdr:from>
      <xdr:col>9</xdr:col>
      <xdr:colOff>197224</xdr:colOff>
      <xdr:row>7</xdr:row>
      <xdr:rowOff>152398</xdr:rowOff>
    </xdr:from>
    <xdr:to>
      <xdr:col>9</xdr:col>
      <xdr:colOff>564777</xdr:colOff>
      <xdr:row>9</xdr:row>
      <xdr:rowOff>26892</xdr:rowOff>
    </xdr:to>
    <xdr:sp macro="" textlink="">
      <xdr:nvSpPr>
        <xdr:cNvPr id="20" name="Right Arrow 19">
          <a:extLst>
            <a:ext uri="{FF2B5EF4-FFF2-40B4-BE49-F238E27FC236}">
              <a16:creationId xmlns:a16="http://schemas.microsoft.com/office/drawing/2014/main" id="{00000000-0008-0000-0000-000014000000}"/>
            </a:ext>
          </a:extLst>
        </xdr:cNvPr>
        <xdr:cNvSpPr/>
      </xdr:nvSpPr>
      <xdr:spPr>
        <a:xfrm rot="10800000">
          <a:off x="9861177" y="1622610"/>
          <a:ext cx="367553" cy="23308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xdr:from>
          <xdr:col>5</xdr:col>
          <xdr:colOff>88900</xdr:colOff>
          <xdr:row>28</xdr:row>
          <xdr:rowOff>177800</xdr:rowOff>
        </xdr:from>
        <xdr:to>
          <xdr:col>6</xdr:col>
          <xdr:colOff>139700</xdr:colOff>
          <xdr:row>33</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Start</a:t>
              </a:r>
            </a:p>
            <a:p>
              <a:pPr algn="ctr" rtl="0">
                <a:defRPr sz="1000"/>
              </a:pPr>
              <a:r>
                <a:rPr lang="en-US" sz="1600" b="1" i="0" u="none" strike="noStrike" baseline="0">
                  <a:solidFill>
                    <a:srgbClr val="000000"/>
                  </a:solidFill>
                  <a:latin typeface="Calibri" pitchFamily="2" charset="0"/>
                  <a:cs typeface="Calibri" pitchFamily="2" charset="0"/>
                </a:rPr>
                <a:t> Real-Time Chart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357186</xdr:colOff>
      <xdr:row>11</xdr:row>
      <xdr:rowOff>80009</xdr:rowOff>
    </xdr:from>
    <xdr:to>
      <xdr:col>13</xdr:col>
      <xdr:colOff>251459</xdr:colOff>
      <xdr:row>29</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36194</xdr:colOff>
      <xdr:row>0</xdr:row>
      <xdr:rowOff>114300</xdr:rowOff>
    </xdr:from>
    <xdr:to>
      <xdr:col>9</xdr:col>
      <xdr:colOff>571499</xdr:colOff>
      <xdr:row>11</xdr:row>
      <xdr:rowOff>7620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520314" y="114300"/>
          <a:ext cx="3583305" cy="1905000"/>
        </a:xfrm>
        <a:prstGeom prst="rect">
          <a:avLst/>
        </a:prstGeom>
        <a:solidFill>
          <a:schemeClr val="lt1"/>
        </a:solidFill>
        <a:ln w="2857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latin typeface="+mn-lt"/>
            </a:rPr>
            <a:t>In the RIT Client, go</a:t>
          </a:r>
          <a:r>
            <a:rPr lang="en-CA" sz="1100" baseline="0">
              <a:latin typeface="+mn-lt"/>
            </a:rPr>
            <a:t> to "Charting" -&gt; "P&amp;L Charting". Select "Copy Data to Clipboard" as shown below</a:t>
          </a:r>
        </a:p>
        <a:p>
          <a:endParaRPr lang="en-CA" sz="1100" baseline="0">
            <a:latin typeface="+mn-lt"/>
          </a:endParaRPr>
        </a:p>
        <a:p>
          <a:r>
            <a:rPr lang="en-CA" sz="1100" baseline="0">
              <a:latin typeface="+mn-lt"/>
            </a:rPr>
            <a:t> </a:t>
          </a:r>
        </a:p>
        <a:p>
          <a:endParaRPr lang="en-CA" sz="1100" baseline="0">
            <a:latin typeface="+mn-lt"/>
          </a:endParaRPr>
        </a:p>
        <a:p>
          <a:endParaRPr lang="en-CA" sz="1100" baseline="0">
            <a:latin typeface="+mn-lt"/>
          </a:endParaRPr>
        </a:p>
        <a:p>
          <a:endParaRPr lang="en-CA" sz="1100" baseline="0">
            <a:latin typeface="+mn-lt"/>
          </a:endParaRPr>
        </a:p>
        <a:p>
          <a:endParaRPr lang="en-CA" sz="1100" baseline="0">
            <a:latin typeface="+mn-lt"/>
          </a:endParaRPr>
        </a:p>
        <a:p>
          <a:endParaRPr lang="en-CA" sz="1100" baseline="0">
            <a:latin typeface="+mn-lt"/>
          </a:endParaRPr>
        </a:p>
        <a:p>
          <a:r>
            <a:rPr lang="en-CA" sz="1100" baseline="0">
              <a:latin typeface="+mn-lt"/>
            </a:rPr>
            <a:t>Then paste it in the blue section to update your data.</a:t>
          </a:r>
          <a:endParaRPr lang="en-CA" sz="1100">
            <a:latin typeface="+mn-lt"/>
          </a:endParaRPr>
        </a:p>
      </xdr:txBody>
    </xdr:sp>
    <xdr:clientData/>
  </xdr:twoCellAnchor>
  <xdr:twoCellAnchor>
    <xdr:from>
      <xdr:col>3</xdr:col>
      <xdr:colOff>32175</xdr:colOff>
      <xdr:row>2</xdr:row>
      <xdr:rowOff>116153</xdr:rowOff>
    </xdr:from>
    <xdr:to>
      <xdr:col>3</xdr:col>
      <xdr:colOff>571499</xdr:colOff>
      <xdr:row>4</xdr:row>
      <xdr:rowOff>40947</xdr:rowOff>
    </xdr:to>
    <xdr:sp macro="" textlink="">
      <xdr:nvSpPr>
        <xdr:cNvPr id="4" name="Down Arrow 3">
          <a:extLst>
            <a:ext uri="{FF2B5EF4-FFF2-40B4-BE49-F238E27FC236}">
              <a16:creationId xmlns:a16="http://schemas.microsoft.com/office/drawing/2014/main" id="{00000000-0008-0000-0100-000004000000}"/>
            </a:ext>
          </a:extLst>
        </xdr:cNvPr>
        <xdr:cNvSpPr/>
      </xdr:nvSpPr>
      <xdr:spPr>
        <a:xfrm rot="5400000">
          <a:off x="2031080" y="357528"/>
          <a:ext cx="290554" cy="53932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13</xdr:col>
      <xdr:colOff>457200</xdr:colOff>
      <xdr:row>13</xdr:row>
      <xdr:rowOff>0</xdr:rowOff>
    </xdr:from>
    <xdr:to>
      <xdr:col>16</xdr:col>
      <xdr:colOff>655320</xdr:colOff>
      <xdr:row>15</xdr:row>
      <xdr:rowOff>64546</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100-000005000000}"/>
            </a:ext>
          </a:extLst>
        </xdr:cNvPr>
        <xdr:cNvSpPr txBox="1"/>
      </xdr:nvSpPr>
      <xdr:spPr>
        <a:xfrm>
          <a:off x="8884920" y="2377440"/>
          <a:ext cx="2377440" cy="430306"/>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b="1"/>
            <a:t>Go to "Excel Support</a:t>
          </a:r>
          <a:r>
            <a:rPr lang="en-CA" sz="1400" b="1" baseline="0"/>
            <a:t>" tab</a:t>
          </a:r>
          <a:endParaRPr lang="en-CA" sz="1400" b="1"/>
        </a:p>
      </xdr:txBody>
    </xdr:sp>
    <xdr:clientData/>
  </xdr:twoCellAnchor>
  <xdr:twoCellAnchor editAs="oneCell">
    <xdr:from>
      <xdr:col>4</xdr:col>
      <xdr:colOff>144780</xdr:colOff>
      <xdr:row>3</xdr:row>
      <xdr:rowOff>30481</xdr:rowOff>
    </xdr:from>
    <xdr:to>
      <xdr:col>8</xdr:col>
      <xdr:colOff>65998</xdr:colOff>
      <xdr:row>8</xdr:row>
      <xdr:rowOff>114301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3"/>
        <a:srcRect l="53770" t="17761" r="30550" b="58643"/>
        <a:stretch/>
      </xdr:blipFill>
      <xdr:spPr>
        <a:xfrm>
          <a:off x="2628900" y="579121"/>
          <a:ext cx="2359618" cy="998220"/>
        </a:xfrm>
        <a:prstGeom prst="rect">
          <a:avLst/>
        </a:prstGeom>
      </xdr:spPr>
    </xdr:pic>
    <xdr:clientData/>
  </xdr:twoCellAnchor>
  <xdr:twoCellAnchor editAs="oneCell">
    <xdr:from>
      <xdr:col>15</xdr:col>
      <xdr:colOff>485775</xdr:colOff>
      <xdr:row>20</xdr:row>
      <xdr:rowOff>127000</xdr:rowOff>
    </xdr:from>
    <xdr:to>
      <xdr:col>19</xdr:col>
      <xdr:colOff>418558</xdr:colOff>
      <xdr:row>35</xdr:row>
      <xdr:rowOff>9243</xdr:rowOff>
    </xdr:to>
    <xdr:pic>
      <xdr:nvPicPr>
        <xdr:cNvPr id="7" name="Picture 6" descr="P&amp;L Chart&#10;">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10836275" y="3937000"/>
          <a:ext cx="4949283" cy="2739743"/>
        </a:xfrm>
        <a:prstGeom prst="rect">
          <a:avLst/>
        </a:prstGeom>
      </xdr:spPr>
    </xdr:pic>
    <xdr:clientData/>
  </xdr:twoCellAnchor>
  <xdr:oneCellAnchor>
    <xdr:from>
      <xdr:col>4</xdr:col>
      <xdr:colOff>457200</xdr:colOff>
      <xdr:row>32</xdr:row>
      <xdr:rowOff>114300</xdr:rowOff>
    </xdr:from>
    <xdr:ext cx="7162800" cy="2675732"/>
    <xdr:sp macro="" textlink="">
      <xdr:nvSpPr>
        <xdr:cNvPr id="6" name="TextBox 5">
          <a:extLst>
            <a:ext uri="{FF2B5EF4-FFF2-40B4-BE49-F238E27FC236}">
              <a16:creationId xmlns:a16="http://schemas.microsoft.com/office/drawing/2014/main" id="{2992B0DE-3BD4-FE4E-A7FB-92D29463FE82}"/>
            </a:ext>
          </a:extLst>
        </xdr:cNvPr>
        <xdr:cNvSpPr txBox="1"/>
      </xdr:nvSpPr>
      <xdr:spPr>
        <a:xfrm>
          <a:off x="3251200" y="6210300"/>
          <a:ext cx="7162800" cy="2675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1. I</a:t>
          </a:r>
          <a:r>
            <a:rPr lang="en-US" sz="1100" baseline="0"/>
            <a:t> had 15.16% and 32.22% of the million dollars invested in BRIC and Bond, respectively. This resulted in return of 5.4% or $54000. If the VaR was to change from 99% to 95%, I would take less riskier investments and lower the amount of investments as my VaR would have decreased. The VaR calculation for 99% is 2.33*STD and for 95% it is 1.96*STD.  Thus, the VaR limit decreases by 0.37*STD. </a:t>
          </a:r>
        </a:p>
        <a:p>
          <a:endParaRPr lang="en-US" sz="1100" baseline="0"/>
        </a:p>
        <a:p>
          <a:r>
            <a:rPr lang="en-US" sz="1100" baseline="0"/>
            <a:t>2.  It does not matter how far in the tail that 1 event might be because VaR does not tell you the distribution of potential losses if the VaR estimate was to be exceeded. It merely tells you the probability your loss level will exceed a certain amount.</a:t>
          </a:r>
        </a:p>
        <a:p>
          <a:endParaRPr lang="en-US" sz="1100" baseline="0"/>
        </a:p>
        <a:p>
          <a:r>
            <a:rPr lang="en-US" sz="1100" baseline="0"/>
            <a:t>3.  How far you are in the tail matters when you are calculating the expected shortfall. The area under the curve of the distribution after the 1% is how much your expected loss is if your loss was to exceed the VaR estimate.  So if you are not too far in the tail then the area under the curve will be large and your expected loss will be higher. </a:t>
          </a:r>
        </a:p>
        <a:p>
          <a:endParaRPr lang="en-US" sz="1100" baseline="0"/>
        </a:p>
        <a:p>
          <a:r>
            <a:rPr lang="en-US" sz="1100" baseline="0"/>
            <a:t>4.  The variance-covariance approach requires the normality assumption to calculate the VaR. If the VaR is calculated using this method, it may underestimate the VaR because the curve is closer to the horizontal axis near the tails. </a:t>
          </a:r>
          <a:endParaRPr lang="en-US" sz="1100"/>
        </a:p>
      </xdr:txBody>
    </xdr:sp>
    <xdr:clientData/>
  </xdr:oneCellAnchor>
  <xdr:twoCellAnchor editAs="oneCell">
    <xdr:from>
      <xdr:col>4</xdr:col>
      <xdr:colOff>457200</xdr:colOff>
      <xdr:row>49</xdr:row>
      <xdr:rowOff>38099</xdr:rowOff>
    </xdr:from>
    <xdr:to>
      <xdr:col>16</xdr:col>
      <xdr:colOff>215900</xdr:colOff>
      <xdr:row>75</xdr:row>
      <xdr:rowOff>49213</xdr:rowOff>
    </xdr:to>
    <xdr:pic>
      <xdr:nvPicPr>
        <xdr:cNvPr id="10" name="Picture 9">
          <a:extLst>
            <a:ext uri="{FF2B5EF4-FFF2-40B4-BE49-F238E27FC236}">
              <a16:creationId xmlns:a16="http://schemas.microsoft.com/office/drawing/2014/main" id="{4EF55344-25F1-5447-BC6C-94EDA3D2103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3982" b="22602"/>
        <a:stretch/>
      </xdr:blipFill>
      <xdr:spPr>
        <a:xfrm>
          <a:off x="3251200" y="9372599"/>
          <a:ext cx="8750300" cy="496411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H36:J40" totalsRowShown="0" headerRowDxfId="12" dataDxfId="10" headerRowBorderDxfId="11">
  <tableColumns count="3">
    <tableColumn id="1" xr3:uid="{00000000-0010-0000-0000-000001000000}" name="Assumptions" dataDxfId="9"/>
    <tableColumn id="2" xr3:uid="{00000000-0010-0000-0000-000002000000}" name="Exp. St. Dev." dataDxfId="8" dataCellStyle="Percent"/>
    <tableColumn id="3" xr3:uid="{00000000-0010-0000-0000-000003000000}" name="Exp. Return" dataDxfId="7" dataCellStyle="Percen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H43:J45" totalsRowShown="0">
  <tableColumns count="3">
    <tableColumn id="1" xr3:uid="{00000000-0010-0000-0100-000001000000}" name="Column1"/>
    <tableColumn id="2" xr3:uid="{00000000-0010-0000-0100-000002000000}" name="Column2"/>
    <tableColumn id="3" xr3:uid="{00000000-0010-0000-0100-000003000000}" name="Actual Weights"/>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H20:L25" totalsRowShown="0" headerRowDxfId="6" dataDxfId="5">
  <tableColumns count="5">
    <tableColumn id="1" xr3:uid="{00000000-0010-0000-0200-000001000000}" name="Column1" dataDxfId="4"/>
    <tableColumn id="2" xr3:uid="{00000000-0010-0000-0200-000002000000}" name="POSITION" dataDxfId="3"/>
    <tableColumn id="3" xr3:uid="{00000000-0010-0000-0200-000003000000}" name="LAST" dataDxfId="2"/>
    <tableColumn id="4" xr3:uid="{00000000-0010-0000-0200-000004000000}" name="NLV" dataDxfId="1" dataCellStyle="Currency"/>
    <tableColumn id="5" xr3:uid="{00000000-0010-0000-0200-000005000000}" name="Weight" dataDxfId="0" dataCellStyle="Percent">
      <calculatedColumnFormula>IFERROR(K21/$K$25,0)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E1:AL64"/>
  <sheetViews>
    <sheetView tabSelected="1" zoomScale="70" zoomScaleNormal="70" workbookViewId="0">
      <selection activeCell="R25" sqref="R25"/>
    </sheetView>
  </sheetViews>
  <sheetFormatPr baseColWidth="10" defaultColWidth="8.83203125" defaultRowHeight="15" outlineLevelCol="1"/>
  <cols>
    <col min="1" max="1" width="8.83203125" style="2"/>
    <col min="2" max="2" width="14.83203125" style="2" bestFit="1" customWidth="1"/>
    <col min="3" max="3" width="18.33203125" style="2" customWidth="1"/>
    <col min="4" max="4" width="14.6640625" style="2" bestFit="1" customWidth="1"/>
    <col min="5" max="5" width="20" style="2" customWidth="1"/>
    <col min="6" max="6" width="22.33203125" style="2" customWidth="1"/>
    <col min="7" max="7" width="6.1640625" style="2" bestFit="1" customWidth="1"/>
    <col min="8" max="8" width="19.33203125" style="2" bestFit="1" customWidth="1"/>
    <col min="9" max="9" width="16.33203125" style="2" customWidth="1"/>
    <col min="10" max="10" width="19.83203125" style="2" customWidth="1"/>
    <col min="11" max="11" width="16.33203125" style="2" customWidth="1"/>
    <col min="12" max="15" width="19.83203125" style="2" customWidth="1"/>
    <col min="16" max="16" width="12.33203125" style="2" bestFit="1" customWidth="1"/>
    <col min="17" max="18" width="8.83203125" style="2"/>
    <col min="19" max="24" width="0" style="2" hidden="1" customWidth="1" outlineLevel="1"/>
    <col min="25" max="25" width="8.83203125" style="2" collapsed="1"/>
    <col min="26" max="27" width="0" style="2" hidden="1" customWidth="1" outlineLevel="1"/>
    <col min="28" max="28" width="6.33203125" style="2" hidden="1" customWidth="1" outlineLevel="1"/>
    <col min="29" max="29" width="9.5" style="2" hidden="1" customWidth="1" outlineLevel="1"/>
    <col min="30" max="30" width="7.33203125" style="2" hidden="1" customWidth="1" outlineLevel="1"/>
    <col min="31" max="31" width="14.33203125" style="2" hidden="1" customWidth="1" outlineLevel="1"/>
    <col min="32" max="32" width="8.1640625" style="2" hidden="1" customWidth="1" outlineLevel="1"/>
    <col min="33" max="33" width="12.5" style="2" hidden="1" customWidth="1" outlineLevel="1"/>
    <col min="34" max="34" width="8.83203125" style="2" hidden="1" customWidth="1" outlineLevel="1"/>
    <col min="35" max="35" width="14" style="2" hidden="1" customWidth="1" outlineLevel="1"/>
    <col min="36" max="37" width="8.83203125" style="2" hidden="1" customWidth="1" outlineLevel="1"/>
    <col min="38" max="38" width="8.83203125" style="2" collapsed="1"/>
    <col min="39" max="16384" width="8.83203125" style="2"/>
  </cols>
  <sheetData>
    <row r="1" spans="5:36" ht="15.5" customHeight="1">
      <c r="AB1" s="2" t="s">
        <v>45</v>
      </c>
      <c r="AC1" s="2">
        <v>100</v>
      </c>
    </row>
    <row r="2" spans="5:36" ht="29.5" customHeight="1">
      <c r="E2" s="30" t="s">
        <v>25</v>
      </c>
      <c r="T2" s="33"/>
      <c r="U2" s="34" t="s">
        <v>0</v>
      </c>
      <c r="V2" s="34" t="s">
        <v>12</v>
      </c>
      <c r="W2" s="34" t="s">
        <v>13</v>
      </c>
      <c r="X2" s="17" t="s">
        <v>16</v>
      </c>
    </row>
    <row r="3" spans="5:36">
      <c r="E3" s="31" t="s">
        <v>48</v>
      </c>
      <c r="T3" s="12" t="str">
        <f>H21</f>
        <v>US</v>
      </c>
      <c r="U3" s="2">
        <v>1</v>
      </c>
      <c r="V3" s="2">
        <v>0.48</v>
      </c>
      <c r="W3" s="2">
        <v>6.8000000000000005E-2</v>
      </c>
      <c r="X3" s="13">
        <v>0</v>
      </c>
      <c r="AB3" s="51" t="s">
        <v>0</v>
      </c>
    </row>
    <row r="4" spans="5:36">
      <c r="E4" s="31"/>
      <c r="T4" s="12"/>
      <c r="X4" s="13"/>
      <c r="AB4" s="51"/>
    </row>
    <row r="5" spans="5:36">
      <c r="G5" s="72">
        <v>0.99</v>
      </c>
      <c r="H5" s="73" t="s">
        <v>36</v>
      </c>
      <c r="I5" s="74">
        <f>IFERROR(-_xlfn.NORM.INV(1-G5,J44*K25,J45*K25),0)</f>
        <v>0</v>
      </c>
      <c r="T5" s="12" t="str">
        <f>H22</f>
        <v>BRIC</v>
      </c>
      <c r="U5" s="2">
        <v>0.48</v>
      </c>
      <c r="V5" s="2">
        <v>1</v>
      </c>
      <c r="W5" s="2">
        <v>5.0000000000000001E-3</v>
      </c>
      <c r="X5" s="13">
        <v>0</v>
      </c>
      <c r="Z5" s="7" t="s">
        <v>46</v>
      </c>
      <c r="AB5" s="18"/>
      <c r="AC5" s="49" t="s">
        <v>2</v>
      </c>
      <c r="AD5" s="50" t="s">
        <v>3</v>
      </c>
      <c r="AE5" s="50" t="s">
        <v>4</v>
      </c>
      <c r="AF5" s="50" t="s">
        <v>6</v>
      </c>
      <c r="AG5" s="35" t="s">
        <v>38</v>
      </c>
    </row>
    <row r="6" spans="5:36">
      <c r="T6" s="12" t="str">
        <f>H23</f>
        <v>BOND</v>
      </c>
      <c r="U6" s="2">
        <v>6.8000000000000005E-2</v>
      </c>
      <c r="V6" s="2">
        <v>5.0000000000000001E-3</v>
      </c>
      <c r="W6" s="2">
        <v>1</v>
      </c>
      <c r="X6" s="13">
        <v>0</v>
      </c>
      <c r="Z6" s="2" t="e">
        <f>IF(I21&gt;100,$AC$1,IF(AND(I21&gt;0,I21&lt;$AC$1),I21,IF(I21&lt;-100,-$AC$1,IF(AND(I21&lt;0,I21&gt;-$AC$1),I21,0))))</f>
        <v>#N/A</v>
      </c>
      <c r="AB6" s="7" t="s">
        <v>0</v>
      </c>
      <c r="AC6" s="14" t="e">
        <f>I21-$Z$6</f>
        <v>#N/A</v>
      </c>
      <c r="AD6" s="14" t="e">
        <f>J21</f>
        <v>#N/A</v>
      </c>
      <c r="AE6" s="32" t="e">
        <f>AC6*AD6</f>
        <v>#N/A</v>
      </c>
      <c r="AF6" s="14">
        <f>IFERROR(AE6/$AE$12,0)</f>
        <v>0</v>
      </c>
      <c r="AG6" s="14">
        <f>M17</f>
        <v>0</v>
      </c>
      <c r="AI6" s="2" t="s">
        <v>40</v>
      </c>
      <c r="AJ6" s="2">
        <f t="array" ref="AJ6">MMULT(TRANSPOSE(AF6:AF9),$J$37:$J$40)</f>
        <v>0</v>
      </c>
    </row>
    <row r="7" spans="5:36">
      <c r="J7" s="54"/>
      <c r="T7" s="17" t="s">
        <v>16</v>
      </c>
      <c r="U7" s="18">
        <v>0</v>
      </c>
      <c r="V7" s="18">
        <v>0</v>
      </c>
      <c r="W7" s="18">
        <v>0</v>
      </c>
      <c r="X7" s="9">
        <v>1</v>
      </c>
      <c r="AB7" s="7" t="s">
        <v>12</v>
      </c>
      <c r="AC7" s="14">
        <f>I22</f>
        <v>0</v>
      </c>
      <c r="AD7" s="14" t="e">
        <f>J22</f>
        <v>#N/A</v>
      </c>
      <c r="AE7" s="53" t="e">
        <f>K22</f>
        <v>#N/A</v>
      </c>
      <c r="AF7" s="14">
        <f>IFERROR(AE7/$AE$12,0)</f>
        <v>0</v>
      </c>
      <c r="AG7" s="14">
        <f>M18</f>
        <v>0</v>
      </c>
      <c r="AI7" s="2" t="s">
        <v>41</v>
      </c>
      <c r="AJ7" s="2">
        <f t="array" ref="AJ7">SQRT(MMULT(TRANSPOSE(AF6:AF9),MMULT($U$15:$X$18,AF6:AF9)))</f>
        <v>0</v>
      </c>
    </row>
    <row r="8" spans="5:36">
      <c r="G8" s="89" t="s">
        <v>24</v>
      </c>
      <c r="H8" s="90"/>
      <c r="I8" s="75">
        <f>20000</f>
        <v>20000</v>
      </c>
      <c r="AB8" s="7" t="s">
        <v>13</v>
      </c>
      <c r="AC8" s="14">
        <f>I23</f>
        <v>0</v>
      </c>
      <c r="AD8" s="14" t="e">
        <f>J23</f>
        <v>#N/A</v>
      </c>
      <c r="AE8" s="53" t="e">
        <f>K23</f>
        <v>#N/A</v>
      </c>
      <c r="AF8" s="14">
        <f>IFERROR(AE8/$AE$12,0)</f>
        <v>0</v>
      </c>
      <c r="AG8" s="14">
        <f>M19</f>
        <v>0</v>
      </c>
    </row>
    <row r="9" spans="5:36">
      <c r="AB9" s="35" t="s">
        <v>16</v>
      </c>
      <c r="AC9" s="52">
        <f>I24</f>
        <v>0</v>
      </c>
      <c r="AD9" s="48">
        <f>J24</f>
        <v>0</v>
      </c>
      <c r="AE9" s="48" t="e">
        <f>K24</f>
        <v>#N/A</v>
      </c>
      <c r="AF9" s="48">
        <f>IFERROR(AE9/$AE$12,0)</f>
        <v>0</v>
      </c>
      <c r="AG9" s="48">
        <f>M20</f>
        <v>0</v>
      </c>
      <c r="AI9" s="2" t="s">
        <v>10</v>
      </c>
      <c r="AJ9" s="2">
        <f>IFERROR(-_xlfn.NORM.INV(1-$G$5,AJ6*AE12,AJ7*AE12),0)</f>
        <v>0</v>
      </c>
    </row>
    <row r="10" spans="5:36">
      <c r="H10" s="72" t="s">
        <v>52</v>
      </c>
      <c r="I10" s="85">
        <v>0.3</v>
      </c>
      <c r="AB10" s="7"/>
      <c r="AC10" s="53"/>
      <c r="AD10" s="14"/>
      <c r="AE10" s="14"/>
      <c r="AF10" s="14"/>
      <c r="AG10" s="14"/>
    </row>
    <row r="11" spans="5:36">
      <c r="AB11" s="7"/>
      <c r="AC11" s="53"/>
      <c r="AD11" s="14"/>
      <c r="AE11" s="14"/>
      <c r="AF11" s="14"/>
      <c r="AG11" s="14"/>
    </row>
    <row r="12" spans="5:36">
      <c r="H12" s="76" t="s">
        <v>42</v>
      </c>
      <c r="I12" s="74">
        <f>'Chart Data'!N253</f>
        <v>0</v>
      </c>
      <c r="U12" s="7" t="s">
        <v>8</v>
      </c>
      <c r="AC12" s="14"/>
      <c r="AD12" s="15"/>
      <c r="AE12" s="41" t="e">
        <f>SUM(AE6:AE9)</f>
        <v>#N/A</v>
      </c>
      <c r="AF12" s="16">
        <f>IFERROR(AE12/$K$25,0)</f>
        <v>0</v>
      </c>
      <c r="AG12" s="37">
        <f>SUM(AG6:AG8)</f>
        <v>0</v>
      </c>
    </row>
    <row r="13" spans="5:36">
      <c r="H13" s="71"/>
      <c r="I13" s="70"/>
      <c r="U13" s="2" t="str">
        <f>U2</f>
        <v>US</v>
      </c>
      <c r="V13" s="2" t="str">
        <f>V2</f>
        <v>BRIC</v>
      </c>
      <c r="W13" s="2" t="str">
        <f>W2</f>
        <v>BOND</v>
      </c>
      <c r="X13" s="2" t="s">
        <v>16</v>
      </c>
    </row>
    <row r="14" spans="5:36" ht="41.5" customHeight="1">
      <c r="H14" s="91" t="s">
        <v>51</v>
      </c>
      <c r="I14" s="91"/>
      <c r="T14" s="2" t="s">
        <v>15</v>
      </c>
      <c r="U14" s="19">
        <f t="array" ref="U14:W14">TRANSPOSE(I37:I39)</f>
        <v>1.3134265437070644E-2</v>
      </c>
      <c r="V14" s="19">
        <v>1.5899705497921492E-2</v>
      </c>
      <c r="W14" s="19">
        <v>5.4741854507503081E-3</v>
      </c>
      <c r="X14" s="19">
        <v>0</v>
      </c>
    </row>
    <row r="15" spans="5:36">
      <c r="H15" s="81" t="s">
        <v>0</v>
      </c>
      <c r="I15" s="82">
        <f>AJ9-$I$5</f>
        <v>0</v>
      </c>
      <c r="S15" s="7" t="str">
        <f>T3</f>
        <v>US</v>
      </c>
      <c r="T15" s="19">
        <f>U14</f>
        <v>1.3134265437070644E-2</v>
      </c>
      <c r="U15" s="19">
        <f>$T15*U$14*U3</f>
        <v>1.7250892857142853E-4</v>
      </c>
      <c r="V15" s="19">
        <f>$T15*V$14*V3</f>
        <v>1.0023885714285712E-4</v>
      </c>
      <c r="W15" s="19">
        <f>$T15*W$14*W3</f>
        <v>4.8891595238095242E-6</v>
      </c>
      <c r="X15" s="19">
        <f>$T15*X$14*X3</f>
        <v>0</v>
      </c>
    </row>
    <row r="16" spans="5:36">
      <c r="H16" s="69" t="s">
        <v>12</v>
      </c>
      <c r="I16" s="63">
        <f>AJ21-$I$5</f>
        <v>0</v>
      </c>
      <c r="M16" s="7"/>
      <c r="S16" s="7" t="str">
        <f>T5</f>
        <v>BRIC</v>
      </c>
      <c r="T16" s="19">
        <f>V14</f>
        <v>1.5899705497921492E-2</v>
      </c>
      <c r="U16" s="19">
        <f t="shared" ref="U16:W17" si="0">$T16*U$14*U5</f>
        <v>1.0023885714285712E-4</v>
      </c>
      <c r="V16" s="19">
        <f t="shared" si="0"/>
        <v>2.5280063492063491E-4</v>
      </c>
      <c r="W16" s="19">
        <f t="shared" si="0"/>
        <v>4.3518968253968263E-7</v>
      </c>
      <c r="X16" s="19">
        <f t="shared" ref="X16" si="1">$T16*X$14*X5</f>
        <v>0</v>
      </c>
      <c r="AB16" s="51" t="s">
        <v>12</v>
      </c>
    </row>
    <row r="17" spans="5:36" ht="14.5" customHeight="1">
      <c r="H17" s="83" t="s">
        <v>13</v>
      </c>
      <c r="I17" s="84">
        <f>AJ32-$I$5</f>
        <v>0</v>
      </c>
      <c r="M17" s="37"/>
      <c r="S17" s="7" t="str">
        <f>T6</f>
        <v>BOND</v>
      </c>
      <c r="T17" s="19">
        <f>W14</f>
        <v>5.4741854507503081E-3</v>
      </c>
      <c r="U17" s="19">
        <f t="shared" si="0"/>
        <v>4.8891595238095242E-6</v>
      </c>
      <c r="V17" s="19">
        <f t="shared" si="0"/>
        <v>4.3518968253968263E-7</v>
      </c>
      <c r="W17" s="19">
        <f t="shared" si="0"/>
        <v>2.9966706349206353E-5</v>
      </c>
      <c r="X17" s="19">
        <f>$T17*X$14*X6</f>
        <v>0</v>
      </c>
      <c r="AB17" s="18"/>
      <c r="AC17" s="49" t="s">
        <v>2</v>
      </c>
      <c r="AD17" s="50" t="s">
        <v>3</v>
      </c>
      <c r="AE17" s="50" t="s">
        <v>4</v>
      </c>
      <c r="AF17" s="50" t="s">
        <v>6</v>
      </c>
      <c r="AG17" s="35" t="s">
        <v>38</v>
      </c>
    </row>
    <row r="18" spans="5:36">
      <c r="M18" s="37"/>
      <c r="S18" s="7" t="s">
        <v>16</v>
      </c>
      <c r="T18" s="2">
        <v>0</v>
      </c>
      <c r="U18" s="19">
        <f>$T18*U$14*U7</f>
        <v>0</v>
      </c>
      <c r="V18" s="19">
        <f t="shared" ref="V18:W18" si="2">$T18*V$14*V7</f>
        <v>0</v>
      </c>
      <c r="W18" s="19">
        <f t="shared" si="2"/>
        <v>0</v>
      </c>
      <c r="X18" s="19">
        <f>$T18*X$14*X7</f>
        <v>0</v>
      </c>
      <c r="AB18" s="7" t="s">
        <v>0</v>
      </c>
      <c r="AC18" s="14" t="e">
        <f>I21</f>
        <v>#N/A</v>
      </c>
      <c r="AD18" s="14" t="e">
        <f>J21</f>
        <v>#N/A</v>
      </c>
      <c r="AE18" s="53" t="e">
        <f>K21</f>
        <v>#N/A</v>
      </c>
      <c r="AF18" s="14">
        <f>IFERROR(AE18/$AE$22,0)</f>
        <v>0</v>
      </c>
      <c r="AG18" s="14">
        <f>M17</f>
        <v>0</v>
      </c>
      <c r="AI18" s="2" t="s">
        <v>40</v>
      </c>
      <c r="AJ18" s="2">
        <f t="array" ref="AJ18">MMULT(TRANSPOSE(AF18:AF21),$J$37:$J$40)</f>
        <v>0</v>
      </c>
    </row>
    <row r="19" spans="5:36">
      <c r="M19" s="37"/>
      <c r="S19" s="7"/>
      <c r="T19" s="19"/>
      <c r="U19" s="19"/>
      <c r="V19" s="19"/>
      <c r="W19" s="19"/>
      <c r="Z19" s="2">
        <f>IF(I22&gt;100,$AC$1,IF(AND(I22&gt;0,I22&lt;$AC$1),I22,IF(I22&lt;-100,-$AC$1,IF(AND(I22&lt;0,I22&gt;-$AC$1),I22,0))))</f>
        <v>0</v>
      </c>
      <c r="AB19" s="7" t="s">
        <v>12</v>
      </c>
      <c r="AC19" s="14">
        <f>I22-$Z$19</f>
        <v>0</v>
      </c>
      <c r="AD19" s="14" t="e">
        <f>J22</f>
        <v>#N/A</v>
      </c>
      <c r="AE19" s="32" t="e">
        <f t="shared" ref="AE19" si="3">AC19*AD19</f>
        <v>#N/A</v>
      </c>
      <c r="AF19" s="14">
        <f>IFERROR(AE19/$AE$22,0)</f>
        <v>0</v>
      </c>
      <c r="AG19" s="14">
        <f>M18</f>
        <v>0</v>
      </c>
      <c r="AI19" s="2" t="s">
        <v>41</v>
      </c>
      <c r="AJ19" s="2">
        <f t="array" ref="AJ19">SQRT(MMULT(TRANSPOSE(AF18:AF21),MMULT($U$15:$X$18,AF18:AF21)))</f>
        <v>0</v>
      </c>
    </row>
    <row r="20" spans="5:36">
      <c r="H20" s="64" t="s">
        <v>49</v>
      </c>
      <c r="I20" s="62" t="s">
        <v>2</v>
      </c>
      <c r="J20" s="62" t="s">
        <v>3</v>
      </c>
      <c r="K20" s="62" t="s">
        <v>4</v>
      </c>
      <c r="L20" s="62" t="s">
        <v>6</v>
      </c>
      <c r="AB20" s="7" t="s">
        <v>13</v>
      </c>
      <c r="AC20" s="14">
        <f>I23</f>
        <v>0</v>
      </c>
      <c r="AD20" s="14" t="e">
        <f>J23</f>
        <v>#N/A</v>
      </c>
      <c r="AE20" s="53" t="e">
        <f>K23</f>
        <v>#N/A</v>
      </c>
      <c r="AF20" s="14">
        <f>IFERROR(AE20/$AE$22,0)</f>
        <v>0</v>
      </c>
      <c r="AG20" s="14">
        <f>M19</f>
        <v>0</v>
      </c>
    </row>
    <row r="21" spans="5:36">
      <c r="H21" s="69" t="s">
        <v>0</v>
      </c>
      <c r="I21" s="60" t="e">
        <f>RTD("rit2.rtd",,$H21,I$20)</f>
        <v>#N/A</v>
      </c>
      <c r="J21" s="63" t="e">
        <f>RTD("rit2.rtd",,$H21,J$20)</f>
        <v>#N/A</v>
      </c>
      <c r="K21" s="63" t="e">
        <f>RTD("rit2.rtd",,$H21,K$20)</f>
        <v>#N/A</v>
      </c>
      <c r="L21" s="58">
        <f>IFERROR(K21/$K$25,0)</f>
        <v>0</v>
      </c>
      <c r="M21" s="37"/>
      <c r="AB21" s="35" t="s">
        <v>16</v>
      </c>
      <c r="AC21" s="48">
        <f>I24</f>
        <v>0</v>
      </c>
      <c r="AD21" s="48">
        <f>J24</f>
        <v>0</v>
      </c>
      <c r="AE21" s="52" t="e">
        <f>K24</f>
        <v>#N/A</v>
      </c>
      <c r="AF21" s="48">
        <f>IFERROR(AE21/$AE$22,0)</f>
        <v>0</v>
      </c>
      <c r="AG21" s="48">
        <f>M20</f>
        <v>0</v>
      </c>
      <c r="AI21" s="2" t="s">
        <v>10</v>
      </c>
      <c r="AJ21" s="2">
        <f>IFERROR(-_xlfn.NORM.INV(1-$G$5,AJ18*AE22,AJ19*AE22),0)</f>
        <v>0</v>
      </c>
    </row>
    <row r="22" spans="5:36">
      <c r="H22" s="69" t="s">
        <v>12</v>
      </c>
      <c r="I22" s="60">
        <v>0</v>
      </c>
      <c r="J22" s="63" t="e">
        <f>RTD("rit2.rtd",,$H22,J$20)</f>
        <v>#N/A</v>
      </c>
      <c r="K22" s="63" t="e">
        <f>RTD("rit2.rtd",,$H22,K$20)</f>
        <v>#N/A</v>
      </c>
      <c r="L22" s="58">
        <f>IFERROR(K22/$K$25,0)</f>
        <v>0</v>
      </c>
      <c r="T22" s="3" t="s">
        <v>6</v>
      </c>
      <c r="U22" s="4" t="s">
        <v>0</v>
      </c>
      <c r="V22" s="4" t="s">
        <v>5</v>
      </c>
      <c r="W22" s="5" t="s">
        <v>1</v>
      </c>
      <c r="AC22" s="14"/>
      <c r="AD22" s="15">
        <f>J25</f>
        <v>0</v>
      </c>
      <c r="AE22" s="41" t="e">
        <f>K25</f>
        <v>#N/A</v>
      </c>
      <c r="AF22" s="16">
        <f>L25</f>
        <v>0</v>
      </c>
      <c r="AG22" s="37">
        <f>M21</f>
        <v>0</v>
      </c>
    </row>
    <row r="23" spans="5:36">
      <c r="H23" s="69" t="s">
        <v>13</v>
      </c>
      <c r="I23" s="60">
        <v>0</v>
      </c>
      <c r="J23" s="63" t="e">
        <f>RTD("rit2.rtd",,$H23,J$20)</f>
        <v>#N/A</v>
      </c>
      <c r="K23" s="63" t="e">
        <f>RTD("rit2.rtd",,$H23,K$20)</f>
        <v>#N/A</v>
      </c>
      <c r="L23" s="58">
        <f>IFERROR(K23/$K$25,0)</f>
        <v>0</v>
      </c>
      <c r="T23" s="12"/>
      <c r="U23" s="21">
        <f>T24</f>
        <v>0</v>
      </c>
      <c r="V23" s="21">
        <f>T25</f>
        <v>0</v>
      </c>
      <c r="W23" s="22">
        <f>T26</f>
        <v>0</v>
      </c>
      <c r="X23" s="21">
        <f>T27</f>
        <v>0</v>
      </c>
    </row>
    <row r="24" spans="5:36">
      <c r="H24" s="56" t="s">
        <v>16</v>
      </c>
      <c r="I24" s="65"/>
      <c r="J24" s="66"/>
      <c r="K24" s="67" t="e">
        <f>RTD("rit2.rtd",,$H24,I$20)</f>
        <v>#N/A</v>
      </c>
      <c r="L24" s="68">
        <f>IFERROR(K24/$K$25,0)</f>
        <v>0</v>
      </c>
      <c r="P24" s="25"/>
      <c r="S24" s="7" t="str">
        <f>S15</f>
        <v>US</v>
      </c>
      <c r="T24" s="23">
        <f>L21</f>
        <v>0</v>
      </c>
      <c r="U24" s="24">
        <f>$T24*U$23*U15</f>
        <v>0</v>
      </c>
      <c r="V24" s="24">
        <f t="shared" ref="V24:X24" si="4">$T24*V$23*V15</f>
        <v>0</v>
      </c>
      <c r="W24" s="24">
        <f t="shared" si="4"/>
        <v>0</v>
      </c>
      <c r="X24" s="24">
        <f t="shared" si="4"/>
        <v>0</v>
      </c>
    </row>
    <row r="25" spans="5:36">
      <c r="H25"/>
      <c r="I25" s="60"/>
      <c r="J25" s="57"/>
      <c r="K25" s="1" t="e">
        <f>SUM(K21:K24)</f>
        <v>#N/A</v>
      </c>
      <c r="L25" s="58">
        <f>IFERROR(K25/$K$25,0)</f>
        <v>0</v>
      </c>
      <c r="S25" s="7" t="str">
        <f>S16</f>
        <v>BRIC</v>
      </c>
      <c r="T25" s="23">
        <f>L22</f>
        <v>0</v>
      </c>
      <c r="U25" s="24">
        <f t="shared" ref="U25:X25" si="5">$T25*U$23*U16</f>
        <v>0</v>
      </c>
      <c r="V25" s="24">
        <f t="shared" si="5"/>
        <v>0</v>
      </c>
      <c r="W25" s="24">
        <f t="shared" si="5"/>
        <v>0</v>
      </c>
      <c r="X25" s="24">
        <f t="shared" si="5"/>
        <v>0</v>
      </c>
    </row>
    <row r="26" spans="5:36">
      <c r="S26" s="7" t="str">
        <f>S17</f>
        <v>BOND</v>
      </c>
      <c r="T26" s="26">
        <f>L23</f>
        <v>0</v>
      </c>
      <c r="U26" s="24">
        <f t="shared" ref="U26:X26" si="6">$T26*U$23*U17</f>
        <v>0</v>
      </c>
      <c r="V26" s="24">
        <f t="shared" si="6"/>
        <v>0</v>
      </c>
      <c r="W26" s="24">
        <f t="shared" si="6"/>
        <v>0</v>
      </c>
      <c r="X26" s="24">
        <f t="shared" si="6"/>
        <v>0</v>
      </c>
    </row>
    <row r="27" spans="5:36">
      <c r="T27" s="26">
        <f>L24</f>
        <v>0</v>
      </c>
      <c r="U27" s="24">
        <f t="shared" ref="U27:X27" si="7">$T27*U$23*U18</f>
        <v>0</v>
      </c>
      <c r="V27" s="24">
        <f t="shared" si="7"/>
        <v>0</v>
      </c>
      <c r="W27" s="24">
        <f t="shared" si="7"/>
        <v>0</v>
      </c>
      <c r="X27" s="24">
        <f t="shared" si="7"/>
        <v>0</v>
      </c>
      <c r="AB27" s="51" t="s">
        <v>13</v>
      </c>
    </row>
    <row r="28" spans="5:36">
      <c r="T28" s="21"/>
      <c r="U28" s="24"/>
      <c r="V28" s="24"/>
      <c r="W28" s="24"/>
      <c r="AB28" s="18"/>
      <c r="AC28" s="49" t="s">
        <v>2</v>
      </c>
      <c r="AD28" s="50" t="s">
        <v>3</v>
      </c>
      <c r="AE28" s="50" t="s">
        <v>4</v>
      </c>
      <c r="AF28" s="50" t="s">
        <v>6</v>
      </c>
      <c r="AG28" s="35" t="s">
        <v>38</v>
      </c>
    </row>
    <row r="29" spans="5:36">
      <c r="T29" s="21"/>
      <c r="U29" s="24"/>
      <c r="V29" s="24"/>
      <c r="W29" s="24"/>
      <c r="AB29" s="7" t="s">
        <v>0</v>
      </c>
      <c r="AC29" s="14" t="e">
        <f t="shared" ref="AC29:AE30" si="8">I21</f>
        <v>#N/A</v>
      </c>
      <c r="AD29" s="14" t="e">
        <f t="shared" si="8"/>
        <v>#N/A</v>
      </c>
      <c r="AE29" s="53" t="e">
        <f t="shared" si="8"/>
        <v>#N/A</v>
      </c>
      <c r="AF29" s="14">
        <f>IFERROR(AE29/$AE$33,0)</f>
        <v>0</v>
      </c>
      <c r="AG29" s="14">
        <f>M17</f>
        <v>0</v>
      </c>
      <c r="AI29" s="2" t="s">
        <v>40</v>
      </c>
      <c r="AJ29" s="2">
        <f t="array" ref="AJ29">MMULT(TRANSPOSE(AF29:AF32),$J$37:$J$40)</f>
        <v>0</v>
      </c>
    </row>
    <row r="30" spans="5:36">
      <c r="E30" s="80"/>
      <c r="F30" s="80"/>
      <c r="T30" s="21"/>
      <c r="U30" s="24"/>
      <c r="V30" s="24"/>
      <c r="W30" s="24"/>
      <c r="AB30" s="7" t="s">
        <v>12</v>
      </c>
      <c r="AC30" s="14">
        <f t="shared" si="8"/>
        <v>0</v>
      </c>
      <c r="AD30" s="14" t="e">
        <f t="shared" si="8"/>
        <v>#N/A</v>
      </c>
      <c r="AE30" s="53" t="e">
        <f t="shared" si="8"/>
        <v>#N/A</v>
      </c>
      <c r="AF30" s="14">
        <f t="shared" ref="AF30:AF32" si="9">IFERROR(AE30/$AE$33,0)</f>
        <v>0</v>
      </c>
      <c r="AG30" s="14">
        <f>M18</f>
        <v>0</v>
      </c>
      <c r="AI30" s="2" t="s">
        <v>41</v>
      </c>
      <c r="AJ30" s="2">
        <f t="array" ref="AJ30">SQRT(MMULT(TRANSPOSE(AF29:AF32),MMULT($U$15:$X$18,AF29:AF32)))</f>
        <v>0</v>
      </c>
    </row>
    <row r="31" spans="5:36">
      <c r="E31" s="80"/>
      <c r="F31" s="80"/>
      <c r="Z31" s="2">
        <f>IF(I23&gt;100,$AC$1,IF(AND(I23&gt;0,I23&lt;$AC$1),I23,IF(I23&lt;-100,-$AC$1,IF(AND(I23&lt;0,I23&gt;-$AC$1),I23,0))))</f>
        <v>0</v>
      </c>
      <c r="AB31" s="7" t="s">
        <v>13</v>
      </c>
      <c r="AC31" s="14">
        <f>I23-Z31</f>
        <v>0</v>
      </c>
      <c r="AD31" s="14" t="e">
        <f>J23</f>
        <v>#N/A</v>
      </c>
      <c r="AE31" s="32" t="e">
        <f t="shared" ref="AE31" si="10">AC31*AD31</f>
        <v>#N/A</v>
      </c>
      <c r="AF31" s="14">
        <f t="shared" si="9"/>
        <v>0</v>
      </c>
      <c r="AG31" s="14">
        <f>M19</f>
        <v>0</v>
      </c>
    </row>
    <row r="32" spans="5:36">
      <c r="E32" s="80"/>
      <c r="F32" s="80"/>
      <c r="AB32" s="35" t="s">
        <v>16</v>
      </c>
      <c r="AC32" s="48">
        <f>I24</f>
        <v>0</v>
      </c>
      <c r="AD32" s="48">
        <f>J24</f>
        <v>0</v>
      </c>
      <c r="AE32" s="52" t="e">
        <f>K24</f>
        <v>#N/A</v>
      </c>
      <c r="AF32" s="48">
        <f t="shared" si="9"/>
        <v>0</v>
      </c>
      <c r="AG32" s="48">
        <f>M20</f>
        <v>0</v>
      </c>
      <c r="AI32" s="2" t="s">
        <v>10</v>
      </c>
      <c r="AJ32" s="2">
        <f>IFERROR(-_xlfn.NORM.INV(1-$G$5,AJ29*AE33,AJ30*AE33),0)</f>
        <v>0</v>
      </c>
    </row>
    <row r="33" spans="5:33">
      <c r="AC33" s="14"/>
      <c r="AD33" s="15"/>
      <c r="AE33" s="41" t="e">
        <f>K25</f>
        <v>#N/A</v>
      </c>
      <c r="AF33" s="16">
        <f>L25</f>
        <v>0</v>
      </c>
      <c r="AG33" s="37">
        <f>M21</f>
        <v>0</v>
      </c>
    </row>
    <row r="36" spans="5:33">
      <c r="H36" s="55" t="s">
        <v>7</v>
      </c>
      <c r="I36" s="56" t="s">
        <v>22</v>
      </c>
      <c r="J36" s="56" t="s">
        <v>23</v>
      </c>
    </row>
    <row r="37" spans="5:33">
      <c r="H37" s="57" t="str">
        <f>H21</f>
        <v>US</v>
      </c>
      <c r="I37" s="58">
        <f>0.2085/SQRT(252)</f>
        <v>1.3134265437070644E-2</v>
      </c>
      <c r="J37" s="58">
        <f>0.0835/252</f>
        <v>3.3134920634920637E-4</v>
      </c>
    </row>
    <row r="38" spans="5:33">
      <c r="H38" s="57" t="str">
        <f>H22</f>
        <v>BRIC</v>
      </c>
      <c r="I38" s="58">
        <f>0.2524/SQRT(252)</f>
        <v>1.5899705497921492E-2</v>
      </c>
      <c r="J38" s="58">
        <f>0.1489/252</f>
        <v>5.9087301587301591E-4</v>
      </c>
      <c r="AB38" s="86" t="s">
        <v>47</v>
      </c>
      <c r="AC38" s="87"/>
      <c r="AD38" s="87"/>
      <c r="AE38" s="88"/>
    </row>
    <row r="39" spans="5:33">
      <c r="H39" s="57" t="str">
        <f>H23</f>
        <v>BOND</v>
      </c>
      <c r="I39" s="58">
        <f>0.0869/SQRT(252)</f>
        <v>5.4741854507503081E-3</v>
      </c>
      <c r="J39" s="58">
        <f>0.0582/252</f>
        <v>2.3095238095238095E-4</v>
      </c>
      <c r="AB39" s="42" t="s">
        <v>43</v>
      </c>
      <c r="AC39" s="43" t="s">
        <v>44</v>
      </c>
      <c r="AD39" s="43"/>
      <c r="AE39" s="44"/>
    </row>
    <row r="40" spans="5:33">
      <c r="H40" s="59" t="s">
        <v>16</v>
      </c>
      <c r="I40" s="58">
        <v>0</v>
      </c>
      <c r="J40" s="58">
        <v>0</v>
      </c>
      <c r="AB40" s="45" t="e">
        <f>RTD("rit2.rtd",,"LATESTNEWS",1)</f>
        <v>#N/A</v>
      </c>
      <c r="AC40" s="46" t="e">
        <f>LEFT(AB40,4)</f>
        <v>#N/A</v>
      </c>
      <c r="AD40" s="46"/>
      <c r="AE40" s="47"/>
    </row>
    <row r="41" spans="5:33" ht="16">
      <c r="I41" s="6"/>
    </row>
    <row r="42" spans="5:33">
      <c r="G42" s="7"/>
    </row>
    <row r="43" spans="5:33">
      <c r="G43" s="41"/>
      <c r="H43" s="61" t="s">
        <v>49</v>
      </c>
      <c r="I43" s="61" t="s">
        <v>50</v>
      </c>
      <c r="J43" s="60" t="s">
        <v>39</v>
      </c>
    </row>
    <row r="44" spans="5:33">
      <c r="E44" s="2" t="s">
        <v>14</v>
      </c>
      <c r="H44" t="s">
        <v>40</v>
      </c>
      <c r="I44"/>
      <c r="J44">
        <f t="array" ref="J44">MMULT(TRANSPOSE(L21:L24),J37:J40)</f>
        <v>0</v>
      </c>
      <c r="K44" s="11"/>
      <c r="L44" s="40"/>
      <c r="M44" s="39"/>
    </row>
    <row r="45" spans="5:33">
      <c r="F45" s="8"/>
      <c r="G45" s="8"/>
      <c r="H45" t="s">
        <v>41</v>
      </c>
      <c r="I45"/>
      <c r="J45">
        <f t="array" ref="J45">SQRT(MMULT(TRANSPOSE(L21:L24),MMULT(U15:X18,L21:L24)))</f>
        <v>0</v>
      </c>
      <c r="L45" s="38"/>
      <c r="M45" s="38"/>
    </row>
    <row r="46" spans="5:33">
      <c r="M46" s="10"/>
      <c r="N46" s="10"/>
    </row>
    <row r="47" spans="5:33">
      <c r="J47" s="28"/>
      <c r="K47" s="7"/>
      <c r="L47" s="29"/>
      <c r="M47" s="10"/>
    </row>
    <row r="48" spans="5:33">
      <c r="N48" s="20"/>
    </row>
    <row r="54" spans="6:11">
      <c r="K54" s="7"/>
    </row>
    <row r="56" spans="6:11">
      <c r="F56" s="19"/>
      <c r="G56" s="19"/>
      <c r="H56" s="19"/>
      <c r="I56" s="19"/>
    </row>
    <row r="57" spans="6:11">
      <c r="F57" s="19"/>
      <c r="G57" s="19"/>
      <c r="H57" s="19"/>
      <c r="I57" s="19"/>
    </row>
    <row r="59" spans="6:11">
      <c r="F59" s="21"/>
      <c r="G59" s="21"/>
      <c r="H59" s="21"/>
      <c r="I59" s="21"/>
    </row>
    <row r="60" spans="6:11">
      <c r="F60" s="24"/>
      <c r="G60" s="24"/>
      <c r="H60" s="24"/>
      <c r="I60" s="24"/>
    </row>
    <row r="61" spans="6:11">
      <c r="F61" s="24"/>
      <c r="G61" s="24"/>
      <c r="H61" s="24"/>
      <c r="I61" s="24"/>
    </row>
    <row r="62" spans="6:11">
      <c r="F62" s="24"/>
      <c r="G62" s="24"/>
      <c r="H62" s="24"/>
      <c r="I62" s="24"/>
    </row>
    <row r="63" spans="6:11">
      <c r="F63" s="24"/>
      <c r="G63" s="24"/>
      <c r="H63" s="24"/>
      <c r="I63" s="24"/>
    </row>
    <row r="64" spans="6:11">
      <c r="F64" s="24"/>
      <c r="G64" s="24"/>
      <c r="H64" s="24"/>
      <c r="I64" s="24"/>
    </row>
  </sheetData>
  <mergeCells count="3">
    <mergeCell ref="AB38:AE38"/>
    <mergeCell ref="G8:H8"/>
    <mergeCell ref="H14:I14"/>
  </mergeCells>
  <pageMargins left="0.70866141732283472" right="0.70866141732283472" top="0.74803149606299213" bottom="0.74803149606299213" header="0.31496062992125984" footer="0.31496062992125984"/>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Blink">
                <anchor moveWithCells="1" sizeWithCells="1">
                  <from>
                    <xdr:col>5</xdr:col>
                    <xdr:colOff>88900</xdr:colOff>
                    <xdr:row>28</xdr:row>
                    <xdr:rowOff>177800</xdr:rowOff>
                  </from>
                  <to>
                    <xdr:col>6</xdr:col>
                    <xdr:colOff>139700</xdr:colOff>
                    <xdr:row>33</xdr:row>
                    <xdr:rowOff>139700</xdr:rowOff>
                  </to>
                </anchor>
              </controlPr>
            </control>
          </mc:Choice>
        </mc:AlternateContent>
      </controls>
    </mc:Choice>
  </mc:AlternateContent>
  <tableParts count="3">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A257"/>
  <sheetViews>
    <sheetView zoomScaleNormal="100" workbookViewId="0">
      <selection activeCell="R72" sqref="R72"/>
    </sheetView>
  </sheetViews>
  <sheetFormatPr baseColWidth="10" defaultColWidth="8.83203125" defaultRowHeight="15"/>
  <cols>
    <col min="1" max="3" width="9.1640625" style="36" customWidth="1"/>
    <col min="4" max="4" width="9.1640625" customWidth="1"/>
    <col min="5" max="9" width="8.83203125" style="2"/>
    <col min="10" max="10" width="14" style="2" customWidth="1"/>
    <col min="11" max="11" width="8.83203125" style="2"/>
    <col min="12" max="12" width="7.33203125" style="2" customWidth="1"/>
    <col min="13" max="13" width="12" style="2" customWidth="1"/>
    <col min="14" max="14" width="7.1640625" style="2" customWidth="1"/>
    <col min="15" max="15" width="5.6640625" style="2" customWidth="1"/>
    <col min="16" max="16" width="18.83203125" style="2" customWidth="1"/>
    <col min="17" max="22" width="15.6640625" style="2" customWidth="1"/>
    <col min="23" max="24" width="8.83203125" style="2"/>
    <col min="25" max="27" width="8.83203125" style="2" customWidth="1"/>
    <col min="28" max="16384" width="8.83203125" style="2"/>
  </cols>
  <sheetData>
    <row r="1" spans="1:27">
      <c r="A1" s="36" t="s">
        <v>26</v>
      </c>
      <c r="B1" s="36" t="s">
        <v>9</v>
      </c>
      <c r="C1" s="36" t="s">
        <v>4</v>
      </c>
      <c r="D1" s="2"/>
      <c r="W1" s="2" t="s">
        <v>31</v>
      </c>
    </row>
    <row r="2" spans="1:27">
      <c r="A2" s="36">
        <v>1</v>
      </c>
      <c r="B2" s="36">
        <v>1</v>
      </c>
      <c r="C2" s="36">
        <v>0</v>
      </c>
      <c r="D2" s="2"/>
      <c r="K2" s="2" t="s">
        <v>33</v>
      </c>
    </row>
    <row r="3" spans="1:27">
      <c r="A3" s="36">
        <v>1</v>
      </c>
      <c r="B3" s="36">
        <v>2</v>
      </c>
      <c r="C3" s="36">
        <v>0</v>
      </c>
      <c r="D3" s="2"/>
      <c r="K3" s="77" t="s">
        <v>34</v>
      </c>
      <c r="M3" s="77">
        <f>P9</f>
        <v>-6915</v>
      </c>
      <c r="N3" s="2" t="s">
        <v>35</v>
      </c>
      <c r="W3" s="2">
        <f t="shared" ref="W3:W66" si="0">C3-C2</f>
        <v>0</v>
      </c>
    </row>
    <row r="4" spans="1:27">
      <c r="A4" s="36">
        <v>1</v>
      </c>
      <c r="B4" s="36">
        <v>3</v>
      </c>
      <c r="C4" s="36">
        <v>0</v>
      </c>
      <c r="D4" s="2"/>
      <c r="W4" s="2">
        <f t="shared" si="0"/>
        <v>0</v>
      </c>
    </row>
    <row r="5" spans="1:27">
      <c r="A5" s="36">
        <v>1</v>
      </c>
      <c r="B5" s="36">
        <v>4</v>
      </c>
      <c r="C5" s="36">
        <v>0</v>
      </c>
      <c r="D5" s="2"/>
      <c r="W5" s="2">
        <f t="shared" si="0"/>
        <v>0</v>
      </c>
    </row>
    <row r="6" spans="1:27">
      <c r="A6" s="36">
        <v>1</v>
      </c>
      <c r="B6" s="36">
        <v>5</v>
      </c>
      <c r="C6" s="36">
        <v>-3180</v>
      </c>
      <c r="D6" s="2"/>
      <c r="W6" s="2">
        <f t="shared" si="0"/>
        <v>-3180</v>
      </c>
    </row>
    <row r="7" spans="1:27">
      <c r="A7" s="36">
        <v>1</v>
      </c>
      <c r="B7" s="36">
        <v>6</v>
      </c>
      <c r="C7" s="36">
        <v>-5775</v>
      </c>
      <c r="D7" s="2"/>
      <c r="O7" s="78" t="s">
        <v>32</v>
      </c>
      <c r="P7" s="78"/>
      <c r="W7" s="2">
        <f t="shared" si="0"/>
        <v>-2595</v>
      </c>
      <c r="Y7" s="2" t="s">
        <v>27</v>
      </c>
      <c r="Z7" s="2">
        <f>MIN(W3:W253)</f>
        <v>-7050</v>
      </c>
    </row>
    <row r="8" spans="1:27">
      <c r="A8" s="36">
        <v>1</v>
      </c>
      <c r="B8" s="36">
        <v>7</v>
      </c>
      <c r="C8" s="36">
        <v>-5565</v>
      </c>
      <c r="D8" s="2"/>
      <c r="O8" s="2">
        <v>1</v>
      </c>
      <c r="P8" s="77">
        <f>LARGE(W2:W253,251)</f>
        <v>-7050</v>
      </c>
      <c r="W8" s="2">
        <f t="shared" si="0"/>
        <v>210</v>
      </c>
      <c r="Y8" s="2" t="s">
        <v>28</v>
      </c>
      <c r="Z8" s="2">
        <f>MAX(W3:W253)</f>
        <v>6915</v>
      </c>
    </row>
    <row r="9" spans="1:27">
      <c r="A9" s="36">
        <v>1</v>
      </c>
      <c r="B9" s="36">
        <v>8</v>
      </c>
      <c r="C9" s="36">
        <v>-6675</v>
      </c>
      <c r="D9" s="2"/>
      <c r="O9" s="2">
        <v>2</v>
      </c>
      <c r="P9" s="77">
        <f>LARGE(W2:W253,250)</f>
        <v>-6915</v>
      </c>
      <c r="W9" s="2">
        <f t="shared" si="0"/>
        <v>-1110</v>
      </c>
    </row>
    <row r="10" spans="1:27">
      <c r="A10" s="36">
        <v>1</v>
      </c>
      <c r="B10" s="36">
        <v>9</v>
      </c>
      <c r="C10" s="36">
        <v>-2325</v>
      </c>
      <c r="D10" s="2"/>
      <c r="O10" s="2">
        <v>3</v>
      </c>
      <c r="P10" s="77">
        <f>LARGE(W2:W253,249)</f>
        <v>-6870</v>
      </c>
      <c r="W10" s="2">
        <f t="shared" si="0"/>
        <v>4350</v>
      </c>
      <c r="Y10" s="2" t="s">
        <v>29</v>
      </c>
      <c r="Z10" s="2">
        <v>24</v>
      </c>
    </row>
    <row r="11" spans="1:27">
      <c r="A11" s="36">
        <v>1</v>
      </c>
      <c r="B11" s="36">
        <v>10</v>
      </c>
      <c r="C11" s="36">
        <v>-3090</v>
      </c>
      <c r="D11" s="2"/>
      <c r="O11" s="2">
        <v>4</v>
      </c>
      <c r="P11" s="77">
        <f>LARGE(W2:W253,248)</f>
        <v>-5790</v>
      </c>
      <c r="W11" s="2">
        <f t="shared" si="0"/>
        <v>-765</v>
      </c>
      <c r="Y11" s="2" t="s">
        <v>30</v>
      </c>
      <c r="Z11" s="2">
        <f>(Z8-Z7)/Z10</f>
        <v>581.875</v>
      </c>
    </row>
    <row r="12" spans="1:27">
      <c r="A12" s="36">
        <v>1</v>
      </c>
      <c r="B12" s="36">
        <v>11</v>
      </c>
      <c r="C12" s="36">
        <v>-960</v>
      </c>
      <c r="D12" s="2"/>
      <c r="O12" s="18">
        <v>5</v>
      </c>
      <c r="P12" s="79">
        <f>LARGE(W2:W253,247)</f>
        <v>-5745</v>
      </c>
      <c r="W12" s="2">
        <f t="shared" si="0"/>
        <v>2130</v>
      </c>
    </row>
    <row r="13" spans="1:27">
      <c r="A13" s="36">
        <v>1</v>
      </c>
      <c r="B13" s="36">
        <v>12</v>
      </c>
      <c r="C13" s="36">
        <v>-60</v>
      </c>
      <c r="D13" s="2"/>
      <c r="W13" s="2">
        <f t="shared" si="0"/>
        <v>900</v>
      </c>
      <c r="Y13" s="92" t="s">
        <v>37</v>
      </c>
      <c r="Z13" s="92"/>
      <c r="AA13" s="92"/>
    </row>
    <row r="14" spans="1:27">
      <c r="A14" s="36">
        <v>1</v>
      </c>
      <c r="B14" s="36">
        <v>13</v>
      </c>
      <c r="C14" s="36">
        <v>1905</v>
      </c>
      <c r="D14" s="2"/>
      <c r="W14" s="2">
        <f t="shared" si="0"/>
        <v>1965</v>
      </c>
      <c r="Y14" s="2">
        <v>1</v>
      </c>
      <c r="Z14" s="2">
        <f>Z7</f>
        <v>-7050</v>
      </c>
      <c r="AA14" s="2">
        <f t="array" ref="AA14:AA38">FREQUENCY(W3:W253,Z14:Z38)</f>
        <v>1</v>
      </c>
    </row>
    <row r="15" spans="1:27">
      <c r="A15" s="36">
        <v>1</v>
      </c>
      <c r="B15" s="36">
        <v>14</v>
      </c>
      <c r="C15" s="36">
        <v>-645</v>
      </c>
      <c r="D15" s="2"/>
      <c r="W15" s="2">
        <f t="shared" si="0"/>
        <v>-2550</v>
      </c>
      <c r="Y15" s="2">
        <v>2</v>
      </c>
      <c r="Z15" s="2">
        <f t="shared" ref="Z15:Z38" si="1">Z14+$Z$11</f>
        <v>-6468.125</v>
      </c>
      <c r="AA15" s="2">
        <v>2</v>
      </c>
    </row>
    <row r="16" spans="1:27">
      <c r="A16" s="36">
        <v>1</v>
      </c>
      <c r="B16" s="36">
        <v>15</v>
      </c>
      <c r="C16" s="36">
        <v>30</v>
      </c>
      <c r="D16" s="2"/>
      <c r="W16" s="2">
        <f t="shared" si="0"/>
        <v>675</v>
      </c>
      <c r="Y16" s="2">
        <v>3</v>
      </c>
      <c r="Z16" s="2">
        <f t="shared" si="1"/>
        <v>-5886.25</v>
      </c>
      <c r="AA16" s="2">
        <v>0</v>
      </c>
    </row>
    <row r="17" spans="1:27">
      <c r="A17" s="36">
        <v>1</v>
      </c>
      <c r="B17" s="36">
        <v>16</v>
      </c>
      <c r="C17" s="36">
        <v>4410</v>
      </c>
      <c r="D17" s="2"/>
      <c r="W17" s="2">
        <f t="shared" si="0"/>
        <v>4380</v>
      </c>
      <c r="Y17" s="2">
        <v>4</v>
      </c>
      <c r="Z17" s="2">
        <f t="shared" si="1"/>
        <v>-5304.375</v>
      </c>
      <c r="AA17" s="2">
        <v>3</v>
      </c>
    </row>
    <row r="18" spans="1:27">
      <c r="A18" s="36">
        <v>1</v>
      </c>
      <c r="B18" s="36">
        <v>17</v>
      </c>
      <c r="C18" s="36">
        <v>3555</v>
      </c>
      <c r="D18" s="2"/>
      <c r="W18" s="2">
        <f t="shared" si="0"/>
        <v>-855</v>
      </c>
      <c r="Y18" s="2">
        <v>5</v>
      </c>
      <c r="Z18" s="2">
        <f t="shared" si="1"/>
        <v>-4722.5</v>
      </c>
      <c r="AA18" s="2">
        <v>0</v>
      </c>
    </row>
    <row r="19" spans="1:27">
      <c r="A19" s="36">
        <v>1</v>
      </c>
      <c r="B19" s="36">
        <v>18</v>
      </c>
      <c r="C19" s="36">
        <v>6495</v>
      </c>
      <c r="D19" s="2"/>
      <c r="W19" s="2">
        <f t="shared" si="0"/>
        <v>2940</v>
      </c>
      <c r="Y19" s="2">
        <v>6</v>
      </c>
      <c r="Z19" s="2">
        <f t="shared" si="1"/>
        <v>-4140.625</v>
      </c>
      <c r="AA19" s="2">
        <v>1</v>
      </c>
    </row>
    <row r="20" spans="1:27">
      <c r="A20" s="36">
        <v>1</v>
      </c>
      <c r="B20" s="36">
        <v>19</v>
      </c>
      <c r="C20" s="36">
        <v>2385</v>
      </c>
      <c r="D20" s="2"/>
      <c r="Q20" s="93" t="s">
        <v>53</v>
      </c>
      <c r="R20" s="93"/>
      <c r="W20" s="2">
        <f t="shared" si="0"/>
        <v>-4110</v>
      </c>
      <c r="Y20" s="2">
        <v>7</v>
      </c>
      <c r="Z20" s="2">
        <f t="shared" si="1"/>
        <v>-3558.75</v>
      </c>
      <c r="AA20" s="2">
        <v>4</v>
      </c>
    </row>
    <row r="21" spans="1:27">
      <c r="A21" s="36">
        <v>1</v>
      </c>
      <c r="B21" s="36">
        <v>20</v>
      </c>
      <c r="C21" s="36">
        <v>5085</v>
      </c>
      <c r="D21" s="2"/>
      <c r="W21" s="2">
        <f t="shared" si="0"/>
        <v>2700</v>
      </c>
      <c r="Y21" s="2">
        <v>8</v>
      </c>
      <c r="Z21" s="2">
        <f t="shared" si="1"/>
        <v>-2976.875</v>
      </c>
      <c r="AA21" s="2">
        <v>14</v>
      </c>
    </row>
    <row r="22" spans="1:27">
      <c r="A22" s="36">
        <v>1</v>
      </c>
      <c r="B22" s="36">
        <v>21</v>
      </c>
      <c r="C22" s="36">
        <v>5325</v>
      </c>
      <c r="D22" s="2"/>
      <c r="W22" s="2">
        <f t="shared" si="0"/>
        <v>240</v>
      </c>
      <c r="Y22" s="2">
        <v>9</v>
      </c>
      <c r="Z22" s="2">
        <f t="shared" si="1"/>
        <v>-2395</v>
      </c>
      <c r="AA22" s="2">
        <v>15</v>
      </c>
    </row>
    <row r="23" spans="1:27">
      <c r="A23" s="36">
        <v>1</v>
      </c>
      <c r="B23" s="36">
        <v>22</v>
      </c>
      <c r="C23" s="36">
        <v>7650</v>
      </c>
      <c r="D23" s="2"/>
      <c r="W23" s="2">
        <f t="shared" si="0"/>
        <v>2325</v>
      </c>
      <c r="Y23" s="2">
        <v>10</v>
      </c>
      <c r="Z23" s="2">
        <f t="shared" si="1"/>
        <v>-1813.125</v>
      </c>
      <c r="AA23" s="2">
        <v>18</v>
      </c>
    </row>
    <row r="24" spans="1:27">
      <c r="A24" s="36">
        <v>1</v>
      </c>
      <c r="B24" s="36">
        <v>23</v>
      </c>
      <c r="C24" s="36">
        <v>4830</v>
      </c>
      <c r="D24" s="2"/>
      <c r="W24" s="2">
        <f t="shared" si="0"/>
        <v>-2820</v>
      </c>
      <c r="Y24" s="2">
        <v>11</v>
      </c>
      <c r="Z24" s="2">
        <f t="shared" si="1"/>
        <v>-1231.25</v>
      </c>
      <c r="AA24" s="2">
        <v>15</v>
      </c>
    </row>
    <row r="25" spans="1:27">
      <c r="A25" s="36">
        <v>1</v>
      </c>
      <c r="B25" s="36">
        <v>24</v>
      </c>
      <c r="C25" s="36">
        <v>6540</v>
      </c>
      <c r="D25" s="2"/>
      <c r="W25" s="2">
        <f t="shared" si="0"/>
        <v>1710</v>
      </c>
      <c r="Y25" s="2">
        <v>12</v>
      </c>
      <c r="Z25" s="2">
        <f t="shared" si="1"/>
        <v>-649.375</v>
      </c>
      <c r="AA25" s="2">
        <v>21</v>
      </c>
    </row>
    <row r="26" spans="1:27">
      <c r="A26" s="36">
        <v>1</v>
      </c>
      <c r="B26" s="36">
        <v>25</v>
      </c>
      <c r="C26" s="36">
        <v>4695</v>
      </c>
      <c r="D26" s="2"/>
      <c r="W26" s="2">
        <f t="shared" si="0"/>
        <v>-1845</v>
      </c>
      <c r="Y26" s="2">
        <v>13</v>
      </c>
      <c r="Z26" s="2">
        <f t="shared" si="1"/>
        <v>-67.5</v>
      </c>
      <c r="AA26" s="2">
        <v>16</v>
      </c>
    </row>
    <row r="27" spans="1:27">
      <c r="A27" s="36">
        <v>1</v>
      </c>
      <c r="B27" s="36">
        <v>26</v>
      </c>
      <c r="C27" s="36">
        <v>1665</v>
      </c>
      <c r="D27" s="2"/>
      <c r="W27" s="2">
        <f t="shared" si="0"/>
        <v>-3030</v>
      </c>
      <c r="Y27" s="2">
        <v>14</v>
      </c>
      <c r="Z27" s="2">
        <f t="shared" si="1"/>
        <v>514.375</v>
      </c>
      <c r="AA27" s="2">
        <v>31</v>
      </c>
    </row>
    <row r="28" spans="1:27">
      <c r="A28" s="36">
        <v>1</v>
      </c>
      <c r="B28" s="36">
        <v>27</v>
      </c>
      <c r="C28" s="36">
        <v>2250</v>
      </c>
      <c r="D28" s="2"/>
      <c r="W28" s="2">
        <f t="shared" si="0"/>
        <v>585</v>
      </c>
      <c r="Y28" s="2">
        <v>15</v>
      </c>
      <c r="Z28" s="2">
        <f t="shared" si="1"/>
        <v>1096.25</v>
      </c>
      <c r="AA28" s="2">
        <v>23</v>
      </c>
    </row>
    <row r="29" spans="1:27">
      <c r="A29" s="36">
        <v>1</v>
      </c>
      <c r="B29" s="36">
        <v>28</v>
      </c>
      <c r="C29" s="36">
        <v>2145</v>
      </c>
      <c r="D29" s="2"/>
      <c r="W29" s="2">
        <f t="shared" si="0"/>
        <v>-105</v>
      </c>
      <c r="Y29" s="2">
        <v>16</v>
      </c>
      <c r="Z29" s="2">
        <f t="shared" si="1"/>
        <v>1678.125</v>
      </c>
      <c r="AA29" s="2">
        <v>18</v>
      </c>
    </row>
    <row r="30" spans="1:27">
      <c r="A30" s="36">
        <v>1</v>
      </c>
      <c r="B30" s="36">
        <v>29</v>
      </c>
      <c r="C30" s="36">
        <v>375</v>
      </c>
      <c r="D30" s="2"/>
      <c r="W30" s="2">
        <f t="shared" si="0"/>
        <v>-1770</v>
      </c>
      <c r="Y30" s="2">
        <v>17</v>
      </c>
      <c r="Z30" s="2">
        <f t="shared" si="1"/>
        <v>2260</v>
      </c>
      <c r="AA30" s="2">
        <v>16</v>
      </c>
    </row>
    <row r="31" spans="1:27">
      <c r="A31" s="36">
        <v>1</v>
      </c>
      <c r="B31" s="36">
        <v>30</v>
      </c>
      <c r="C31" s="36">
        <v>4590</v>
      </c>
      <c r="D31" s="2"/>
      <c r="W31" s="2">
        <f t="shared" si="0"/>
        <v>4215</v>
      </c>
      <c r="Y31" s="2">
        <v>18</v>
      </c>
      <c r="Z31" s="2">
        <f t="shared" si="1"/>
        <v>2841.875</v>
      </c>
      <c r="AA31" s="2">
        <v>15</v>
      </c>
    </row>
    <row r="32" spans="1:27">
      <c r="A32" s="36">
        <v>1</v>
      </c>
      <c r="B32" s="36">
        <v>31</v>
      </c>
      <c r="C32" s="36">
        <v>7155</v>
      </c>
      <c r="D32" s="2"/>
      <c r="W32" s="2">
        <f t="shared" si="0"/>
        <v>2565</v>
      </c>
      <c r="Y32" s="2">
        <v>19</v>
      </c>
      <c r="Z32" s="2">
        <f t="shared" si="1"/>
        <v>3423.75</v>
      </c>
      <c r="AA32" s="2">
        <v>9</v>
      </c>
    </row>
    <row r="33" spans="1:27">
      <c r="A33" s="36">
        <v>1</v>
      </c>
      <c r="B33" s="36">
        <v>32</v>
      </c>
      <c r="C33" s="36">
        <v>9960</v>
      </c>
      <c r="D33" s="2"/>
      <c r="W33" s="2">
        <f t="shared" si="0"/>
        <v>2805</v>
      </c>
      <c r="Y33" s="2">
        <v>20</v>
      </c>
      <c r="Z33" s="2">
        <f t="shared" si="1"/>
        <v>4005.625</v>
      </c>
      <c r="AA33" s="2">
        <v>8</v>
      </c>
    </row>
    <row r="34" spans="1:27">
      <c r="A34" s="36">
        <v>1</v>
      </c>
      <c r="B34" s="36">
        <v>33</v>
      </c>
      <c r="C34" s="36">
        <v>8400</v>
      </c>
      <c r="D34" s="2"/>
      <c r="W34" s="2">
        <f t="shared" si="0"/>
        <v>-1560</v>
      </c>
      <c r="Y34" s="2">
        <v>21</v>
      </c>
      <c r="Z34" s="2">
        <f t="shared" si="1"/>
        <v>4587.5</v>
      </c>
      <c r="AA34" s="2">
        <v>10</v>
      </c>
    </row>
    <row r="35" spans="1:27">
      <c r="A35" s="36">
        <v>1</v>
      </c>
      <c r="B35" s="36">
        <v>34</v>
      </c>
      <c r="C35" s="36">
        <v>5955</v>
      </c>
      <c r="D35" s="2"/>
      <c r="W35" s="2">
        <f t="shared" si="0"/>
        <v>-2445</v>
      </c>
      <c r="Y35" s="2">
        <v>22</v>
      </c>
      <c r="Z35" s="2">
        <f t="shared" si="1"/>
        <v>5169.375</v>
      </c>
      <c r="AA35" s="2">
        <v>3</v>
      </c>
    </row>
    <row r="36" spans="1:27">
      <c r="A36" s="36">
        <v>1</v>
      </c>
      <c r="B36" s="36">
        <v>35</v>
      </c>
      <c r="C36" s="36">
        <v>9570</v>
      </c>
      <c r="D36" s="2"/>
      <c r="W36" s="2">
        <f t="shared" si="0"/>
        <v>3615</v>
      </c>
      <c r="Y36" s="2">
        <v>23</v>
      </c>
      <c r="Z36" s="2">
        <f t="shared" si="1"/>
        <v>5751.25</v>
      </c>
      <c r="AA36" s="2">
        <v>3</v>
      </c>
    </row>
    <row r="37" spans="1:27">
      <c r="A37" s="36">
        <v>1</v>
      </c>
      <c r="B37" s="36">
        <v>36</v>
      </c>
      <c r="C37" s="36">
        <v>3780</v>
      </c>
      <c r="D37" s="2"/>
      <c r="W37" s="2">
        <f t="shared" si="0"/>
        <v>-5790</v>
      </c>
      <c r="Y37" s="2">
        <v>24</v>
      </c>
      <c r="Z37" s="2">
        <f t="shared" si="1"/>
        <v>6333.125</v>
      </c>
      <c r="AA37" s="2">
        <v>2</v>
      </c>
    </row>
    <row r="38" spans="1:27">
      <c r="A38" s="36">
        <v>1</v>
      </c>
      <c r="B38" s="36">
        <v>37</v>
      </c>
      <c r="C38" s="36">
        <v>2325</v>
      </c>
      <c r="D38" s="2"/>
      <c r="W38" s="2">
        <f t="shared" si="0"/>
        <v>-1455</v>
      </c>
      <c r="Y38" s="2">
        <v>25</v>
      </c>
      <c r="Z38" s="2">
        <f t="shared" si="1"/>
        <v>6915</v>
      </c>
      <c r="AA38" s="2">
        <v>3</v>
      </c>
    </row>
    <row r="39" spans="1:27">
      <c r="A39" s="36">
        <v>1</v>
      </c>
      <c r="B39" s="36">
        <v>38</v>
      </c>
      <c r="C39" s="36">
        <v>3075</v>
      </c>
      <c r="D39" s="2"/>
      <c r="W39" s="2">
        <f t="shared" si="0"/>
        <v>750</v>
      </c>
    </row>
    <row r="40" spans="1:27">
      <c r="A40" s="36">
        <v>1</v>
      </c>
      <c r="B40" s="36">
        <v>39</v>
      </c>
      <c r="C40" s="36">
        <v>8370</v>
      </c>
      <c r="D40" s="2"/>
      <c r="W40" s="2">
        <f t="shared" si="0"/>
        <v>5295</v>
      </c>
    </row>
    <row r="41" spans="1:27">
      <c r="A41" s="36">
        <v>1</v>
      </c>
      <c r="B41" s="36">
        <v>40</v>
      </c>
      <c r="C41" s="36">
        <v>9345</v>
      </c>
      <c r="D41" s="2"/>
      <c r="W41" s="2">
        <f t="shared" si="0"/>
        <v>975</v>
      </c>
    </row>
    <row r="42" spans="1:27">
      <c r="A42" s="36">
        <v>1</v>
      </c>
      <c r="B42" s="36">
        <v>41</v>
      </c>
      <c r="C42" s="36">
        <v>13995</v>
      </c>
      <c r="D42" s="2"/>
      <c r="W42" s="2">
        <f t="shared" si="0"/>
        <v>4650</v>
      </c>
    </row>
    <row r="43" spans="1:27">
      <c r="A43" s="36">
        <v>1</v>
      </c>
      <c r="B43" s="36">
        <v>42</v>
      </c>
      <c r="C43" s="36">
        <v>11670</v>
      </c>
      <c r="D43" s="2"/>
      <c r="W43" s="2">
        <f t="shared" si="0"/>
        <v>-2325</v>
      </c>
    </row>
    <row r="44" spans="1:27">
      <c r="A44" s="36">
        <v>1</v>
      </c>
      <c r="B44" s="36">
        <v>43</v>
      </c>
      <c r="C44" s="36">
        <v>11985</v>
      </c>
      <c r="D44" s="2"/>
      <c r="W44" s="2">
        <f t="shared" si="0"/>
        <v>315</v>
      </c>
    </row>
    <row r="45" spans="1:27">
      <c r="A45" s="36">
        <v>1</v>
      </c>
      <c r="B45" s="36">
        <v>44</v>
      </c>
      <c r="C45" s="36">
        <v>11325</v>
      </c>
      <c r="D45" s="2"/>
      <c r="W45" s="2">
        <f t="shared" si="0"/>
        <v>-660</v>
      </c>
    </row>
    <row r="46" spans="1:27">
      <c r="A46" s="36">
        <v>1</v>
      </c>
      <c r="B46" s="36">
        <v>45</v>
      </c>
      <c r="C46" s="36">
        <v>11205</v>
      </c>
      <c r="D46" s="2"/>
      <c r="W46" s="2">
        <f t="shared" si="0"/>
        <v>-120</v>
      </c>
    </row>
    <row r="47" spans="1:27">
      <c r="A47" s="36">
        <v>1</v>
      </c>
      <c r="B47" s="36">
        <v>46</v>
      </c>
      <c r="C47" s="36">
        <v>11265</v>
      </c>
      <c r="D47" s="2"/>
      <c r="W47" s="2">
        <f t="shared" si="0"/>
        <v>60</v>
      </c>
    </row>
    <row r="48" spans="1:27">
      <c r="A48" s="36">
        <v>1</v>
      </c>
      <c r="B48" s="36">
        <v>47</v>
      </c>
      <c r="C48" s="36">
        <v>10680</v>
      </c>
      <c r="D48" s="2"/>
      <c r="W48" s="2">
        <f t="shared" si="0"/>
        <v>-585</v>
      </c>
    </row>
    <row r="49" spans="1:23">
      <c r="A49" s="36">
        <v>1</v>
      </c>
      <c r="B49" s="36">
        <v>48</v>
      </c>
      <c r="C49" s="36">
        <v>14085</v>
      </c>
      <c r="D49" s="2"/>
      <c r="W49" s="2">
        <f t="shared" si="0"/>
        <v>3405</v>
      </c>
    </row>
    <row r="50" spans="1:23">
      <c r="A50" s="36">
        <v>1</v>
      </c>
      <c r="B50" s="36">
        <v>49</v>
      </c>
      <c r="C50" s="36">
        <v>12975</v>
      </c>
      <c r="D50" s="2"/>
      <c r="W50" s="2">
        <f t="shared" si="0"/>
        <v>-1110</v>
      </c>
    </row>
    <row r="51" spans="1:23">
      <c r="A51" s="36">
        <v>1</v>
      </c>
      <c r="B51" s="36">
        <v>50</v>
      </c>
      <c r="C51" s="36">
        <v>10935</v>
      </c>
      <c r="D51" s="2"/>
      <c r="W51" s="2">
        <f t="shared" si="0"/>
        <v>-2040</v>
      </c>
    </row>
    <row r="52" spans="1:23">
      <c r="A52" s="36">
        <v>1</v>
      </c>
      <c r="B52" s="36">
        <v>51</v>
      </c>
      <c r="C52" s="36">
        <v>12000</v>
      </c>
      <c r="D52" s="2"/>
      <c r="W52" s="2">
        <f t="shared" si="0"/>
        <v>1065</v>
      </c>
    </row>
    <row r="53" spans="1:23">
      <c r="A53" s="36">
        <v>1</v>
      </c>
      <c r="B53" s="36">
        <v>52</v>
      </c>
      <c r="C53" s="36">
        <v>12630</v>
      </c>
      <c r="D53" s="2"/>
      <c r="W53" s="2">
        <f t="shared" si="0"/>
        <v>630</v>
      </c>
    </row>
    <row r="54" spans="1:23">
      <c r="A54" s="36">
        <v>1</v>
      </c>
      <c r="B54" s="36">
        <v>53</v>
      </c>
      <c r="C54" s="36">
        <v>11220</v>
      </c>
      <c r="D54" s="2"/>
      <c r="W54" s="2">
        <f t="shared" si="0"/>
        <v>-1410</v>
      </c>
    </row>
    <row r="55" spans="1:23">
      <c r="A55" s="36">
        <v>1</v>
      </c>
      <c r="B55" s="36">
        <v>54</v>
      </c>
      <c r="C55" s="36">
        <v>11205</v>
      </c>
      <c r="D55" s="2"/>
      <c r="W55" s="2">
        <f t="shared" si="0"/>
        <v>-15</v>
      </c>
    </row>
    <row r="56" spans="1:23">
      <c r="A56" s="36">
        <v>1</v>
      </c>
      <c r="B56" s="36">
        <v>55</v>
      </c>
      <c r="C56" s="36">
        <v>8535</v>
      </c>
      <c r="D56" s="2"/>
      <c r="W56" s="2">
        <f t="shared" si="0"/>
        <v>-2670</v>
      </c>
    </row>
    <row r="57" spans="1:23">
      <c r="A57" s="36">
        <v>1</v>
      </c>
      <c r="B57" s="36">
        <v>56</v>
      </c>
      <c r="C57" s="36">
        <v>10065</v>
      </c>
      <c r="D57" s="2"/>
      <c r="W57" s="2">
        <f t="shared" si="0"/>
        <v>1530</v>
      </c>
    </row>
    <row r="58" spans="1:23">
      <c r="A58" s="36">
        <v>1</v>
      </c>
      <c r="B58" s="36">
        <v>57</v>
      </c>
      <c r="C58" s="36">
        <v>12360</v>
      </c>
      <c r="D58" s="2"/>
      <c r="W58" s="2">
        <f t="shared" si="0"/>
        <v>2295</v>
      </c>
    </row>
    <row r="59" spans="1:23">
      <c r="A59" s="36">
        <v>1</v>
      </c>
      <c r="B59" s="36">
        <v>58</v>
      </c>
      <c r="C59" s="36">
        <v>18360</v>
      </c>
      <c r="D59" s="2"/>
      <c r="W59" s="2">
        <f t="shared" si="0"/>
        <v>6000</v>
      </c>
    </row>
    <row r="60" spans="1:23">
      <c r="A60" s="36">
        <v>1</v>
      </c>
      <c r="B60" s="36">
        <v>59</v>
      </c>
      <c r="C60" s="36">
        <v>19695</v>
      </c>
      <c r="D60" s="2"/>
      <c r="W60" s="2">
        <f t="shared" si="0"/>
        <v>1335</v>
      </c>
    </row>
    <row r="61" spans="1:23">
      <c r="A61" s="36">
        <v>1</v>
      </c>
      <c r="B61" s="36">
        <v>60</v>
      </c>
      <c r="C61" s="36">
        <v>23010</v>
      </c>
      <c r="D61" s="2"/>
      <c r="W61" s="2">
        <f t="shared" si="0"/>
        <v>3315</v>
      </c>
    </row>
    <row r="62" spans="1:23">
      <c r="A62" s="36">
        <v>1</v>
      </c>
      <c r="B62" s="36">
        <v>61</v>
      </c>
      <c r="C62" s="36">
        <v>19035</v>
      </c>
      <c r="D62" s="2"/>
      <c r="W62" s="2">
        <f t="shared" si="0"/>
        <v>-3975</v>
      </c>
    </row>
    <row r="63" spans="1:23">
      <c r="A63" s="36">
        <v>1</v>
      </c>
      <c r="B63" s="36">
        <v>62</v>
      </c>
      <c r="C63" s="36">
        <v>19830</v>
      </c>
      <c r="D63" s="2"/>
      <c r="W63" s="2">
        <f t="shared" si="0"/>
        <v>795</v>
      </c>
    </row>
    <row r="64" spans="1:23">
      <c r="A64" s="36">
        <v>1</v>
      </c>
      <c r="B64" s="36">
        <v>63</v>
      </c>
      <c r="C64" s="36">
        <v>20175</v>
      </c>
      <c r="D64" s="2"/>
      <c r="W64" s="2">
        <f t="shared" si="0"/>
        <v>345</v>
      </c>
    </row>
    <row r="65" spans="1:23">
      <c r="A65" s="36">
        <v>1</v>
      </c>
      <c r="B65" s="36">
        <v>64</v>
      </c>
      <c r="C65" s="36">
        <v>17415</v>
      </c>
      <c r="D65" s="2"/>
      <c r="W65" s="2">
        <f t="shared" si="0"/>
        <v>-2760</v>
      </c>
    </row>
    <row r="66" spans="1:23">
      <c r="A66" s="36">
        <v>1</v>
      </c>
      <c r="B66" s="36">
        <v>65</v>
      </c>
      <c r="C66" s="36">
        <v>17835</v>
      </c>
      <c r="D66" s="2"/>
      <c r="W66" s="2">
        <f t="shared" si="0"/>
        <v>420</v>
      </c>
    </row>
    <row r="67" spans="1:23">
      <c r="A67" s="36">
        <v>1</v>
      </c>
      <c r="B67" s="36">
        <v>66</v>
      </c>
      <c r="C67" s="36">
        <v>17460</v>
      </c>
      <c r="D67" s="2"/>
      <c r="W67" s="2">
        <f t="shared" ref="W67:W130" si="2">C67-C66</f>
        <v>-375</v>
      </c>
    </row>
    <row r="68" spans="1:23">
      <c r="A68" s="36">
        <v>1</v>
      </c>
      <c r="B68" s="36">
        <v>67</v>
      </c>
      <c r="C68" s="36">
        <v>21780</v>
      </c>
      <c r="D68" s="2"/>
      <c r="W68" s="2">
        <f t="shared" si="2"/>
        <v>4320</v>
      </c>
    </row>
    <row r="69" spans="1:23">
      <c r="A69" s="36">
        <v>1</v>
      </c>
      <c r="B69" s="36">
        <v>68</v>
      </c>
      <c r="C69" s="36">
        <v>20850</v>
      </c>
      <c r="D69" s="2"/>
      <c r="W69" s="2">
        <f t="shared" si="2"/>
        <v>-930</v>
      </c>
    </row>
    <row r="70" spans="1:23">
      <c r="A70" s="36">
        <v>1</v>
      </c>
      <c r="B70" s="36">
        <v>69</v>
      </c>
      <c r="C70" s="36">
        <v>22140</v>
      </c>
      <c r="D70" s="2"/>
      <c r="W70" s="2">
        <f t="shared" si="2"/>
        <v>1290</v>
      </c>
    </row>
    <row r="71" spans="1:23">
      <c r="A71" s="36">
        <v>1</v>
      </c>
      <c r="B71" s="36">
        <v>70</v>
      </c>
      <c r="C71" s="36">
        <v>15270</v>
      </c>
      <c r="D71" s="2"/>
      <c r="W71" s="2">
        <f t="shared" si="2"/>
        <v>-6870</v>
      </c>
    </row>
    <row r="72" spans="1:23">
      <c r="A72" s="36">
        <v>1</v>
      </c>
      <c r="B72" s="36">
        <v>71</v>
      </c>
      <c r="C72" s="36">
        <v>16380</v>
      </c>
      <c r="D72" s="2"/>
      <c r="W72" s="2">
        <f t="shared" si="2"/>
        <v>1110</v>
      </c>
    </row>
    <row r="73" spans="1:23">
      <c r="A73" s="36">
        <v>1</v>
      </c>
      <c r="B73" s="36">
        <v>72</v>
      </c>
      <c r="C73" s="36">
        <v>16980</v>
      </c>
      <c r="D73" s="2"/>
      <c r="W73" s="2">
        <f t="shared" si="2"/>
        <v>600</v>
      </c>
    </row>
    <row r="74" spans="1:23">
      <c r="A74" s="36">
        <v>1</v>
      </c>
      <c r="B74" s="36">
        <v>73</v>
      </c>
      <c r="C74" s="36">
        <v>18675</v>
      </c>
      <c r="D74" s="2"/>
      <c r="W74" s="2">
        <f t="shared" si="2"/>
        <v>1695</v>
      </c>
    </row>
    <row r="75" spans="1:23">
      <c r="A75" s="36">
        <v>1</v>
      </c>
      <c r="B75" s="36">
        <v>74</v>
      </c>
      <c r="C75" s="36">
        <v>18225</v>
      </c>
      <c r="D75" s="2"/>
      <c r="W75" s="2">
        <f t="shared" si="2"/>
        <v>-450</v>
      </c>
    </row>
    <row r="76" spans="1:23">
      <c r="A76" s="36">
        <v>1</v>
      </c>
      <c r="B76" s="36">
        <v>75</v>
      </c>
      <c r="C76" s="36">
        <v>16200</v>
      </c>
      <c r="D76" s="2"/>
      <c r="W76" s="2">
        <f t="shared" si="2"/>
        <v>-2025</v>
      </c>
    </row>
    <row r="77" spans="1:23">
      <c r="A77" s="36">
        <v>1</v>
      </c>
      <c r="B77" s="36">
        <v>76</v>
      </c>
      <c r="C77" s="36">
        <v>18375</v>
      </c>
      <c r="D77" s="2"/>
      <c r="W77" s="2">
        <f t="shared" si="2"/>
        <v>2175</v>
      </c>
    </row>
    <row r="78" spans="1:23">
      <c r="A78" s="36">
        <v>1</v>
      </c>
      <c r="B78" s="36">
        <v>77</v>
      </c>
      <c r="C78" s="36">
        <v>19710</v>
      </c>
      <c r="D78" s="2"/>
      <c r="W78" s="2">
        <f t="shared" si="2"/>
        <v>1335</v>
      </c>
    </row>
    <row r="79" spans="1:23">
      <c r="A79" s="36">
        <v>1</v>
      </c>
      <c r="B79" s="36">
        <v>78</v>
      </c>
      <c r="C79" s="36">
        <v>21285</v>
      </c>
      <c r="D79" s="2"/>
      <c r="W79" s="2">
        <f t="shared" si="2"/>
        <v>1575</v>
      </c>
    </row>
    <row r="80" spans="1:23">
      <c r="A80" s="36">
        <v>1</v>
      </c>
      <c r="B80" s="36">
        <v>79</v>
      </c>
      <c r="C80" s="36">
        <v>19785</v>
      </c>
      <c r="D80" s="2"/>
      <c r="W80" s="2">
        <f t="shared" si="2"/>
        <v>-1500</v>
      </c>
    </row>
    <row r="81" spans="1:23">
      <c r="A81" s="36">
        <v>1</v>
      </c>
      <c r="B81" s="36">
        <v>80</v>
      </c>
      <c r="C81" s="36">
        <v>19320</v>
      </c>
      <c r="D81" s="2"/>
      <c r="W81" s="2">
        <f t="shared" si="2"/>
        <v>-465</v>
      </c>
    </row>
    <row r="82" spans="1:23">
      <c r="A82" s="36">
        <v>1</v>
      </c>
      <c r="B82" s="36">
        <v>81</v>
      </c>
      <c r="C82" s="36">
        <v>16035</v>
      </c>
      <c r="D82" s="2"/>
      <c r="W82" s="2">
        <f t="shared" si="2"/>
        <v>-3285</v>
      </c>
    </row>
    <row r="83" spans="1:23">
      <c r="A83" s="36">
        <v>1</v>
      </c>
      <c r="B83" s="36">
        <v>82</v>
      </c>
      <c r="C83" s="36">
        <v>21840</v>
      </c>
      <c r="D83" s="2"/>
      <c r="W83" s="2">
        <f t="shared" si="2"/>
        <v>5805</v>
      </c>
    </row>
    <row r="84" spans="1:23">
      <c r="A84" s="36">
        <v>1</v>
      </c>
      <c r="B84" s="36">
        <v>83</v>
      </c>
      <c r="C84" s="36">
        <v>22395</v>
      </c>
      <c r="D84" s="2"/>
      <c r="W84" s="2">
        <f t="shared" si="2"/>
        <v>555</v>
      </c>
    </row>
    <row r="85" spans="1:23">
      <c r="A85" s="36">
        <v>1</v>
      </c>
      <c r="B85" s="36">
        <v>84</v>
      </c>
      <c r="C85" s="36">
        <v>26400</v>
      </c>
      <c r="D85" s="2"/>
      <c r="W85" s="2">
        <f t="shared" si="2"/>
        <v>4005</v>
      </c>
    </row>
    <row r="86" spans="1:23">
      <c r="A86" s="36">
        <v>1</v>
      </c>
      <c r="B86" s="36">
        <v>85</v>
      </c>
      <c r="C86" s="36">
        <v>25710</v>
      </c>
      <c r="D86" s="2"/>
      <c r="W86" s="2">
        <f t="shared" si="2"/>
        <v>-690</v>
      </c>
    </row>
    <row r="87" spans="1:23">
      <c r="A87" s="36">
        <v>1</v>
      </c>
      <c r="B87" s="36">
        <v>86</v>
      </c>
      <c r="C87" s="36">
        <v>25455</v>
      </c>
      <c r="D87" s="2"/>
      <c r="W87" s="2">
        <f t="shared" si="2"/>
        <v>-255</v>
      </c>
    </row>
    <row r="88" spans="1:23">
      <c r="A88" s="36">
        <v>1</v>
      </c>
      <c r="B88" s="36">
        <v>87</v>
      </c>
      <c r="C88" s="36">
        <v>24630</v>
      </c>
      <c r="D88" s="2"/>
      <c r="W88" s="2">
        <f t="shared" si="2"/>
        <v>-825</v>
      </c>
    </row>
    <row r="89" spans="1:23">
      <c r="A89" s="36">
        <v>1</v>
      </c>
      <c r="B89" s="36">
        <v>88</v>
      </c>
      <c r="C89" s="36">
        <v>22680</v>
      </c>
      <c r="D89" s="2"/>
      <c r="W89" s="2">
        <f t="shared" si="2"/>
        <v>-1950</v>
      </c>
    </row>
    <row r="90" spans="1:23">
      <c r="A90" s="36">
        <v>1</v>
      </c>
      <c r="B90" s="36">
        <v>89</v>
      </c>
      <c r="C90" s="36">
        <v>26910</v>
      </c>
      <c r="D90" s="2"/>
      <c r="W90" s="2">
        <f t="shared" si="2"/>
        <v>4230</v>
      </c>
    </row>
    <row r="91" spans="1:23">
      <c r="A91" s="36">
        <v>1</v>
      </c>
      <c r="B91" s="36">
        <v>90</v>
      </c>
      <c r="C91" s="36">
        <v>27165</v>
      </c>
      <c r="D91" s="2"/>
      <c r="W91" s="2">
        <f t="shared" si="2"/>
        <v>255</v>
      </c>
    </row>
    <row r="92" spans="1:23">
      <c r="A92" s="36">
        <v>1</v>
      </c>
      <c r="B92" s="36">
        <v>91</v>
      </c>
      <c r="C92" s="36">
        <v>27225</v>
      </c>
      <c r="D92" s="2"/>
      <c r="W92" s="2">
        <f t="shared" si="2"/>
        <v>60</v>
      </c>
    </row>
    <row r="93" spans="1:23">
      <c r="A93" s="36">
        <v>1</v>
      </c>
      <c r="B93" s="36">
        <v>92</v>
      </c>
      <c r="C93" s="36">
        <v>30690</v>
      </c>
      <c r="D93" s="2"/>
      <c r="W93" s="2">
        <f t="shared" si="2"/>
        <v>3465</v>
      </c>
    </row>
    <row r="94" spans="1:23">
      <c r="A94" s="36">
        <v>1</v>
      </c>
      <c r="B94" s="36">
        <v>93</v>
      </c>
      <c r="C94" s="36">
        <v>33330</v>
      </c>
      <c r="D94" s="2"/>
      <c r="W94" s="2">
        <f t="shared" si="2"/>
        <v>2640</v>
      </c>
    </row>
    <row r="95" spans="1:23">
      <c r="A95" s="36">
        <v>1</v>
      </c>
      <c r="B95" s="36">
        <v>94</v>
      </c>
      <c r="C95" s="36">
        <v>34095</v>
      </c>
      <c r="D95" s="2"/>
      <c r="W95" s="2">
        <f t="shared" si="2"/>
        <v>765</v>
      </c>
    </row>
    <row r="96" spans="1:23">
      <c r="A96" s="36">
        <v>1</v>
      </c>
      <c r="B96" s="36">
        <v>95</v>
      </c>
      <c r="C96" s="36">
        <v>35505</v>
      </c>
      <c r="D96" s="2"/>
      <c r="W96" s="2">
        <f t="shared" si="2"/>
        <v>1410</v>
      </c>
    </row>
    <row r="97" spans="1:23">
      <c r="A97" s="36">
        <v>1</v>
      </c>
      <c r="B97" s="36">
        <v>96</v>
      </c>
      <c r="C97" s="36">
        <v>35820</v>
      </c>
      <c r="D97" s="2"/>
      <c r="W97" s="2">
        <f t="shared" si="2"/>
        <v>315</v>
      </c>
    </row>
    <row r="98" spans="1:23">
      <c r="A98" s="36">
        <v>1</v>
      </c>
      <c r="B98" s="36">
        <v>97</v>
      </c>
      <c r="C98" s="36">
        <v>41265</v>
      </c>
      <c r="D98" s="2"/>
      <c r="W98" s="2">
        <f t="shared" si="2"/>
        <v>5445</v>
      </c>
    </row>
    <row r="99" spans="1:23">
      <c r="A99" s="36">
        <v>1</v>
      </c>
      <c r="B99" s="36">
        <v>98</v>
      </c>
      <c r="C99" s="36">
        <v>38355</v>
      </c>
      <c r="D99" s="2"/>
      <c r="W99" s="2">
        <f t="shared" si="2"/>
        <v>-2910</v>
      </c>
    </row>
    <row r="100" spans="1:23">
      <c r="A100" s="36">
        <v>1</v>
      </c>
      <c r="B100" s="36">
        <v>99</v>
      </c>
      <c r="C100" s="36">
        <v>38670</v>
      </c>
      <c r="D100" s="2"/>
      <c r="W100" s="2">
        <f t="shared" si="2"/>
        <v>315</v>
      </c>
    </row>
    <row r="101" spans="1:23">
      <c r="A101" s="36">
        <v>1</v>
      </c>
      <c r="B101" s="36">
        <v>100</v>
      </c>
      <c r="C101" s="36">
        <v>37875</v>
      </c>
      <c r="D101" s="2"/>
      <c r="W101" s="2">
        <f t="shared" si="2"/>
        <v>-795</v>
      </c>
    </row>
    <row r="102" spans="1:23">
      <c r="A102" s="36">
        <v>1</v>
      </c>
      <c r="B102" s="36">
        <v>101</v>
      </c>
      <c r="C102" s="36">
        <v>34875</v>
      </c>
      <c r="D102" s="2"/>
      <c r="W102" s="2">
        <f t="shared" si="2"/>
        <v>-3000</v>
      </c>
    </row>
    <row r="103" spans="1:23">
      <c r="A103" s="36">
        <v>1</v>
      </c>
      <c r="B103" s="36">
        <v>102</v>
      </c>
      <c r="C103" s="36">
        <v>36975</v>
      </c>
      <c r="D103" s="2"/>
      <c r="W103" s="2">
        <f t="shared" si="2"/>
        <v>2100</v>
      </c>
    </row>
    <row r="104" spans="1:23">
      <c r="A104" s="36">
        <v>1</v>
      </c>
      <c r="B104" s="36">
        <v>103</v>
      </c>
      <c r="C104" s="36">
        <v>37095</v>
      </c>
      <c r="D104" s="2"/>
      <c r="W104" s="2">
        <f t="shared" si="2"/>
        <v>120</v>
      </c>
    </row>
    <row r="105" spans="1:23">
      <c r="A105" s="36">
        <v>1</v>
      </c>
      <c r="B105" s="36">
        <v>104</v>
      </c>
      <c r="C105" s="36">
        <v>35475</v>
      </c>
      <c r="D105" s="2"/>
      <c r="W105" s="2">
        <f t="shared" si="2"/>
        <v>-1620</v>
      </c>
    </row>
    <row r="106" spans="1:23">
      <c r="A106" s="36">
        <v>1</v>
      </c>
      <c r="B106" s="36">
        <v>105</v>
      </c>
      <c r="C106" s="36">
        <v>39780</v>
      </c>
      <c r="D106" s="2"/>
      <c r="W106" s="2">
        <f t="shared" si="2"/>
        <v>4305</v>
      </c>
    </row>
    <row r="107" spans="1:23">
      <c r="A107" s="36">
        <v>1</v>
      </c>
      <c r="B107" s="36">
        <v>106</v>
      </c>
      <c r="C107" s="36">
        <v>38370</v>
      </c>
      <c r="D107" s="2"/>
      <c r="W107" s="2">
        <f t="shared" si="2"/>
        <v>-1410</v>
      </c>
    </row>
    <row r="108" spans="1:23">
      <c r="A108" s="36">
        <v>1</v>
      </c>
      <c r="B108" s="36">
        <v>107</v>
      </c>
      <c r="C108" s="36">
        <v>40290</v>
      </c>
      <c r="D108" s="2"/>
      <c r="W108" s="2">
        <f t="shared" si="2"/>
        <v>1920</v>
      </c>
    </row>
    <row r="109" spans="1:23">
      <c r="A109" s="36">
        <v>1</v>
      </c>
      <c r="B109" s="36">
        <v>108</v>
      </c>
      <c r="C109" s="36">
        <v>37095</v>
      </c>
      <c r="D109" s="2"/>
      <c r="W109" s="2">
        <f t="shared" si="2"/>
        <v>-3195</v>
      </c>
    </row>
    <row r="110" spans="1:23">
      <c r="A110" s="36">
        <v>1</v>
      </c>
      <c r="B110" s="36">
        <v>109</v>
      </c>
      <c r="C110" s="36">
        <v>38655</v>
      </c>
      <c r="D110" s="2"/>
      <c r="W110" s="2">
        <f t="shared" si="2"/>
        <v>1560</v>
      </c>
    </row>
    <row r="111" spans="1:23">
      <c r="A111" s="36">
        <v>1</v>
      </c>
      <c r="B111" s="36">
        <v>110</v>
      </c>
      <c r="C111" s="36">
        <v>39135</v>
      </c>
      <c r="D111" s="2"/>
      <c r="W111" s="2">
        <f t="shared" si="2"/>
        <v>480</v>
      </c>
    </row>
    <row r="112" spans="1:23">
      <c r="A112" s="36">
        <v>1</v>
      </c>
      <c r="B112" s="36">
        <v>111</v>
      </c>
      <c r="C112" s="36">
        <v>38865</v>
      </c>
      <c r="D112" s="2"/>
      <c r="W112" s="2">
        <f t="shared" si="2"/>
        <v>-270</v>
      </c>
    </row>
    <row r="113" spans="1:23">
      <c r="A113" s="36">
        <v>1</v>
      </c>
      <c r="B113" s="36">
        <v>112</v>
      </c>
      <c r="C113" s="36">
        <v>35790</v>
      </c>
      <c r="D113" s="2"/>
      <c r="W113" s="2">
        <f t="shared" si="2"/>
        <v>-3075</v>
      </c>
    </row>
    <row r="114" spans="1:23">
      <c r="A114" s="36">
        <v>1</v>
      </c>
      <c r="B114" s="36">
        <v>113</v>
      </c>
      <c r="C114" s="36">
        <v>32805</v>
      </c>
      <c r="D114" s="2"/>
      <c r="W114" s="2">
        <f t="shared" si="2"/>
        <v>-2985</v>
      </c>
    </row>
    <row r="115" spans="1:23">
      <c r="A115" s="36">
        <v>1</v>
      </c>
      <c r="B115" s="36">
        <v>114</v>
      </c>
      <c r="C115" s="36">
        <v>34230</v>
      </c>
      <c r="D115" s="2"/>
      <c r="W115" s="2">
        <f t="shared" si="2"/>
        <v>1425</v>
      </c>
    </row>
    <row r="116" spans="1:23">
      <c r="A116" s="36">
        <v>1</v>
      </c>
      <c r="B116" s="36">
        <v>115</v>
      </c>
      <c r="C116" s="36">
        <v>35580</v>
      </c>
      <c r="D116" s="2"/>
      <c r="W116" s="2">
        <f t="shared" si="2"/>
        <v>1350</v>
      </c>
    </row>
    <row r="117" spans="1:23">
      <c r="A117" s="36">
        <v>1</v>
      </c>
      <c r="B117" s="36">
        <v>116</v>
      </c>
      <c r="C117" s="36">
        <v>30165</v>
      </c>
      <c r="D117" s="2"/>
      <c r="W117" s="2">
        <f t="shared" si="2"/>
        <v>-5415</v>
      </c>
    </row>
    <row r="118" spans="1:23">
      <c r="A118" s="36">
        <v>1</v>
      </c>
      <c r="B118" s="36">
        <v>117</v>
      </c>
      <c r="C118" s="36">
        <v>32685</v>
      </c>
      <c r="D118" s="2"/>
      <c r="W118" s="2">
        <f t="shared" si="2"/>
        <v>2520</v>
      </c>
    </row>
    <row r="119" spans="1:23">
      <c r="A119" s="36">
        <v>1</v>
      </c>
      <c r="B119" s="36">
        <v>118</v>
      </c>
      <c r="C119" s="36">
        <v>30420</v>
      </c>
      <c r="D119" s="2"/>
      <c r="W119" s="2">
        <f t="shared" si="2"/>
        <v>-2265</v>
      </c>
    </row>
    <row r="120" spans="1:23">
      <c r="A120" s="36">
        <v>1</v>
      </c>
      <c r="B120" s="36">
        <v>119</v>
      </c>
      <c r="C120" s="36">
        <v>30885</v>
      </c>
      <c r="D120" s="2"/>
      <c r="W120" s="2">
        <f t="shared" si="2"/>
        <v>465</v>
      </c>
    </row>
    <row r="121" spans="1:23">
      <c r="A121" s="36">
        <v>1</v>
      </c>
      <c r="B121" s="36">
        <v>120</v>
      </c>
      <c r="C121" s="36">
        <v>30795</v>
      </c>
      <c r="D121" s="2"/>
      <c r="W121" s="2">
        <f t="shared" si="2"/>
        <v>-90</v>
      </c>
    </row>
    <row r="122" spans="1:23">
      <c r="A122" s="36">
        <v>1</v>
      </c>
      <c r="B122" s="36">
        <v>121</v>
      </c>
      <c r="C122" s="36">
        <v>31530</v>
      </c>
      <c r="D122" s="2"/>
      <c r="W122" s="2">
        <f t="shared" si="2"/>
        <v>735</v>
      </c>
    </row>
    <row r="123" spans="1:23">
      <c r="A123" s="36">
        <v>1</v>
      </c>
      <c r="B123" s="36">
        <v>122</v>
      </c>
      <c r="C123" s="36">
        <v>34155</v>
      </c>
      <c r="D123" s="2"/>
      <c r="W123" s="2">
        <f t="shared" si="2"/>
        <v>2625</v>
      </c>
    </row>
    <row r="124" spans="1:23">
      <c r="A124" s="36">
        <v>1</v>
      </c>
      <c r="B124" s="36">
        <v>123</v>
      </c>
      <c r="C124" s="36">
        <v>40575</v>
      </c>
      <c r="D124" s="2"/>
      <c r="W124" s="2">
        <f t="shared" si="2"/>
        <v>6420</v>
      </c>
    </row>
    <row r="125" spans="1:23">
      <c r="A125" s="36">
        <v>1</v>
      </c>
      <c r="B125" s="36">
        <v>124</v>
      </c>
      <c r="C125" s="36">
        <v>44490</v>
      </c>
      <c r="D125" s="2"/>
      <c r="W125" s="2">
        <f t="shared" si="2"/>
        <v>3915</v>
      </c>
    </row>
    <row r="126" spans="1:23">
      <c r="A126" s="36">
        <v>1</v>
      </c>
      <c r="B126" s="36">
        <v>125</v>
      </c>
      <c r="C126" s="36">
        <v>43200</v>
      </c>
      <c r="D126" s="2"/>
      <c r="W126" s="2">
        <f t="shared" si="2"/>
        <v>-1290</v>
      </c>
    </row>
    <row r="127" spans="1:23">
      <c r="A127" s="36">
        <v>1</v>
      </c>
      <c r="B127" s="36">
        <v>126</v>
      </c>
      <c r="C127" s="36">
        <v>44475</v>
      </c>
      <c r="D127" s="2"/>
      <c r="W127" s="2">
        <f t="shared" si="2"/>
        <v>1275</v>
      </c>
    </row>
    <row r="128" spans="1:23">
      <c r="A128" s="36">
        <v>1</v>
      </c>
      <c r="B128" s="36">
        <v>127</v>
      </c>
      <c r="C128" s="36">
        <v>42705</v>
      </c>
      <c r="D128" s="2"/>
      <c r="W128" s="2">
        <f t="shared" si="2"/>
        <v>-1770</v>
      </c>
    </row>
    <row r="129" spans="1:23">
      <c r="A129" s="36">
        <v>1</v>
      </c>
      <c r="B129" s="36">
        <v>128</v>
      </c>
      <c r="C129" s="36">
        <v>40755</v>
      </c>
      <c r="D129" s="2"/>
      <c r="W129" s="2">
        <f t="shared" si="2"/>
        <v>-1950</v>
      </c>
    </row>
    <row r="130" spans="1:23">
      <c r="A130" s="36">
        <v>1</v>
      </c>
      <c r="B130" s="36">
        <v>129</v>
      </c>
      <c r="C130" s="36">
        <v>38400</v>
      </c>
      <c r="D130" s="2"/>
      <c r="W130" s="2">
        <f t="shared" si="2"/>
        <v>-2355</v>
      </c>
    </row>
    <row r="131" spans="1:23">
      <c r="A131" s="36">
        <v>1</v>
      </c>
      <c r="B131" s="36">
        <v>130</v>
      </c>
      <c r="C131" s="36">
        <v>39090</v>
      </c>
      <c r="D131" s="2"/>
      <c r="W131" s="2">
        <f t="shared" ref="W131:W194" si="3">C131-C130</f>
        <v>690</v>
      </c>
    </row>
    <row r="132" spans="1:23">
      <c r="A132" s="36">
        <v>1</v>
      </c>
      <c r="B132" s="36">
        <v>131</v>
      </c>
      <c r="C132" s="36">
        <v>40560</v>
      </c>
      <c r="D132" s="2"/>
      <c r="W132" s="2">
        <f t="shared" si="3"/>
        <v>1470</v>
      </c>
    </row>
    <row r="133" spans="1:23">
      <c r="A133" s="36">
        <v>1</v>
      </c>
      <c r="B133" s="36">
        <v>132</v>
      </c>
      <c r="C133" s="36">
        <v>39540</v>
      </c>
      <c r="D133" s="2"/>
      <c r="W133" s="2">
        <f t="shared" si="3"/>
        <v>-1020</v>
      </c>
    </row>
    <row r="134" spans="1:23">
      <c r="A134" s="36">
        <v>1</v>
      </c>
      <c r="B134" s="36">
        <v>133</v>
      </c>
      <c r="C134" s="36">
        <v>40965</v>
      </c>
      <c r="D134" s="2"/>
      <c r="W134" s="2">
        <f t="shared" si="3"/>
        <v>1425</v>
      </c>
    </row>
    <row r="135" spans="1:23">
      <c r="A135" s="36">
        <v>1</v>
      </c>
      <c r="B135" s="36">
        <v>134</v>
      </c>
      <c r="C135" s="36">
        <v>34050</v>
      </c>
      <c r="D135" s="2"/>
      <c r="W135" s="2">
        <f t="shared" si="3"/>
        <v>-6915</v>
      </c>
    </row>
    <row r="136" spans="1:23">
      <c r="A136" s="36">
        <v>1</v>
      </c>
      <c r="B136" s="36">
        <v>135</v>
      </c>
      <c r="C136" s="36">
        <v>30540</v>
      </c>
      <c r="D136" s="2"/>
      <c r="W136" s="2">
        <f t="shared" si="3"/>
        <v>-3510</v>
      </c>
    </row>
    <row r="137" spans="1:23">
      <c r="A137" s="36">
        <v>1</v>
      </c>
      <c r="B137" s="36">
        <v>136</v>
      </c>
      <c r="C137" s="36">
        <v>23490</v>
      </c>
      <c r="D137" s="2"/>
      <c r="W137" s="2">
        <f t="shared" si="3"/>
        <v>-7050</v>
      </c>
    </row>
    <row r="138" spans="1:23">
      <c r="A138" s="36">
        <v>1</v>
      </c>
      <c r="B138" s="36">
        <v>137</v>
      </c>
      <c r="C138" s="36">
        <v>21255</v>
      </c>
      <c r="D138" s="2"/>
      <c r="W138" s="2">
        <f t="shared" si="3"/>
        <v>-2235</v>
      </c>
    </row>
    <row r="139" spans="1:23">
      <c r="A139" s="36">
        <v>1</v>
      </c>
      <c r="B139" s="36">
        <v>138</v>
      </c>
      <c r="C139" s="36">
        <v>25305</v>
      </c>
      <c r="D139" s="2"/>
      <c r="W139" s="2">
        <f t="shared" si="3"/>
        <v>4050</v>
      </c>
    </row>
    <row r="140" spans="1:23">
      <c r="A140" s="36">
        <v>1</v>
      </c>
      <c r="B140" s="36">
        <v>139</v>
      </c>
      <c r="C140" s="36">
        <v>28680</v>
      </c>
      <c r="D140" s="2"/>
      <c r="W140" s="2">
        <f t="shared" si="3"/>
        <v>3375</v>
      </c>
    </row>
    <row r="141" spans="1:23">
      <c r="A141" s="36">
        <v>1</v>
      </c>
      <c r="B141" s="36">
        <v>140</v>
      </c>
      <c r="C141" s="36">
        <v>24270</v>
      </c>
      <c r="D141" s="2"/>
      <c r="W141" s="2">
        <f t="shared" si="3"/>
        <v>-4410</v>
      </c>
    </row>
    <row r="142" spans="1:23">
      <c r="A142" s="36">
        <v>1</v>
      </c>
      <c r="B142" s="36">
        <v>141</v>
      </c>
      <c r="C142" s="36">
        <v>24885</v>
      </c>
      <c r="D142" s="2"/>
      <c r="W142" s="2">
        <f t="shared" si="3"/>
        <v>615</v>
      </c>
    </row>
    <row r="143" spans="1:23">
      <c r="A143" s="36">
        <v>1</v>
      </c>
      <c r="B143" s="36">
        <v>142</v>
      </c>
      <c r="C143" s="36">
        <v>27990</v>
      </c>
      <c r="D143" s="2"/>
      <c r="W143" s="2">
        <f t="shared" si="3"/>
        <v>3105</v>
      </c>
    </row>
    <row r="144" spans="1:23">
      <c r="A144" s="36">
        <v>1</v>
      </c>
      <c r="B144" s="36">
        <v>143</v>
      </c>
      <c r="C144" s="36">
        <v>25410</v>
      </c>
      <c r="D144" s="2"/>
      <c r="W144" s="2">
        <f t="shared" si="3"/>
        <v>-2580</v>
      </c>
    </row>
    <row r="145" spans="1:23">
      <c r="A145" s="36">
        <v>1</v>
      </c>
      <c r="B145" s="36">
        <v>144</v>
      </c>
      <c r="C145" s="36">
        <v>23505</v>
      </c>
      <c r="D145" s="2"/>
      <c r="W145" s="2">
        <f t="shared" si="3"/>
        <v>-1905</v>
      </c>
    </row>
    <row r="146" spans="1:23">
      <c r="A146" s="36">
        <v>1</v>
      </c>
      <c r="B146" s="36">
        <v>145</v>
      </c>
      <c r="C146" s="36">
        <v>20550</v>
      </c>
      <c r="D146" s="2"/>
      <c r="W146" s="2">
        <f t="shared" si="3"/>
        <v>-2955</v>
      </c>
    </row>
    <row r="147" spans="1:23">
      <c r="A147" s="36">
        <v>1</v>
      </c>
      <c r="B147" s="36">
        <v>146</v>
      </c>
      <c r="C147" s="36">
        <v>18735</v>
      </c>
      <c r="D147" s="2"/>
      <c r="W147" s="2">
        <f t="shared" si="3"/>
        <v>-1815</v>
      </c>
    </row>
    <row r="148" spans="1:23">
      <c r="A148" s="36">
        <v>1</v>
      </c>
      <c r="B148" s="36">
        <v>147</v>
      </c>
      <c r="C148" s="36">
        <v>18990</v>
      </c>
      <c r="D148" s="2"/>
      <c r="W148" s="2">
        <f t="shared" si="3"/>
        <v>255</v>
      </c>
    </row>
    <row r="149" spans="1:23">
      <c r="A149" s="36">
        <v>1</v>
      </c>
      <c r="B149" s="36">
        <v>148</v>
      </c>
      <c r="C149" s="36">
        <v>13245</v>
      </c>
      <c r="D149" s="2"/>
      <c r="W149" s="2">
        <f t="shared" si="3"/>
        <v>-5745</v>
      </c>
    </row>
    <row r="150" spans="1:23">
      <c r="A150" s="36">
        <v>1</v>
      </c>
      <c r="B150" s="36">
        <v>149</v>
      </c>
      <c r="C150" s="36">
        <v>12540</v>
      </c>
      <c r="D150" s="2"/>
      <c r="W150" s="2">
        <f t="shared" si="3"/>
        <v>-705</v>
      </c>
    </row>
    <row r="151" spans="1:23">
      <c r="A151" s="36">
        <v>1</v>
      </c>
      <c r="B151" s="36">
        <v>150</v>
      </c>
      <c r="C151" s="36">
        <v>12075</v>
      </c>
      <c r="D151" s="2"/>
      <c r="W151" s="2">
        <f t="shared" si="3"/>
        <v>-465</v>
      </c>
    </row>
    <row r="152" spans="1:23">
      <c r="A152" s="36">
        <v>1</v>
      </c>
      <c r="B152" s="36">
        <v>151</v>
      </c>
      <c r="C152" s="36">
        <v>14145</v>
      </c>
      <c r="D152" s="2"/>
      <c r="W152" s="2">
        <f t="shared" si="3"/>
        <v>2070</v>
      </c>
    </row>
    <row r="153" spans="1:23">
      <c r="A153" s="36">
        <v>1</v>
      </c>
      <c r="B153" s="36">
        <v>152</v>
      </c>
      <c r="C153" s="36">
        <v>15165</v>
      </c>
      <c r="D153" s="2"/>
      <c r="W153" s="2">
        <f t="shared" si="3"/>
        <v>1020</v>
      </c>
    </row>
    <row r="154" spans="1:23">
      <c r="A154" s="36">
        <v>1</v>
      </c>
      <c r="B154" s="36">
        <v>153</v>
      </c>
      <c r="C154" s="36">
        <v>13620</v>
      </c>
      <c r="D154" s="2"/>
      <c r="W154" s="2">
        <f t="shared" si="3"/>
        <v>-1545</v>
      </c>
    </row>
    <row r="155" spans="1:23">
      <c r="A155" s="36">
        <v>1</v>
      </c>
      <c r="B155" s="36">
        <v>154</v>
      </c>
      <c r="C155" s="36">
        <v>13680</v>
      </c>
      <c r="D155" s="2"/>
      <c r="W155" s="2">
        <f t="shared" si="3"/>
        <v>60</v>
      </c>
    </row>
    <row r="156" spans="1:23">
      <c r="A156" s="36">
        <v>1</v>
      </c>
      <c r="B156" s="36">
        <v>155</v>
      </c>
      <c r="C156" s="36">
        <v>12975</v>
      </c>
      <c r="D156" s="2"/>
      <c r="W156" s="2">
        <f t="shared" si="3"/>
        <v>-705</v>
      </c>
    </row>
    <row r="157" spans="1:23">
      <c r="A157" s="36">
        <v>1</v>
      </c>
      <c r="B157" s="36">
        <v>156</v>
      </c>
      <c r="C157" s="36">
        <v>8835</v>
      </c>
      <c r="D157" s="2"/>
      <c r="W157" s="2">
        <f t="shared" si="3"/>
        <v>-4140</v>
      </c>
    </row>
    <row r="158" spans="1:23">
      <c r="A158" s="36">
        <v>1</v>
      </c>
      <c r="B158" s="36">
        <v>157</v>
      </c>
      <c r="C158" s="36">
        <v>6750</v>
      </c>
      <c r="D158" s="2"/>
      <c r="W158" s="2">
        <f t="shared" si="3"/>
        <v>-2085</v>
      </c>
    </row>
    <row r="159" spans="1:23">
      <c r="A159" s="36">
        <v>1</v>
      </c>
      <c r="B159" s="36">
        <v>158</v>
      </c>
      <c r="C159" s="36">
        <v>3990</v>
      </c>
      <c r="D159" s="2"/>
      <c r="W159" s="2">
        <f t="shared" si="3"/>
        <v>-2760</v>
      </c>
    </row>
    <row r="160" spans="1:23">
      <c r="A160" s="36">
        <v>1</v>
      </c>
      <c r="B160" s="36">
        <v>159</v>
      </c>
      <c r="C160" s="36">
        <v>1590</v>
      </c>
      <c r="D160" s="2"/>
      <c r="W160" s="2">
        <f t="shared" si="3"/>
        <v>-2400</v>
      </c>
    </row>
    <row r="161" spans="1:23">
      <c r="A161" s="36">
        <v>1</v>
      </c>
      <c r="B161" s="36">
        <v>160</v>
      </c>
      <c r="C161" s="36">
        <v>2655</v>
      </c>
      <c r="D161" s="2"/>
      <c r="W161" s="2">
        <f t="shared" si="3"/>
        <v>1065</v>
      </c>
    </row>
    <row r="162" spans="1:23">
      <c r="A162" s="36">
        <v>1</v>
      </c>
      <c r="B162" s="36">
        <v>161</v>
      </c>
      <c r="C162" s="36">
        <v>930</v>
      </c>
      <c r="D162" s="2"/>
      <c r="W162" s="2">
        <f t="shared" si="3"/>
        <v>-1725</v>
      </c>
    </row>
    <row r="163" spans="1:23">
      <c r="A163" s="36">
        <v>1</v>
      </c>
      <c r="B163" s="36">
        <v>162</v>
      </c>
      <c r="C163" s="36">
        <v>1920</v>
      </c>
      <c r="D163" s="2"/>
      <c r="W163" s="2">
        <f t="shared" si="3"/>
        <v>990</v>
      </c>
    </row>
    <row r="164" spans="1:23">
      <c r="A164" s="36">
        <v>1</v>
      </c>
      <c r="B164" s="36">
        <v>163</v>
      </c>
      <c r="C164" s="36">
        <v>3780</v>
      </c>
      <c r="D164" s="2"/>
      <c r="W164" s="2">
        <f t="shared" si="3"/>
        <v>1860</v>
      </c>
    </row>
    <row r="165" spans="1:23">
      <c r="A165" s="36">
        <v>1</v>
      </c>
      <c r="B165" s="36">
        <v>164</v>
      </c>
      <c r="C165" s="36">
        <v>3795</v>
      </c>
      <c r="D165" s="2"/>
      <c r="W165" s="2">
        <f t="shared" si="3"/>
        <v>15</v>
      </c>
    </row>
    <row r="166" spans="1:23">
      <c r="A166" s="36">
        <v>1</v>
      </c>
      <c r="B166" s="36">
        <v>165</v>
      </c>
      <c r="C166" s="36">
        <v>630</v>
      </c>
      <c r="D166" s="2"/>
      <c r="W166" s="2">
        <f t="shared" si="3"/>
        <v>-3165</v>
      </c>
    </row>
    <row r="167" spans="1:23">
      <c r="A167" s="36">
        <v>1</v>
      </c>
      <c r="B167" s="36">
        <v>166</v>
      </c>
      <c r="C167" s="36">
        <v>3555</v>
      </c>
      <c r="D167" s="2"/>
      <c r="W167" s="2">
        <f t="shared" si="3"/>
        <v>2925</v>
      </c>
    </row>
    <row r="168" spans="1:23">
      <c r="A168" s="36">
        <v>1</v>
      </c>
      <c r="B168" s="36">
        <v>167</v>
      </c>
      <c r="C168" s="36">
        <v>5010</v>
      </c>
      <c r="D168" s="2"/>
      <c r="W168" s="2">
        <f t="shared" si="3"/>
        <v>1455</v>
      </c>
    </row>
    <row r="169" spans="1:23">
      <c r="A169" s="36">
        <v>1</v>
      </c>
      <c r="B169" s="36">
        <v>168</v>
      </c>
      <c r="C169" s="36">
        <v>5310</v>
      </c>
      <c r="D169" s="2"/>
      <c r="W169" s="2">
        <f t="shared" si="3"/>
        <v>300</v>
      </c>
    </row>
    <row r="170" spans="1:23">
      <c r="A170" s="36">
        <v>1</v>
      </c>
      <c r="B170" s="36">
        <v>169</v>
      </c>
      <c r="C170" s="36">
        <v>5805</v>
      </c>
      <c r="D170" s="2"/>
      <c r="W170" s="2">
        <f t="shared" si="3"/>
        <v>495</v>
      </c>
    </row>
    <row r="171" spans="1:23">
      <c r="A171" s="36">
        <v>1</v>
      </c>
      <c r="B171" s="36">
        <v>170</v>
      </c>
      <c r="C171" s="36">
        <v>3435</v>
      </c>
      <c r="D171" s="2"/>
      <c r="W171" s="2">
        <f t="shared" si="3"/>
        <v>-2370</v>
      </c>
    </row>
    <row r="172" spans="1:23">
      <c r="A172" s="36">
        <v>1</v>
      </c>
      <c r="B172" s="36">
        <v>171</v>
      </c>
      <c r="C172" s="36">
        <v>2460</v>
      </c>
      <c r="D172" s="2"/>
      <c r="W172" s="2">
        <f t="shared" si="3"/>
        <v>-975</v>
      </c>
    </row>
    <row r="173" spans="1:23">
      <c r="A173" s="36">
        <v>1</v>
      </c>
      <c r="B173" s="36">
        <v>172</v>
      </c>
      <c r="C173" s="36">
        <v>2655</v>
      </c>
      <c r="D173" s="2"/>
      <c r="W173" s="2">
        <f t="shared" si="3"/>
        <v>195</v>
      </c>
    </row>
    <row r="174" spans="1:23">
      <c r="A174" s="36">
        <v>1</v>
      </c>
      <c r="B174" s="36">
        <v>173</v>
      </c>
      <c r="C174" s="36">
        <v>1860</v>
      </c>
      <c r="D174" s="2"/>
      <c r="W174" s="2">
        <f t="shared" si="3"/>
        <v>-795</v>
      </c>
    </row>
    <row r="175" spans="1:23">
      <c r="A175" s="36">
        <v>1</v>
      </c>
      <c r="B175" s="36">
        <v>174</v>
      </c>
      <c r="C175" s="36">
        <v>6345</v>
      </c>
      <c r="D175" s="2"/>
      <c r="W175" s="2">
        <f t="shared" si="3"/>
        <v>4485</v>
      </c>
    </row>
    <row r="176" spans="1:23">
      <c r="A176" s="36">
        <v>1</v>
      </c>
      <c r="B176" s="36">
        <v>175</v>
      </c>
      <c r="C176" s="36">
        <v>8325</v>
      </c>
      <c r="D176" s="2"/>
      <c r="W176" s="2">
        <f t="shared" si="3"/>
        <v>1980</v>
      </c>
    </row>
    <row r="177" spans="1:23">
      <c r="A177" s="36">
        <v>1</v>
      </c>
      <c r="B177" s="36">
        <v>176</v>
      </c>
      <c r="C177" s="36">
        <v>9090</v>
      </c>
      <c r="D177" s="2"/>
      <c r="W177" s="2">
        <f t="shared" si="3"/>
        <v>765</v>
      </c>
    </row>
    <row r="178" spans="1:23">
      <c r="A178" s="36">
        <v>1</v>
      </c>
      <c r="B178" s="36">
        <v>177</v>
      </c>
      <c r="C178" s="36">
        <v>9900</v>
      </c>
      <c r="D178" s="2"/>
      <c r="W178" s="2">
        <f t="shared" si="3"/>
        <v>810</v>
      </c>
    </row>
    <row r="179" spans="1:23">
      <c r="A179" s="36">
        <v>1</v>
      </c>
      <c r="B179" s="36">
        <v>178</v>
      </c>
      <c r="C179" s="36">
        <v>10890</v>
      </c>
      <c r="D179" s="2"/>
      <c r="W179" s="2">
        <f t="shared" si="3"/>
        <v>990</v>
      </c>
    </row>
    <row r="180" spans="1:23">
      <c r="A180" s="36">
        <v>1</v>
      </c>
      <c r="B180" s="36">
        <v>179</v>
      </c>
      <c r="C180" s="36">
        <v>15075</v>
      </c>
      <c r="D180" s="2"/>
      <c r="W180" s="2">
        <f t="shared" si="3"/>
        <v>4185</v>
      </c>
    </row>
    <row r="181" spans="1:23">
      <c r="A181" s="36">
        <v>1</v>
      </c>
      <c r="B181" s="36">
        <v>180</v>
      </c>
      <c r="C181" s="36">
        <v>16695</v>
      </c>
      <c r="D181" s="2"/>
      <c r="W181" s="2">
        <f t="shared" si="3"/>
        <v>1620</v>
      </c>
    </row>
    <row r="182" spans="1:23">
      <c r="A182" s="36">
        <v>1</v>
      </c>
      <c r="B182" s="36">
        <v>181</v>
      </c>
      <c r="C182" s="36">
        <v>15690</v>
      </c>
      <c r="D182" s="2"/>
      <c r="W182" s="2">
        <f t="shared" si="3"/>
        <v>-1005</v>
      </c>
    </row>
    <row r="183" spans="1:23">
      <c r="A183" s="36">
        <v>1</v>
      </c>
      <c r="B183" s="36">
        <v>182</v>
      </c>
      <c r="C183" s="36">
        <v>15525</v>
      </c>
      <c r="D183" s="2"/>
      <c r="W183" s="2">
        <f t="shared" si="3"/>
        <v>-165</v>
      </c>
    </row>
    <row r="184" spans="1:23">
      <c r="A184" s="36">
        <v>1</v>
      </c>
      <c r="B184" s="36">
        <v>183</v>
      </c>
      <c r="C184" s="36">
        <v>19230</v>
      </c>
      <c r="D184" s="2"/>
      <c r="W184" s="2">
        <f t="shared" si="3"/>
        <v>3705</v>
      </c>
    </row>
    <row r="185" spans="1:23">
      <c r="A185" s="36">
        <v>1</v>
      </c>
      <c r="B185" s="36">
        <v>184</v>
      </c>
      <c r="C185" s="36">
        <v>16665</v>
      </c>
      <c r="D185" s="2"/>
      <c r="W185" s="2">
        <f t="shared" si="3"/>
        <v>-2565</v>
      </c>
    </row>
    <row r="186" spans="1:23">
      <c r="A186" s="36">
        <v>1</v>
      </c>
      <c r="B186" s="36">
        <v>185</v>
      </c>
      <c r="C186" s="36">
        <v>15945</v>
      </c>
      <c r="D186" s="2"/>
      <c r="W186" s="2">
        <f t="shared" si="3"/>
        <v>-720</v>
      </c>
    </row>
    <row r="187" spans="1:23">
      <c r="A187" s="36">
        <v>1</v>
      </c>
      <c r="B187" s="36">
        <v>186</v>
      </c>
      <c r="C187" s="36">
        <v>17310</v>
      </c>
      <c r="D187" s="2"/>
      <c r="W187" s="2">
        <f t="shared" si="3"/>
        <v>1365</v>
      </c>
    </row>
    <row r="188" spans="1:23">
      <c r="A188" s="36">
        <v>1</v>
      </c>
      <c r="B188" s="36">
        <v>187</v>
      </c>
      <c r="C188" s="36">
        <v>15360</v>
      </c>
      <c r="D188" s="2"/>
      <c r="W188" s="2">
        <f t="shared" si="3"/>
        <v>-1950</v>
      </c>
    </row>
    <row r="189" spans="1:23">
      <c r="A189" s="36">
        <v>1</v>
      </c>
      <c r="B189" s="36">
        <v>188</v>
      </c>
      <c r="C189" s="36">
        <v>15795</v>
      </c>
      <c r="D189" s="2"/>
      <c r="W189" s="2">
        <f t="shared" si="3"/>
        <v>435</v>
      </c>
    </row>
    <row r="190" spans="1:23">
      <c r="A190" s="36">
        <v>1</v>
      </c>
      <c r="B190" s="36">
        <v>189</v>
      </c>
      <c r="C190" s="36">
        <v>15105</v>
      </c>
      <c r="D190" s="2"/>
      <c r="W190" s="2">
        <f t="shared" si="3"/>
        <v>-690</v>
      </c>
    </row>
    <row r="191" spans="1:23">
      <c r="A191" s="36">
        <v>1</v>
      </c>
      <c r="B191" s="36">
        <v>190</v>
      </c>
      <c r="C191" s="36">
        <v>12105</v>
      </c>
      <c r="D191" s="2"/>
      <c r="W191" s="2">
        <f t="shared" si="3"/>
        <v>-3000</v>
      </c>
    </row>
    <row r="192" spans="1:23">
      <c r="A192" s="36">
        <v>1</v>
      </c>
      <c r="B192" s="36">
        <v>191</v>
      </c>
      <c r="C192" s="36">
        <v>9735</v>
      </c>
      <c r="D192" s="2"/>
      <c r="W192" s="2">
        <f t="shared" si="3"/>
        <v>-2370</v>
      </c>
    </row>
    <row r="193" spans="1:23">
      <c r="A193" s="36">
        <v>1</v>
      </c>
      <c r="B193" s="36">
        <v>192</v>
      </c>
      <c r="C193" s="36">
        <v>6330</v>
      </c>
      <c r="D193" s="2"/>
      <c r="W193" s="2">
        <f t="shared" si="3"/>
        <v>-3405</v>
      </c>
    </row>
    <row r="194" spans="1:23">
      <c r="A194" s="36">
        <v>1</v>
      </c>
      <c r="B194" s="36">
        <v>193</v>
      </c>
      <c r="C194" s="36">
        <v>8475</v>
      </c>
      <c r="D194" s="2"/>
      <c r="W194" s="2">
        <f t="shared" si="3"/>
        <v>2145</v>
      </c>
    </row>
    <row r="195" spans="1:23">
      <c r="A195" s="36">
        <v>1</v>
      </c>
      <c r="B195" s="36">
        <v>194</v>
      </c>
      <c r="C195" s="36">
        <v>11475</v>
      </c>
      <c r="D195" s="2"/>
      <c r="W195" s="2">
        <f t="shared" ref="W195:W253" si="4">C195-C194</f>
        <v>3000</v>
      </c>
    </row>
    <row r="196" spans="1:23">
      <c r="A196" s="36">
        <v>1</v>
      </c>
      <c r="B196" s="36">
        <v>195</v>
      </c>
      <c r="C196" s="36">
        <v>8565</v>
      </c>
      <c r="D196" s="2"/>
      <c r="W196" s="2">
        <f t="shared" si="4"/>
        <v>-2910</v>
      </c>
    </row>
    <row r="197" spans="1:23">
      <c r="A197" s="36">
        <v>1</v>
      </c>
      <c r="B197" s="36">
        <v>196</v>
      </c>
      <c r="C197" s="36">
        <v>8910</v>
      </c>
      <c r="D197" s="2"/>
      <c r="W197" s="2">
        <f t="shared" si="4"/>
        <v>345</v>
      </c>
    </row>
    <row r="198" spans="1:23">
      <c r="A198" s="36">
        <v>1</v>
      </c>
      <c r="B198" s="36">
        <v>197</v>
      </c>
      <c r="C198" s="36">
        <v>11535</v>
      </c>
      <c r="D198" s="2"/>
      <c r="W198" s="2">
        <f t="shared" si="4"/>
        <v>2625</v>
      </c>
    </row>
    <row r="199" spans="1:23">
      <c r="A199" s="36">
        <v>1</v>
      </c>
      <c r="B199" s="36">
        <v>198</v>
      </c>
      <c r="C199" s="36">
        <v>16485</v>
      </c>
      <c r="D199" s="2"/>
      <c r="W199" s="2">
        <f t="shared" si="4"/>
        <v>4950</v>
      </c>
    </row>
    <row r="200" spans="1:23">
      <c r="A200" s="36">
        <v>1</v>
      </c>
      <c r="B200" s="36">
        <v>199</v>
      </c>
      <c r="C200" s="36">
        <v>16140</v>
      </c>
      <c r="D200" s="2"/>
      <c r="W200" s="2">
        <f t="shared" si="4"/>
        <v>-345</v>
      </c>
    </row>
    <row r="201" spans="1:23">
      <c r="A201" s="36">
        <v>1</v>
      </c>
      <c r="B201" s="36">
        <v>200</v>
      </c>
      <c r="C201" s="36">
        <v>18705</v>
      </c>
      <c r="D201" s="2"/>
      <c r="W201" s="2">
        <f t="shared" si="4"/>
        <v>2565</v>
      </c>
    </row>
    <row r="202" spans="1:23">
      <c r="A202" s="36">
        <v>1</v>
      </c>
      <c r="B202" s="36">
        <v>201</v>
      </c>
      <c r="C202" s="36">
        <v>20760</v>
      </c>
      <c r="D202" s="2"/>
      <c r="W202" s="2">
        <f t="shared" si="4"/>
        <v>2055</v>
      </c>
    </row>
    <row r="203" spans="1:23">
      <c r="A203" s="36">
        <v>1</v>
      </c>
      <c r="B203" s="36">
        <v>202</v>
      </c>
      <c r="C203" s="36">
        <v>23310</v>
      </c>
      <c r="D203" s="2"/>
      <c r="W203" s="2">
        <f t="shared" si="4"/>
        <v>2550</v>
      </c>
    </row>
    <row r="204" spans="1:23">
      <c r="A204" s="36">
        <v>1</v>
      </c>
      <c r="B204" s="36">
        <v>203</v>
      </c>
      <c r="C204" s="36">
        <v>23475</v>
      </c>
      <c r="D204" s="2"/>
      <c r="W204" s="2">
        <f t="shared" si="4"/>
        <v>165</v>
      </c>
    </row>
    <row r="205" spans="1:23">
      <c r="A205" s="36">
        <v>1</v>
      </c>
      <c r="B205" s="36">
        <v>204</v>
      </c>
      <c r="C205" s="36">
        <v>20835</v>
      </c>
      <c r="D205" s="2"/>
      <c r="W205" s="2">
        <f t="shared" si="4"/>
        <v>-2640</v>
      </c>
    </row>
    <row r="206" spans="1:23">
      <c r="A206" s="36">
        <v>1</v>
      </c>
      <c r="B206" s="36">
        <v>205</v>
      </c>
      <c r="C206" s="36">
        <v>20430</v>
      </c>
      <c r="D206" s="2"/>
      <c r="W206" s="2">
        <f t="shared" si="4"/>
        <v>-405</v>
      </c>
    </row>
    <row r="207" spans="1:23">
      <c r="A207" s="36">
        <v>1</v>
      </c>
      <c r="B207" s="36">
        <v>206</v>
      </c>
      <c r="C207" s="36">
        <v>18960</v>
      </c>
      <c r="D207" s="2"/>
      <c r="W207" s="2">
        <f t="shared" si="4"/>
        <v>-1470</v>
      </c>
    </row>
    <row r="208" spans="1:23">
      <c r="A208" s="36">
        <v>1</v>
      </c>
      <c r="B208" s="36">
        <v>207</v>
      </c>
      <c r="C208" s="36">
        <v>19200</v>
      </c>
      <c r="D208" s="2"/>
      <c r="W208" s="2">
        <f t="shared" si="4"/>
        <v>240</v>
      </c>
    </row>
    <row r="209" spans="1:23">
      <c r="A209" s="36">
        <v>1</v>
      </c>
      <c r="B209" s="36">
        <v>208</v>
      </c>
      <c r="C209" s="36">
        <v>18240</v>
      </c>
      <c r="D209" s="2"/>
      <c r="W209" s="2">
        <f t="shared" si="4"/>
        <v>-960</v>
      </c>
    </row>
    <row r="210" spans="1:23">
      <c r="A210" s="36">
        <v>1</v>
      </c>
      <c r="B210" s="36">
        <v>209</v>
      </c>
      <c r="C210" s="36">
        <v>16665</v>
      </c>
      <c r="D210" s="2"/>
      <c r="W210" s="2">
        <f t="shared" si="4"/>
        <v>-1575</v>
      </c>
    </row>
    <row r="211" spans="1:23">
      <c r="A211" s="36">
        <v>1</v>
      </c>
      <c r="B211" s="36">
        <v>210</v>
      </c>
      <c r="C211" s="36">
        <v>20280</v>
      </c>
      <c r="D211" s="2"/>
      <c r="W211" s="2">
        <f t="shared" si="4"/>
        <v>3615</v>
      </c>
    </row>
    <row r="212" spans="1:23">
      <c r="A212" s="36">
        <v>1</v>
      </c>
      <c r="B212" s="36">
        <v>211</v>
      </c>
      <c r="C212" s="36">
        <v>17505</v>
      </c>
      <c r="D212" s="2"/>
      <c r="W212" s="2">
        <f t="shared" si="4"/>
        <v>-2775</v>
      </c>
    </row>
    <row r="213" spans="1:23">
      <c r="A213" s="36">
        <v>1</v>
      </c>
      <c r="B213" s="36">
        <v>212</v>
      </c>
      <c r="C213" s="36">
        <v>18525</v>
      </c>
      <c r="D213" s="2"/>
      <c r="W213" s="2">
        <f t="shared" si="4"/>
        <v>1020</v>
      </c>
    </row>
    <row r="214" spans="1:23">
      <c r="A214" s="36">
        <v>1</v>
      </c>
      <c r="B214" s="36">
        <v>213</v>
      </c>
      <c r="C214" s="36">
        <v>19065</v>
      </c>
      <c r="D214" s="2"/>
      <c r="W214" s="2">
        <f t="shared" si="4"/>
        <v>540</v>
      </c>
    </row>
    <row r="215" spans="1:23">
      <c r="A215" s="36">
        <v>1</v>
      </c>
      <c r="B215" s="36">
        <v>214</v>
      </c>
      <c r="C215" s="36">
        <v>20985</v>
      </c>
      <c r="D215" s="2"/>
      <c r="W215" s="2">
        <f t="shared" si="4"/>
        <v>1920</v>
      </c>
    </row>
    <row r="216" spans="1:23">
      <c r="A216" s="36">
        <v>1</v>
      </c>
      <c r="B216" s="36">
        <v>215</v>
      </c>
      <c r="C216" s="36">
        <v>27615</v>
      </c>
      <c r="D216" s="2"/>
      <c r="W216" s="2">
        <f t="shared" si="4"/>
        <v>6630</v>
      </c>
    </row>
    <row r="217" spans="1:23">
      <c r="A217" s="36">
        <v>1</v>
      </c>
      <c r="B217" s="36">
        <v>216</v>
      </c>
      <c r="C217" s="36">
        <v>26730</v>
      </c>
      <c r="D217" s="2"/>
      <c r="W217" s="2">
        <f t="shared" si="4"/>
        <v>-885</v>
      </c>
    </row>
    <row r="218" spans="1:23">
      <c r="A218" s="36">
        <v>1</v>
      </c>
      <c r="B218" s="36">
        <v>217</v>
      </c>
      <c r="C218" s="36">
        <v>28485</v>
      </c>
      <c r="D218" s="2"/>
      <c r="W218" s="2">
        <f t="shared" si="4"/>
        <v>1755</v>
      </c>
    </row>
    <row r="219" spans="1:23">
      <c r="A219" s="36">
        <v>1</v>
      </c>
      <c r="B219" s="36">
        <v>218</v>
      </c>
      <c r="C219" s="36">
        <v>30375</v>
      </c>
      <c r="D219" s="2"/>
      <c r="W219" s="2">
        <f t="shared" si="4"/>
        <v>1890</v>
      </c>
    </row>
    <row r="220" spans="1:23">
      <c r="A220" s="36">
        <v>1</v>
      </c>
      <c r="B220" s="36">
        <v>219</v>
      </c>
      <c r="C220" s="36">
        <v>29625</v>
      </c>
      <c r="D220" s="2"/>
      <c r="W220" s="2">
        <f t="shared" si="4"/>
        <v>-750</v>
      </c>
    </row>
    <row r="221" spans="1:23">
      <c r="A221" s="36">
        <v>1</v>
      </c>
      <c r="B221" s="36">
        <v>220</v>
      </c>
      <c r="C221" s="36">
        <v>29910</v>
      </c>
      <c r="D221" s="2"/>
      <c r="W221" s="2">
        <f t="shared" si="4"/>
        <v>285</v>
      </c>
    </row>
    <row r="222" spans="1:23">
      <c r="A222" s="36">
        <v>1</v>
      </c>
      <c r="B222" s="36">
        <v>221</v>
      </c>
      <c r="C222" s="36">
        <v>30450</v>
      </c>
      <c r="D222" s="2"/>
      <c r="W222" s="2">
        <f t="shared" si="4"/>
        <v>540</v>
      </c>
    </row>
    <row r="223" spans="1:23">
      <c r="A223" s="36">
        <v>1</v>
      </c>
      <c r="B223" s="36">
        <v>222</v>
      </c>
      <c r="C223" s="36">
        <v>36075</v>
      </c>
      <c r="D223" s="2"/>
      <c r="W223" s="2">
        <f t="shared" si="4"/>
        <v>5625</v>
      </c>
    </row>
    <row r="224" spans="1:23">
      <c r="A224" s="36">
        <v>1</v>
      </c>
      <c r="B224" s="36">
        <v>223</v>
      </c>
      <c r="C224" s="36">
        <v>35850</v>
      </c>
      <c r="D224" s="2"/>
      <c r="W224" s="2">
        <f t="shared" si="4"/>
        <v>-225</v>
      </c>
    </row>
    <row r="225" spans="1:23">
      <c r="A225" s="36">
        <v>1</v>
      </c>
      <c r="B225" s="36">
        <v>224</v>
      </c>
      <c r="C225" s="36">
        <v>39585</v>
      </c>
      <c r="D225" s="2"/>
      <c r="W225" s="2">
        <f t="shared" si="4"/>
        <v>3735</v>
      </c>
    </row>
    <row r="226" spans="1:23">
      <c r="A226" s="36">
        <v>1</v>
      </c>
      <c r="B226" s="36">
        <v>225</v>
      </c>
      <c r="C226" s="36">
        <v>35640</v>
      </c>
      <c r="D226" s="2"/>
      <c r="W226" s="2">
        <f t="shared" si="4"/>
        <v>-3945</v>
      </c>
    </row>
    <row r="227" spans="1:23">
      <c r="A227" s="36">
        <v>1</v>
      </c>
      <c r="B227" s="36">
        <v>226</v>
      </c>
      <c r="C227" s="36">
        <v>38295</v>
      </c>
      <c r="D227" s="2"/>
      <c r="W227" s="2">
        <f t="shared" si="4"/>
        <v>2655</v>
      </c>
    </row>
    <row r="228" spans="1:23">
      <c r="A228" s="36">
        <v>1</v>
      </c>
      <c r="B228" s="36">
        <v>227</v>
      </c>
      <c r="C228" s="36">
        <v>41520</v>
      </c>
      <c r="D228" s="2"/>
      <c r="W228" s="2">
        <f t="shared" si="4"/>
        <v>3225</v>
      </c>
    </row>
    <row r="229" spans="1:23">
      <c r="A229" s="36">
        <v>1</v>
      </c>
      <c r="B229" s="36">
        <v>228</v>
      </c>
      <c r="C229" s="36">
        <v>43110</v>
      </c>
      <c r="D229" s="2"/>
      <c r="W229" s="2">
        <f t="shared" si="4"/>
        <v>1590</v>
      </c>
    </row>
    <row r="230" spans="1:23">
      <c r="A230" s="36">
        <v>1</v>
      </c>
      <c r="B230" s="36">
        <v>229</v>
      </c>
      <c r="C230" s="36">
        <v>39945</v>
      </c>
      <c r="D230" s="2"/>
      <c r="W230" s="2">
        <f t="shared" si="4"/>
        <v>-3165</v>
      </c>
    </row>
    <row r="231" spans="1:23">
      <c r="A231" s="36">
        <v>1</v>
      </c>
      <c r="B231" s="36">
        <v>230</v>
      </c>
      <c r="C231" s="36">
        <v>41400</v>
      </c>
      <c r="D231" s="2"/>
      <c r="W231" s="2">
        <f t="shared" si="4"/>
        <v>1455</v>
      </c>
    </row>
    <row r="232" spans="1:23">
      <c r="A232" s="36">
        <v>1</v>
      </c>
      <c r="B232" s="36">
        <v>231</v>
      </c>
      <c r="C232" s="36">
        <v>37920</v>
      </c>
      <c r="D232" s="2"/>
      <c r="W232" s="2">
        <f t="shared" si="4"/>
        <v>-3480</v>
      </c>
    </row>
    <row r="233" spans="1:23">
      <c r="A233" s="36">
        <v>1</v>
      </c>
      <c r="B233" s="36">
        <v>232</v>
      </c>
      <c r="C233" s="36">
        <v>38340</v>
      </c>
      <c r="D233" s="2"/>
      <c r="W233" s="2">
        <f t="shared" si="4"/>
        <v>420</v>
      </c>
    </row>
    <row r="234" spans="1:23">
      <c r="A234" s="36">
        <v>1</v>
      </c>
      <c r="B234" s="36">
        <v>233</v>
      </c>
      <c r="C234" s="36">
        <v>38520</v>
      </c>
      <c r="D234" s="2"/>
      <c r="W234" s="2">
        <f t="shared" si="4"/>
        <v>180</v>
      </c>
    </row>
    <row r="235" spans="1:23">
      <c r="A235" s="36">
        <v>1</v>
      </c>
      <c r="B235" s="36">
        <v>234</v>
      </c>
      <c r="C235" s="36">
        <v>41610</v>
      </c>
      <c r="D235" s="2"/>
      <c r="W235" s="2">
        <f t="shared" si="4"/>
        <v>3090</v>
      </c>
    </row>
    <row r="236" spans="1:23">
      <c r="A236" s="36">
        <v>1</v>
      </c>
      <c r="B236" s="36">
        <v>235</v>
      </c>
      <c r="C236" s="36">
        <v>38445</v>
      </c>
      <c r="D236" s="2"/>
      <c r="W236" s="2">
        <f t="shared" si="4"/>
        <v>-3165</v>
      </c>
    </row>
    <row r="237" spans="1:23">
      <c r="A237" s="36">
        <v>1</v>
      </c>
      <c r="B237" s="36">
        <v>236</v>
      </c>
      <c r="C237" s="36">
        <v>38730</v>
      </c>
      <c r="D237" s="2"/>
      <c r="W237" s="2">
        <f t="shared" si="4"/>
        <v>285</v>
      </c>
    </row>
    <row r="238" spans="1:23">
      <c r="A238" s="36">
        <v>1</v>
      </c>
      <c r="B238" s="36">
        <v>237</v>
      </c>
      <c r="C238" s="36">
        <v>37995</v>
      </c>
      <c r="D238" s="2"/>
      <c r="W238" s="2">
        <f t="shared" si="4"/>
        <v>-735</v>
      </c>
    </row>
    <row r="239" spans="1:23">
      <c r="A239" s="36">
        <v>1</v>
      </c>
      <c r="B239" s="36">
        <v>238</v>
      </c>
      <c r="C239" s="36">
        <v>35925</v>
      </c>
      <c r="D239" s="2"/>
      <c r="W239" s="2">
        <f t="shared" si="4"/>
        <v>-2070</v>
      </c>
    </row>
    <row r="240" spans="1:23">
      <c r="A240" s="36">
        <v>1</v>
      </c>
      <c r="B240" s="36">
        <v>239</v>
      </c>
      <c r="C240" s="36">
        <v>35445</v>
      </c>
      <c r="D240" s="2"/>
      <c r="W240" s="2">
        <f t="shared" si="4"/>
        <v>-480</v>
      </c>
    </row>
    <row r="241" spans="1:23">
      <c r="A241" s="36">
        <v>1</v>
      </c>
      <c r="B241" s="36">
        <v>240</v>
      </c>
      <c r="C241" s="36">
        <v>39720</v>
      </c>
      <c r="D241" s="2"/>
      <c r="W241" s="2">
        <f t="shared" si="4"/>
        <v>4275</v>
      </c>
    </row>
    <row r="242" spans="1:23">
      <c r="A242" s="36">
        <v>1</v>
      </c>
      <c r="B242" s="36">
        <v>241</v>
      </c>
      <c r="C242" s="36">
        <v>41595</v>
      </c>
      <c r="D242" s="2"/>
      <c r="W242" s="2">
        <f t="shared" si="4"/>
        <v>1875</v>
      </c>
    </row>
    <row r="243" spans="1:23">
      <c r="A243" s="36">
        <v>1</v>
      </c>
      <c r="B243" s="36">
        <v>242</v>
      </c>
      <c r="C243" s="36">
        <v>40080</v>
      </c>
      <c r="D243" s="2"/>
      <c r="W243" s="2">
        <f t="shared" si="4"/>
        <v>-1515</v>
      </c>
    </row>
    <row r="244" spans="1:23">
      <c r="A244" s="36">
        <v>1</v>
      </c>
      <c r="B244" s="36">
        <v>243</v>
      </c>
      <c r="C244" s="36">
        <v>42390</v>
      </c>
      <c r="D244" s="2"/>
      <c r="W244" s="2">
        <f t="shared" si="4"/>
        <v>2310</v>
      </c>
    </row>
    <row r="245" spans="1:23">
      <c r="A245" s="36">
        <v>1</v>
      </c>
      <c r="B245" s="36">
        <v>244</v>
      </c>
      <c r="C245" s="36">
        <v>49305</v>
      </c>
      <c r="D245" s="2"/>
      <c r="W245" s="2">
        <f t="shared" si="4"/>
        <v>6915</v>
      </c>
    </row>
    <row r="246" spans="1:23">
      <c r="A246" s="36">
        <v>1</v>
      </c>
      <c r="B246" s="36">
        <v>245</v>
      </c>
      <c r="C246" s="36">
        <v>47910</v>
      </c>
      <c r="D246" s="2"/>
      <c r="W246" s="2">
        <f t="shared" si="4"/>
        <v>-1395</v>
      </c>
    </row>
    <row r="247" spans="1:23">
      <c r="A247" s="36">
        <v>1</v>
      </c>
      <c r="B247" s="36">
        <v>246</v>
      </c>
      <c r="C247" s="36">
        <v>52680</v>
      </c>
      <c r="D247" s="2"/>
      <c r="W247" s="2">
        <f t="shared" si="4"/>
        <v>4770</v>
      </c>
    </row>
    <row r="248" spans="1:23">
      <c r="A248" s="36">
        <v>1</v>
      </c>
      <c r="B248" s="36">
        <v>247</v>
      </c>
      <c r="C248" s="36">
        <v>55320</v>
      </c>
      <c r="D248" s="2"/>
      <c r="W248" s="2">
        <f t="shared" si="4"/>
        <v>2640</v>
      </c>
    </row>
    <row r="249" spans="1:23">
      <c r="A249" s="36">
        <v>1</v>
      </c>
      <c r="B249" s="36">
        <v>248</v>
      </c>
      <c r="C249" s="36">
        <v>57795</v>
      </c>
      <c r="D249" s="2"/>
      <c r="W249" s="2">
        <f t="shared" si="4"/>
        <v>2475</v>
      </c>
    </row>
    <row r="250" spans="1:23">
      <c r="A250" s="36">
        <v>1</v>
      </c>
      <c r="B250" s="36">
        <v>249</v>
      </c>
      <c r="C250" s="36">
        <v>55950</v>
      </c>
      <c r="D250" s="2"/>
      <c r="W250" s="2">
        <f t="shared" si="4"/>
        <v>-1845</v>
      </c>
    </row>
    <row r="251" spans="1:23">
      <c r="A251" s="36">
        <v>1</v>
      </c>
      <c r="B251" s="36">
        <v>250</v>
      </c>
      <c r="C251" s="36">
        <v>54030</v>
      </c>
      <c r="D251" s="2"/>
      <c r="W251" s="2">
        <f t="shared" si="4"/>
        <v>-1920</v>
      </c>
    </row>
    <row r="252" spans="1:23">
      <c r="A252" s="36">
        <v>1</v>
      </c>
      <c r="B252" s="36">
        <v>251</v>
      </c>
      <c r="C252" s="36">
        <v>57660</v>
      </c>
      <c r="D252" s="2"/>
      <c r="W252" s="2">
        <f t="shared" si="4"/>
        <v>3630</v>
      </c>
    </row>
    <row r="253" spans="1:23">
      <c r="A253" s="36">
        <v>1</v>
      </c>
      <c r="B253" s="36">
        <v>252</v>
      </c>
      <c r="C253" s="36">
        <v>57315</v>
      </c>
      <c r="D253" s="2"/>
      <c r="W253" s="2">
        <f t="shared" si="4"/>
        <v>-345</v>
      </c>
    </row>
    <row r="256" spans="1:23">
      <c r="D256" s="2"/>
      <c r="W256" s="2">
        <f>STDEV(W3:W253)</f>
        <v>2571.0275679927054</v>
      </c>
    </row>
    <row r="257" spans="4:23">
      <c r="D257" s="2"/>
      <c r="W257" s="2">
        <f>W256*SQRT(252)</f>
        <v>40813.79735279944</v>
      </c>
    </row>
  </sheetData>
  <mergeCells count="2">
    <mergeCell ref="Y13:AA13"/>
    <mergeCell ref="Q20:R2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253"/>
  <sheetViews>
    <sheetView workbookViewId="0">
      <selection activeCell="H3" sqref="H3"/>
    </sheetView>
  </sheetViews>
  <sheetFormatPr baseColWidth="10" defaultColWidth="8.83203125" defaultRowHeight="15"/>
  <cols>
    <col min="2" max="2" width="10.5" customWidth="1"/>
    <col min="3" max="3" width="12.33203125" customWidth="1"/>
    <col min="4" max="4" width="15.83203125" customWidth="1"/>
    <col min="9" max="9" width="12.1640625" bestFit="1" customWidth="1"/>
  </cols>
  <sheetData>
    <row r="1" spans="1:14">
      <c r="A1" t="s">
        <v>9</v>
      </c>
      <c r="B1">
        <v>0</v>
      </c>
      <c r="H1" t="s">
        <v>17</v>
      </c>
    </row>
    <row r="2" spans="1:14">
      <c r="A2">
        <v>1</v>
      </c>
      <c r="C2">
        <f>'Excel Support'!$I$8</f>
        <v>20000</v>
      </c>
      <c r="D2" t="s">
        <v>11</v>
      </c>
      <c r="H2">
        <v>0.1</v>
      </c>
      <c r="I2" s="27">
        <f>'Excel Support'!J37</f>
        <v>3.3134920634920637E-4</v>
      </c>
      <c r="L2">
        <f>IF(B2="",B1,B2)</f>
        <v>0</v>
      </c>
      <c r="M2">
        <f>IF(L2-C2&gt;0,(L2-C2)*'Excel Support'!$I$10,0)</f>
        <v>0</v>
      </c>
      <c r="N2">
        <f>SUM($M$2:M2)</f>
        <v>0</v>
      </c>
    </row>
    <row r="3" spans="1:14">
      <c r="A3">
        <v>2</v>
      </c>
      <c r="C3">
        <f>'Excel Support'!$I$8</f>
        <v>20000</v>
      </c>
      <c r="D3" t="e">
        <f>252-RTD("rit2.rtd",,"TIMEREMAINING")</f>
        <v>#N/A</v>
      </c>
      <c r="H3">
        <v>0.2</v>
      </c>
      <c r="I3" s="27">
        <f>'Excel Support'!J38</f>
        <v>5.9087301587301591E-4</v>
      </c>
      <c r="L3">
        <f t="shared" ref="L3:L66" si="0">IF(B3="",B2,B3)</f>
        <v>0</v>
      </c>
      <c r="M3">
        <f>IF(L3-C3&gt;0,(L3-C3)*'Excel Support'!$I$10,0)</f>
        <v>0</v>
      </c>
      <c r="N3">
        <f>SUM($M$2:M3)</f>
        <v>0</v>
      </c>
    </row>
    <row r="4" spans="1:14">
      <c r="A4">
        <v>3</v>
      </c>
      <c r="C4">
        <f>'Excel Support'!$I$8</f>
        <v>20000</v>
      </c>
      <c r="D4" t="s">
        <v>10</v>
      </c>
      <c r="H4">
        <v>0.7</v>
      </c>
      <c r="I4" s="27">
        <f>'Excel Support'!J39</f>
        <v>2.3095238095238095E-4</v>
      </c>
      <c r="L4">
        <f t="shared" si="0"/>
        <v>0</v>
      </c>
      <c r="M4">
        <f>IF(L4-C4&gt;0,(L4-C4)*'Excel Support'!$I$10,0)</f>
        <v>0</v>
      </c>
      <c r="N4">
        <f>SUM($M$2:M4)</f>
        <v>0</v>
      </c>
    </row>
    <row r="5" spans="1:14">
      <c r="A5">
        <v>4</v>
      </c>
      <c r="C5">
        <f>'Excel Support'!$I$8</f>
        <v>20000</v>
      </c>
      <c r="D5" s="1">
        <f>'Excel Support'!I5</f>
        <v>0</v>
      </c>
      <c r="H5" t="s">
        <v>20</v>
      </c>
      <c r="I5" t="s">
        <v>21</v>
      </c>
      <c r="L5">
        <f t="shared" si="0"/>
        <v>0</v>
      </c>
      <c r="M5">
        <f>IF(L5-C5&gt;0,(L5-C5)*'Excel Support'!$I$10,0)</f>
        <v>0</v>
      </c>
      <c r="N5">
        <f>SUM($M$2:M5)</f>
        <v>0</v>
      </c>
    </row>
    <row r="6" spans="1:14">
      <c r="A6">
        <v>5</v>
      </c>
      <c r="C6">
        <f>'Excel Support'!$I$8</f>
        <v>20000</v>
      </c>
      <c r="G6" t="s">
        <v>18</v>
      </c>
      <c r="H6">
        <f t="array" ref="H6">MMULT(TRANSPOSE(H2:H4),I2:I4)</f>
        <v>3.1297619047619045E-4</v>
      </c>
      <c r="I6" t="e">
        <f>H6*('Excel Support'!$K$25+'Excel Support'!$K$24)</f>
        <v>#N/A</v>
      </c>
      <c r="L6">
        <f t="shared" si="0"/>
        <v>0</v>
      </c>
      <c r="M6">
        <f>IF(L6-C6&gt;0,(L6-C6)*'Excel Support'!$I$10,0)</f>
        <v>0</v>
      </c>
      <c r="N6">
        <f>SUM($M$2:M6)</f>
        <v>0</v>
      </c>
    </row>
    <row r="7" spans="1:14">
      <c r="A7">
        <v>6</v>
      </c>
      <c r="C7">
        <f>'Excel Support'!$I$8</f>
        <v>20000</v>
      </c>
      <c r="G7" t="s">
        <v>19</v>
      </c>
      <c r="H7">
        <f t="array" ref="H7">SQRT(MMULT(TRANSPOSE(H2:H4),MMULT('Excel Support'!U15:W17,H2:H4)))</f>
        <v>5.5979184098921561E-3</v>
      </c>
      <c r="I7" t="e">
        <f>H7*('Excel Support'!$K$25+'Excel Support'!$K$24)</f>
        <v>#N/A</v>
      </c>
      <c r="L7">
        <f t="shared" si="0"/>
        <v>0</v>
      </c>
      <c r="M7">
        <f>IF(L7-C7&gt;0,(L7-C7)*'Excel Support'!$I$10,0)</f>
        <v>0</v>
      </c>
      <c r="N7">
        <f>SUM($M$2:M7)</f>
        <v>0</v>
      </c>
    </row>
    <row r="8" spans="1:14">
      <c r="A8">
        <v>7</v>
      </c>
      <c r="C8">
        <f>'Excel Support'!$I$8</f>
        <v>20000</v>
      </c>
      <c r="L8">
        <f t="shared" si="0"/>
        <v>0</v>
      </c>
      <c r="M8">
        <f>IF(L8-C8&gt;0,(L8-C8)*'Excel Support'!$I$10,0)</f>
        <v>0</v>
      </c>
      <c r="N8">
        <f>SUM($M$2:M8)</f>
        <v>0</v>
      </c>
    </row>
    <row r="9" spans="1:14">
      <c r="A9">
        <v>8</v>
      </c>
      <c r="C9">
        <f>'Excel Support'!$I$8</f>
        <v>20000</v>
      </c>
      <c r="H9" t="s">
        <v>10</v>
      </c>
      <c r="I9" s="1">
        <f>IFERROR(-_xlfn.NORM.INV(1-'Excel Support'!$G$5,$I$6,$I$7),0)</f>
        <v>0</v>
      </c>
      <c r="L9">
        <f t="shared" si="0"/>
        <v>0</v>
      </c>
      <c r="M9">
        <f>IF(L9-C9&gt;0,(L9-C9)*'Excel Support'!$I$10,0)</f>
        <v>0</v>
      </c>
      <c r="N9">
        <f>SUM($M$2:M9)</f>
        <v>0</v>
      </c>
    </row>
    <row r="10" spans="1:14">
      <c r="A10">
        <v>9</v>
      </c>
      <c r="C10">
        <f>'Excel Support'!$I$8</f>
        <v>20000</v>
      </c>
      <c r="I10">
        <f>IFERROR(-($I$6+$I$7*_xlfn.NORM.INV(1-'Excel Support'!$G$5,0,1)),0)</f>
        <v>0</v>
      </c>
      <c r="L10">
        <f t="shared" si="0"/>
        <v>0</v>
      </c>
      <c r="M10">
        <f>IF(L10-C10&gt;0,(L10-C10)*'Excel Support'!$I$10,0)</f>
        <v>0</v>
      </c>
      <c r="N10">
        <f>SUM($M$2:M10)</f>
        <v>0</v>
      </c>
    </row>
    <row r="11" spans="1:14">
      <c r="A11">
        <v>10</v>
      </c>
      <c r="C11">
        <f>'Excel Support'!$I$8</f>
        <v>20000</v>
      </c>
      <c r="L11">
        <f t="shared" si="0"/>
        <v>0</v>
      </c>
      <c r="M11">
        <f>IF(L11-C11&gt;0,(L11-C11)*'Excel Support'!$I$10,0)</f>
        <v>0</v>
      </c>
      <c r="N11">
        <f>SUM($M$2:M11)</f>
        <v>0</v>
      </c>
    </row>
    <row r="12" spans="1:14">
      <c r="A12">
        <v>11</v>
      </c>
      <c r="C12">
        <f>'Excel Support'!$I$8</f>
        <v>20000</v>
      </c>
      <c r="L12">
        <f t="shared" si="0"/>
        <v>0</v>
      </c>
      <c r="M12">
        <f>IF(L12-C12&gt;0,(L12-C12)*'Excel Support'!$I$10,0)</f>
        <v>0</v>
      </c>
      <c r="N12">
        <f>SUM($M$2:M12)</f>
        <v>0</v>
      </c>
    </row>
    <row r="13" spans="1:14">
      <c r="A13">
        <v>12</v>
      </c>
      <c r="C13">
        <f>'Excel Support'!$I$8</f>
        <v>20000</v>
      </c>
      <c r="L13">
        <f t="shared" si="0"/>
        <v>0</v>
      </c>
      <c r="M13">
        <f>IF(L13-C13&gt;0,(L13-C13)*'Excel Support'!$I$10,0)</f>
        <v>0</v>
      </c>
      <c r="N13">
        <f>SUM($M$2:M13)</f>
        <v>0</v>
      </c>
    </row>
    <row r="14" spans="1:14">
      <c r="A14">
        <v>13</v>
      </c>
      <c r="C14">
        <f>'Excel Support'!$I$8</f>
        <v>20000</v>
      </c>
      <c r="L14">
        <f t="shared" si="0"/>
        <v>0</v>
      </c>
      <c r="M14">
        <f>IF(L14-C14&gt;0,(L14-C14)*'Excel Support'!$I$10,0)</f>
        <v>0</v>
      </c>
      <c r="N14">
        <f>SUM($M$2:M14)</f>
        <v>0</v>
      </c>
    </row>
    <row r="15" spans="1:14">
      <c r="A15">
        <v>14</v>
      </c>
      <c r="C15">
        <f>'Excel Support'!$I$8</f>
        <v>20000</v>
      </c>
      <c r="L15">
        <f t="shared" si="0"/>
        <v>0</v>
      </c>
      <c r="M15">
        <f>IF(L15-C15&gt;0,(L15-C15)*'Excel Support'!$I$10,0)</f>
        <v>0</v>
      </c>
      <c r="N15">
        <f>SUM($M$2:M15)</f>
        <v>0</v>
      </c>
    </row>
    <row r="16" spans="1:14">
      <c r="A16">
        <v>15</v>
      </c>
      <c r="C16">
        <f>'Excel Support'!$I$8</f>
        <v>20000</v>
      </c>
      <c r="L16">
        <f t="shared" si="0"/>
        <v>0</v>
      </c>
      <c r="M16">
        <f>IF(L16-C16&gt;0,(L16-C16)*'Excel Support'!$I$10,0)</f>
        <v>0</v>
      </c>
      <c r="N16">
        <f>SUM($M$2:M16)</f>
        <v>0</v>
      </c>
    </row>
    <row r="17" spans="1:14">
      <c r="A17">
        <v>16</v>
      </c>
      <c r="C17">
        <f>'Excel Support'!$I$8</f>
        <v>20000</v>
      </c>
      <c r="L17">
        <f t="shared" si="0"/>
        <v>0</v>
      </c>
      <c r="M17">
        <f>IF(L17-C17&gt;0,(L17-C17)*'Excel Support'!$I$10,0)</f>
        <v>0</v>
      </c>
      <c r="N17">
        <f>SUM($M$2:M17)</f>
        <v>0</v>
      </c>
    </row>
    <row r="18" spans="1:14">
      <c r="A18">
        <v>17</v>
      </c>
      <c r="C18">
        <f>'Excel Support'!$I$8</f>
        <v>20000</v>
      </c>
      <c r="L18">
        <f t="shared" si="0"/>
        <v>0</v>
      </c>
      <c r="M18">
        <f>IF(L18-C18&gt;0,(L18-C18)*'Excel Support'!$I$10,0)</f>
        <v>0</v>
      </c>
      <c r="N18">
        <f>SUM($M$2:M18)</f>
        <v>0</v>
      </c>
    </row>
    <row r="19" spans="1:14">
      <c r="A19">
        <v>18</v>
      </c>
      <c r="C19">
        <f>'Excel Support'!$I$8</f>
        <v>20000</v>
      </c>
      <c r="L19">
        <f t="shared" si="0"/>
        <v>0</v>
      </c>
      <c r="M19">
        <f>IF(L19-C19&gt;0,(L19-C19)*'Excel Support'!$I$10,0)</f>
        <v>0</v>
      </c>
      <c r="N19">
        <f>SUM($M$2:M19)</f>
        <v>0</v>
      </c>
    </row>
    <row r="20" spans="1:14">
      <c r="A20">
        <v>19</v>
      </c>
      <c r="C20">
        <f>'Excel Support'!$I$8</f>
        <v>20000</v>
      </c>
      <c r="L20">
        <f t="shared" si="0"/>
        <v>0</v>
      </c>
      <c r="M20">
        <f>IF(L20-C20&gt;0,(L20-C20)*'Excel Support'!$I$10,0)</f>
        <v>0</v>
      </c>
      <c r="N20">
        <f>SUM($M$2:M20)</f>
        <v>0</v>
      </c>
    </row>
    <row r="21" spans="1:14">
      <c r="A21">
        <v>20</v>
      </c>
      <c r="C21">
        <f>'Excel Support'!$I$8</f>
        <v>20000</v>
      </c>
      <c r="L21">
        <f t="shared" si="0"/>
        <v>0</v>
      </c>
      <c r="M21">
        <f>IF(L21-C21&gt;0,(L21-C21)*'Excel Support'!$I$10,0)</f>
        <v>0</v>
      </c>
      <c r="N21">
        <f>SUM($M$2:M21)</f>
        <v>0</v>
      </c>
    </row>
    <row r="22" spans="1:14">
      <c r="A22">
        <v>21</v>
      </c>
      <c r="C22">
        <f>'Excel Support'!$I$8</f>
        <v>20000</v>
      </c>
      <c r="L22">
        <f t="shared" si="0"/>
        <v>0</v>
      </c>
      <c r="M22">
        <f>IF(L22-C22&gt;0,(L22-C22)*'Excel Support'!$I$10,0)</f>
        <v>0</v>
      </c>
      <c r="N22">
        <f>SUM($M$2:M22)</f>
        <v>0</v>
      </c>
    </row>
    <row r="23" spans="1:14">
      <c r="A23">
        <v>22</v>
      </c>
      <c r="C23">
        <f>'Excel Support'!$I$8</f>
        <v>20000</v>
      </c>
      <c r="L23">
        <f t="shared" si="0"/>
        <v>0</v>
      </c>
      <c r="M23">
        <f>IF(L23-C23&gt;0,(L23-C23)*'Excel Support'!$I$10,0)</f>
        <v>0</v>
      </c>
      <c r="N23">
        <f>SUM($M$2:M23)</f>
        <v>0</v>
      </c>
    </row>
    <row r="24" spans="1:14">
      <c r="A24">
        <v>23</v>
      </c>
      <c r="C24">
        <f>'Excel Support'!$I$8</f>
        <v>20000</v>
      </c>
      <c r="L24">
        <f t="shared" si="0"/>
        <v>0</v>
      </c>
      <c r="M24">
        <f>IF(L24-C24&gt;0,(L24-C24)*'Excel Support'!$I$10,0)</f>
        <v>0</v>
      </c>
      <c r="N24">
        <f>SUM($M$2:M24)</f>
        <v>0</v>
      </c>
    </row>
    <row r="25" spans="1:14">
      <c r="A25">
        <v>24</v>
      </c>
      <c r="C25">
        <f>'Excel Support'!$I$8</f>
        <v>20000</v>
      </c>
      <c r="L25">
        <f>IF(B25="",B24,B25)</f>
        <v>0</v>
      </c>
      <c r="M25">
        <f>IF(L25-C25&gt;0,(L25-C25)*'Excel Support'!$I$10,0)</f>
        <v>0</v>
      </c>
      <c r="N25">
        <f>SUM($M$2:M25)</f>
        <v>0</v>
      </c>
    </row>
    <row r="26" spans="1:14">
      <c r="A26">
        <v>25</v>
      </c>
      <c r="C26">
        <f>'Excel Support'!$I$8</f>
        <v>20000</v>
      </c>
      <c r="L26">
        <f t="shared" si="0"/>
        <v>0</v>
      </c>
      <c r="M26">
        <f>IF(L26-C26&gt;0,(L26-C26)*'Excel Support'!$I$10,0)</f>
        <v>0</v>
      </c>
      <c r="N26">
        <f>SUM($M$2:M26)</f>
        <v>0</v>
      </c>
    </row>
    <row r="27" spans="1:14">
      <c r="A27">
        <v>26</v>
      </c>
      <c r="C27">
        <f>'Excel Support'!$I$8</f>
        <v>20000</v>
      </c>
      <c r="L27">
        <f t="shared" si="0"/>
        <v>0</v>
      </c>
      <c r="M27">
        <f>IF(L27-C27&gt;0,(L27-C27)*'Excel Support'!$I$10,0)</f>
        <v>0</v>
      </c>
      <c r="N27">
        <f>SUM($M$2:M27)</f>
        <v>0</v>
      </c>
    </row>
    <row r="28" spans="1:14">
      <c r="A28">
        <v>27</v>
      </c>
      <c r="C28">
        <f>'Excel Support'!$I$8</f>
        <v>20000</v>
      </c>
      <c r="L28">
        <f t="shared" si="0"/>
        <v>0</v>
      </c>
      <c r="M28">
        <f>IF(L28-C28&gt;0,(L28-C28)*'Excel Support'!$I$10,0)</f>
        <v>0</v>
      </c>
      <c r="N28">
        <f>SUM($M$2:M28)</f>
        <v>0</v>
      </c>
    </row>
    <row r="29" spans="1:14">
      <c r="A29">
        <v>28</v>
      </c>
      <c r="C29">
        <f>'Excel Support'!$I$8</f>
        <v>20000</v>
      </c>
      <c r="L29">
        <f t="shared" si="0"/>
        <v>0</v>
      </c>
      <c r="M29">
        <f>IF(L29-C29&gt;0,(L29-C29)*'Excel Support'!$I$10,0)</f>
        <v>0</v>
      </c>
      <c r="N29">
        <f>SUM($M$2:M29)</f>
        <v>0</v>
      </c>
    </row>
    <row r="30" spans="1:14">
      <c r="A30">
        <v>29</v>
      </c>
      <c r="C30">
        <f>'Excel Support'!$I$8</f>
        <v>20000</v>
      </c>
      <c r="L30">
        <f t="shared" si="0"/>
        <v>0</v>
      </c>
      <c r="M30">
        <f>IF(L30-C30&gt;0,(L30-C30)*'Excel Support'!$I$10,0)</f>
        <v>0</v>
      </c>
      <c r="N30">
        <f>SUM($M$2:M30)</f>
        <v>0</v>
      </c>
    </row>
    <row r="31" spans="1:14">
      <c r="A31">
        <v>30</v>
      </c>
      <c r="C31">
        <f>'Excel Support'!$I$8</f>
        <v>20000</v>
      </c>
      <c r="L31">
        <f t="shared" si="0"/>
        <v>0</v>
      </c>
      <c r="M31">
        <f>IF(L31-C31&gt;0,(L31-C31)*'Excel Support'!$I$10,0)</f>
        <v>0</v>
      </c>
      <c r="N31">
        <f>SUM($M$2:M31)</f>
        <v>0</v>
      </c>
    </row>
    <row r="32" spans="1:14">
      <c r="A32">
        <v>31</v>
      </c>
      <c r="C32">
        <f>'Excel Support'!$I$8</f>
        <v>20000</v>
      </c>
      <c r="L32">
        <f t="shared" si="0"/>
        <v>0</v>
      </c>
      <c r="M32">
        <f>IF(L32-C32&gt;0,(L32-C32)*'Excel Support'!$I$10,0)</f>
        <v>0</v>
      </c>
      <c r="N32">
        <f>SUM($M$2:M32)</f>
        <v>0</v>
      </c>
    </row>
    <row r="33" spans="1:14">
      <c r="A33">
        <v>32</v>
      </c>
      <c r="C33">
        <f>'Excel Support'!$I$8</f>
        <v>20000</v>
      </c>
      <c r="L33">
        <f t="shared" si="0"/>
        <v>0</v>
      </c>
      <c r="M33">
        <f>IF(L33-C33&gt;0,(L33-C33)*'Excel Support'!$I$10,0)</f>
        <v>0</v>
      </c>
      <c r="N33">
        <f>SUM($M$2:M33)</f>
        <v>0</v>
      </c>
    </row>
    <row r="34" spans="1:14">
      <c r="A34">
        <v>33</v>
      </c>
      <c r="C34">
        <f>'Excel Support'!$I$8</f>
        <v>20000</v>
      </c>
      <c r="L34">
        <f t="shared" si="0"/>
        <v>0</v>
      </c>
      <c r="M34">
        <f>IF(L34-C34&gt;0,(L34-C34)*'Excel Support'!$I$10,0)</f>
        <v>0</v>
      </c>
      <c r="N34">
        <f>SUM($M$2:M34)</f>
        <v>0</v>
      </c>
    </row>
    <row r="35" spans="1:14">
      <c r="A35">
        <v>34</v>
      </c>
      <c r="C35">
        <f>'Excel Support'!$I$8</f>
        <v>20000</v>
      </c>
      <c r="L35">
        <f t="shared" si="0"/>
        <v>0</v>
      </c>
      <c r="M35">
        <f>IF(L35-C35&gt;0,(L35-C35)*'Excel Support'!$I$10,0)</f>
        <v>0</v>
      </c>
      <c r="N35">
        <f>SUM($M$2:M35)</f>
        <v>0</v>
      </c>
    </row>
    <row r="36" spans="1:14">
      <c r="A36">
        <v>35</v>
      </c>
      <c r="C36">
        <f>'Excel Support'!$I$8</f>
        <v>20000</v>
      </c>
      <c r="L36">
        <f t="shared" si="0"/>
        <v>0</v>
      </c>
      <c r="M36">
        <f>IF(L36-C36&gt;0,(L36-C36)*'Excel Support'!$I$10,0)</f>
        <v>0</v>
      </c>
      <c r="N36">
        <f>SUM($M$2:M36)</f>
        <v>0</v>
      </c>
    </row>
    <row r="37" spans="1:14">
      <c r="A37">
        <v>36</v>
      </c>
      <c r="C37">
        <f>'Excel Support'!$I$8</f>
        <v>20000</v>
      </c>
      <c r="L37">
        <f t="shared" si="0"/>
        <v>0</v>
      </c>
      <c r="M37">
        <f>IF(L37-C37&gt;0,(L37-C37)*'Excel Support'!$I$10,0)</f>
        <v>0</v>
      </c>
      <c r="N37">
        <f>SUM($M$2:M37)</f>
        <v>0</v>
      </c>
    </row>
    <row r="38" spans="1:14">
      <c r="A38">
        <v>37</v>
      </c>
      <c r="C38">
        <f>'Excel Support'!$I$8</f>
        <v>20000</v>
      </c>
      <c r="L38">
        <f t="shared" si="0"/>
        <v>0</v>
      </c>
      <c r="M38">
        <f>IF(L38-C38&gt;0,(L38-C38)*'Excel Support'!$I$10,0)</f>
        <v>0</v>
      </c>
      <c r="N38">
        <f>SUM($M$2:M38)</f>
        <v>0</v>
      </c>
    </row>
    <row r="39" spans="1:14">
      <c r="A39">
        <v>38</v>
      </c>
      <c r="C39">
        <f>'Excel Support'!$I$8</f>
        <v>20000</v>
      </c>
      <c r="L39">
        <f t="shared" si="0"/>
        <v>0</v>
      </c>
      <c r="M39">
        <f>IF(L39-C39&gt;0,(L39-C39)*'Excel Support'!$I$10,0)</f>
        <v>0</v>
      </c>
      <c r="N39">
        <f>SUM($M$2:M39)</f>
        <v>0</v>
      </c>
    </row>
    <row r="40" spans="1:14">
      <c r="A40">
        <v>39</v>
      </c>
      <c r="C40">
        <f>'Excel Support'!$I$8</f>
        <v>20000</v>
      </c>
      <c r="L40">
        <f t="shared" si="0"/>
        <v>0</v>
      </c>
      <c r="M40">
        <f>IF(L40-C40&gt;0,(L40-C40)*'Excel Support'!$I$10,0)</f>
        <v>0</v>
      </c>
      <c r="N40">
        <f>SUM($M$2:M40)</f>
        <v>0</v>
      </c>
    </row>
    <row r="41" spans="1:14">
      <c r="A41">
        <v>40</v>
      </c>
      <c r="C41">
        <f>'Excel Support'!$I$8</f>
        <v>20000</v>
      </c>
      <c r="L41">
        <f t="shared" si="0"/>
        <v>0</v>
      </c>
      <c r="M41">
        <f>IF(L41-C41&gt;0,(L41-C41)*'Excel Support'!$I$10,0)</f>
        <v>0</v>
      </c>
      <c r="N41">
        <f>SUM($M$2:M41)</f>
        <v>0</v>
      </c>
    </row>
    <row r="42" spans="1:14">
      <c r="A42">
        <v>41</v>
      </c>
      <c r="C42">
        <f>'Excel Support'!$I$8</f>
        <v>20000</v>
      </c>
      <c r="L42">
        <f t="shared" si="0"/>
        <v>0</v>
      </c>
      <c r="M42">
        <f>IF(L42-C42&gt;0,(L42-C42)*'Excel Support'!$I$10,0)</f>
        <v>0</v>
      </c>
      <c r="N42">
        <f>SUM($M$2:M42)</f>
        <v>0</v>
      </c>
    </row>
    <row r="43" spans="1:14">
      <c r="A43">
        <v>42</v>
      </c>
      <c r="C43">
        <f>'Excel Support'!$I$8</f>
        <v>20000</v>
      </c>
      <c r="L43">
        <f t="shared" si="0"/>
        <v>0</v>
      </c>
      <c r="M43">
        <f>IF(L43-C43&gt;0,(L43-C43)*'Excel Support'!$I$10,0)</f>
        <v>0</v>
      </c>
      <c r="N43">
        <f>SUM($M$2:M43)</f>
        <v>0</v>
      </c>
    </row>
    <row r="44" spans="1:14">
      <c r="A44">
        <v>43</v>
      </c>
      <c r="C44">
        <f>'Excel Support'!$I$8</f>
        <v>20000</v>
      </c>
      <c r="L44">
        <f t="shared" si="0"/>
        <v>0</v>
      </c>
      <c r="M44">
        <f>IF(L44-C44&gt;0,(L44-C44)*'Excel Support'!$I$10,0)</f>
        <v>0</v>
      </c>
      <c r="N44">
        <f>SUM($M$2:M44)</f>
        <v>0</v>
      </c>
    </row>
    <row r="45" spans="1:14">
      <c r="A45">
        <v>44</v>
      </c>
      <c r="C45">
        <f>'Excel Support'!$I$8</f>
        <v>20000</v>
      </c>
      <c r="L45">
        <f t="shared" si="0"/>
        <v>0</v>
      </c>
      <c r="M45">
        <f>IF(L45-C45&gt;0,(L45-C45)*'Excel Support'!$I$10,0)</f>
        <v>0</v>
      </c>
      <c r="N45">
        <f>SUM($M$2:M45)</f>
        <v>0</v>
      </c>
    </row>
    <row r="46" spans="1:14">
      <c r="A46">
        <v>45</v>
      </c>
      <c r="C46">
        <f>'Excel Support'!$I$8</f>
        <v>20000</v>
      </c>
      <c r="L46">
        <f t="shared" si="0"/>
        <v>0</v>
      </c>
      <c r="M46">
        <f>IF(L46-C46&gt;0,(L46-C46)*'Excel Support'!$I$10,0)</f>
        <v>0</v>
      </c>
      <c r="N46">
        <f>SUM($M$2:M46)</f>
        <v>0</v>
      </c>
    </row>
    <row r="47" spans="1:14">
      <c r="A47">
        <v>46</v>
      </c>
      <c r="C47">
        <f>'Excel Support'!$I$8</f>
        <v>20000</v>
      </c>
      <c r="L47">
        <f t="shared" si="0"/>
        <v>0</v>
      </c>
      <c r="M47">
        <f>IF(L47-C47&gt;0,(L47-C47)*'Excel Support'!$I$10,0)</f>
        <v>0</v>
      </c>
      <c r="N47">
        <f>SUM($M$2:M47)</f>
        <v>0</v>
      </c>
    </row>
    <row r="48" spans="1:14">
      <c r="A48">
        <v>47</v>
      </c>
      <c r="C48">
        <f>'Excel Support'!$I$8</f>
        <v>20000</v>
      </c>
      <c r="L48">
        <f t="shared" si="0"/>
        <v>0</v>
      </c>
      <c r="M48">
        <f>IF(L48-C48&gt;0,(L48-C48)*'Excel Support'!$I$10,0)</f>
        <v>0</v>
      </c>
      <c r="N48">
        <f>SUM($M$2:M48)</f>
        <v>0</v>
      </c>
    </row>
    <row r="49" spans="1:14">
      <c r="A49">
        <v>48</v>
      </c>
      <c r="C49">
        <f>'Excel Support'!$I$8</f>
        <v>20000</v>
      </c>
      <c r="L49">
        <f t="shared" si="0"/>
        <v>0</v>
      </c>
      <c r="M49">
        <f>IF(L49-C49&gt;0,(L49-C49)*'Excel Support'!$I$10,0)</f>
        <v>0</v>
      </c>
      <c r="N49">
        <f>SUM($M$2:M49)</f>
        <v>0</v>
      </c>
    </row>
    <row r="50" spans="1:14">
      <c r="A50">
        <v>49</v>
      </c>
      <c r="C50">
        <f>'Excel Support'!$I$8</f>
        <v>20000</v>
      </c>
      <c r="L50">
        <f t="shared" si="0"/>
        <v>0</v>
      </c>
      <c r="M50">
        <f>IF(L50-C50&gt;0,(L50-C50)*'Excel Support'!$I$10,0)</f>
        <v>0</v>
      </c>
      <c r="N50">
        <f>SUM($M$2:M50)</f>
        <v>0</v>
      </c>
    </row>
    <row r="51" spans="1:14">
      <c r="A51">
        <v>50</v>
      </c>
      <c r="C51">
        <f>'Excel Support'!$I$8</f>
        <v>20000</v>
      </c>
      <c r="L51">
        <f t="shared" si="0"/>
        <v>0</v>
      </c>
      <c r="M51">
        <f>IF(L51-C51&gt;0,(L51-C51)*'Excel Support'!$I$10,0)</f>
        <v>0</v>
      </c>
      <c r="N51">
        <f>SUM($M$2:M51)</f>
        <v>0</v>
      </c>
    </row>
    <row r="52" spans="1:14">
      <c r="A52">
        <v>51</v>
      </c>
      <c r="C52">
        <f>'Excel Support'!$I$8</f>
        <v>20000</v>
      </c>
      <c r="L52">
        <f t="shared" si="0"/>
        <v>0</v>
      </c>
      <c r="M52">
        <f>IF(L52-C52&gt;0,(L52-C52)*'Excel Support'!$I$10,0)</f>
        <v>0</v>
      </c>
      <c r="N52">
        <f>SUM($M$2:M52)</f>
        <v>0</v>
      </c>
    </row>
    <row r="53" spans="1:14">
      <c r="A53">
        <v>52</v>
      </c>
      <c r="C53">
        <f>'Excel Support'!$I$8</f>
        <v>20000</v>
      </c>
      <c r="L53">
        <f t="shared" si="0"/>
        <v>0</v>
      </c>
      <c r="M53">
        <f>IF(L53-C53&gt;0,(L53-C53)*'Excel Support'!$I$10,0)</f>
        <v>0</v>
      </c>
      <c r="N53">
        <f>SUM($M$2:M53)</f>
        <v>0</v>
      </c>
    </row>
    <row r="54" spans="1:14">
      <c r="A54">
        <v>53</v>
      </c>
      <c r="C54">
        <f>'Excel Support'!$I$8</f>
        <v>20000</v>
      </c>
      <c r="L54">
        <f t="shared" si="0"/>
        <v>0</v>
      </c>
      <c r="M54">
        <f>IF(L54-C54&gt;0,(L54-C54)*'Excel Support'!$I$10,0)</f>
        <v>0</v>
      </c>
      <c r="N54">
        <f>SUM($M$2:M54)</f>
        <v>0</v>
      </c>
    </row>
    <row r="55" spans="1:14">
      <c r="A55">
        <v>54</v>
      </c>
      <c r="C55">
        <f>'Excel Support'!$I$8</f>
        <v>20000</v>
      </c>
      <c r="L55">
        <f t="shared" si="0"/>
        <v>0</v>
      </c>
      <c r="M55">
        <f>IF(L55-C55&gt;0,(L55-C55)*'Excel Support'!$I$10,0)</f>
        <v>0</v>
      </c>
      <c r="N55">
        <f>SUM($M$2:M55)</f>
        <v>0</v>
      </c>
    </row>
    <row r="56" spans="1:14">
      <c r="A56">
        <v>55</v>
      </c>
      <c r="C56">
        <f>'Excel Support'!$I$8</f>
        <v>20000</v>
      </c>
      <c r="L56">
        <f t="shared" si="0"/>
        <v>0</v>
      </c>
      <c r="M56">
        <f>IF(L56-C56&gt;0,(L56-C56)*'Excel Support'!$I$10,0)</f>
        <v>0</v>
      </c>
      <c r="N56">
        <f>SUM($M$2:M56)</f>
        <v>0</v>
      </c>
    </row>
    <row r="57" spans="1:14">
      <c r="A57">
        <v>56</v>
      </c>
      <c r="C57">
        <f>'Excel Support'!$I$8</f>
        <v>20000</v>
      </c>
      <c r="L57">
        <f t="shared" si="0"/>
        <v>0</v>
      </c>
      <c r="M57">
        <f>IF(L57-C57&gt;0,(L57-C57)*'Excel Support'!$I$10,0)</f>
        <v>0</v>
      </c>
      <c r="N57">
        <f>SUM($M$2:M57)</f>
        <v>0</v>
      </c>
    </row>
    <row r="58" spans="1:14">
      <c r="A58">
        <v>57</v>
      </c>
      <c r="C58">
        <f>'Excel Support'!$I$8</f>
        <v>20000</v>
      </c>
      <c r="L58">
        <f t="shared" si="0"/>
        <v>0</v>
      </c>
      <c r="M58">
        <f>IF(L58-C58&gt;0,(L58-C58)*'Excel Support'!$I$10,0)</f>
        <v>0</v>
      </c>
      <c r="N58">
        <f>SUM($M$2:M58)</f>
        <v>0</v>
      </c>
    </row>
    <row r="59" spans="1:14">
      <c r="A59">
        <v>58</v>
      </c>
      <c r="C59">
        <f>'Excel Support'!$I$8</f>
        <v>20000</v>
      </c>
      <c r="L59">
        <f t="shared" si="0"/>
        <v>0</v>
      </c>
      <c r="M59">
        <f>IF(L59-C59&gt;0,(L59-C59)*'Excel Support'!$I$10,0)</f>
        <v>0</v>
      </c>
      <c r="N59">
        <f>SUM($M$2:M59)</f>
        <v>0</v>
      </c>
    </row>
    <row r="60" spans="1:14">
      <c r="A60">
        <v>59</v>
      </c>
      <c r="C60">
        <f>'Excel Support'!$I$8</f>
        <v>20000</v>
      </c>
      <c r="L60">
        <f t="shared" si="0"/>
        <v>0</v>
      </c>
      <c r="M60">
        <f>IF(L60-C60&gt;0,(L60-C60)*'Excel Support'!$I$10,0)</f>
        <v>0</v>
      </c>
      <c r="N60">
        <f>SUM($M$2:M60)</f>
        <v>0</v>
      </c>
    </row>
    <row r="61" spans="1:14">
      <c r="A61">
        <v>60</v>
      </c>
      <c r="C61">
        <f>'Excel Support'!$I$8</f>
        <v>20000</v>
      </c>
      <c r="L61">
        <f t="shared" si="0"/>
        <v>0</v>
      </c>
      <c r="M61">
        <f>IF(L61-C61&gt;0,(L61-C61)*'Excel Support'!$I$10,0)</f>
        <v>0</v>
      </c>
      <c r="N61">
        <f>SUM($M$2:M61)</f>
        <v>0</v>
      </c>
    </row>
    <row r="62" spans="1:14">
      <c r="A62">
        <v>61</v>
      </c>
      <c r="C62">
        <f>'Excel Support'!$I$8</f>
        <v>20000</v>
      </c>
      <c r="L62">
        <f t="shared" si="0"/>
        <v>0</v>
      </c>
      <c r="M62">
        <f>IF(L62-C62&gt;0,(L62-C62)*'Excel Support'!$I$10,0)</f>
        <v>0</v>
      </c>
      <c r="N62">
        <f>SUM($M$2:M62)</f>
        <v>0</v>
      </c>
    </row>
    <row r="63" spans="1:14">
      <c r="A63">
        <v>62</v>
      </c>
      <c r="C63">
        <f>'Excel Support'!$I$8</f>
        <v>20000</v>
      </c>
      <c r="L63">
        <f t="shared" si="0"/>
        <v>0</v>
      </c>
      <c r="M63">
        <f>IF(L63-C63&gt;0,(L63-C63)*'Excel Support'!$I$10,0)</f>
        <v>0</v>
      </c>
      <c r="N63">
        <f>SUM($M$2:M63)</f>
        <v>0</v>
      </c>
    </row>
    <row r="64" spans="1:14">
      <c r="A64">
        <v>63</v>
      </c>
      <c r="C64">
        <f>'Excel Support'!$I$8</f>
        <v>20000</v>
      </c>
      <c r="L64">
        <f t="shared" si="0"/>
        <v>0</v>
      </c>
      <c r="M64">
        <f>IF(L64-C64&gt;0,(L64-C64)*'Excel Support'!$I$10,0)</f>
        <v>0</v>
      </c>
      <c r="N64">
        <f>SUM($M$2:M64)</f>
        <v>0</v>
      </c>
    </row>
    <row r="65" spans="1:14">
      <c r="A65">
        <v>64</v>
      </c>
      <c r="C65">
        <f>'Excel Support'!$I$8</f>
        <v>20000</v>
      </c>
      <c r="L65">
        <f t="shared" si="0"/>
        <v>0</v>
      </c>
      <c r="M65">
        <f>IF(L65-C65&gt;0,(L65-C65)*'Excel Support'!$I$10,0)</f>
        <v>0</v>
      </c>
      <c r="N65">
        <f>SUM($M$2:M65)</f>
        <v>0</v>
      </c>
    </row>
    <row r="66" spans="1:14">
      <c r="A66">
        <v>65</v>
      </c>
      <c r="C66">
        <f>'Excel Support'!$I$8</f>
        <v>20000</v>
      </c>
      <c r="L66">
        <f t="shared" si="0"/>
        <v>0</v>
      </c>
      <c r="M66">
        <f>IF(L66-C66&gt;0,(L66-C66)*'Excel Support'!$I$10,0)</f>
        <v>0</v>
      </c>
      <c r="N66">
        <f>SUM($M$2:M66)</f>
        <v>0</v>
      </c>
    </row>
    <row r="67" spans="1:14">
      <c r="A67">
        <v>66</v>
      </c>
      <c r="C67">
        <f>'Excel Support'!$I$8</f>
        <v>20000</v>
      </c>
      <c r="L67">
        <f t="shared" ref="L67:L130" si="1">IF(B67="",B66,B67)</f>
        <v>0</v>
      </c>
      <c r="M67">
        <f>IF(L67-C67&gt;0,(L67-C67)*'Excel Support'!$I$10,0)</f>
        <v>0</v>
      </c>
      <c r="N67">
        <f>SUM($M$2:M67)</f>
        <v>0</v>
      </c>
    </row>
    <row r="68" spans="1:14">
      <c r="A68">
        <v>67</v>
      </c>
      <c r="C68">
        <f>'Excel Support'!$I$8</f>
        <v>20000</v>
      </c>
      <c r="L68">
        <f t="shared" si="1"/>
        <v>0</v>
      </c>
      <c r="M68">
        <f>IF(L68-C68&gt;0,(L68-C68)*'Excel Support'!$I$10,0)</f>
        <v>0</v>
      </c>
      <c r="N68">
        <f>SUM($M$2:M68)</f>
        <v>0</v>
      </c>
    </row>
    <row r="69" spans="1:14">
      <c r="A69">
        <v>68</v>
      </c>
      <c r="C69">
        <f>'Excel Support'!$I$8</f>
        <v>20000</v>
      </c>
      <c r="L69">
        <f t="shared" si="1"/>
        <v>0</v>
      </c>
      <c r="M69">
        <f>IF(L69-C69&gt;0,(L69-C69)*'Excel Support'!$I$10,0)</f>
        <v>0</v>
      </c>
      <c r="N69">
        <f>SUM($M$2:M69)</f>
        <v>0</v>
      </c>
    </row>
    <row r="70" spans="1:14">
      <c r="A70">
        <v>69</v>
      </c>
      <c r="C70">
        <f>'Excel Support'!$I$8</f>
        <v>20000</v>
      </c>
      <c r="L70">
        <f t="shared" si="1"/>
        <v>0</v>
      </c>
      <c r="M70">
        <f>IF(L70-C70&gt;0,(L70-C70)*'Excel Support'!$I$10,0)</f>
        <v>0</v>
      </c>
      <c r="N70">
        <f>SUM($M$2:M70)</f>
        <v>0</v>
      </c>
    </row>
    <row r="71" spans="1:14">
      <c r="A71">
        <v>70</v>
      </c>
      <c r="C71">
        <f>'Excel Support'!$I$8</f>
        <v>20000</v>
      </c>
      <c r="L71">
        <f t="shared" si="1"/>
        <v>0</v>
      </c>
      <c r="M71">
        <f>IF(L71-C71&gt;0,(L71-C71)*'Excel Support'!$I$10,0)</f>
        <v>0</v>
      </c>
      <c r="N71">
        <f>SUM($M$2:M71)</f>
        <v>0</v>
      </c>
    </row>
    <row r="72" spans="1:14">
      <c r="A72">
        <v>71</v>
      </c>
      <c r="C72">
        <f>'Excel Support'!$I$8</f>
        <v>20000</v>
      </c>
      <c r="L72">
        <f t="shared" si="1"/>
        <v>0</v>
      </c>
      <c r="M72">
        <f>IF(L72-C72&gt;0,(L72-C72)*'Excel Support'!$I$10,0)</f>
        <v>0</v>
      </c>
      <c r="N72">
        <f>SUM($M$2:M72)</f>
        <v>0</v>
      </c>
    </row>
    <row r="73" spans="1:14">
      <c r="A73">
        <v>72</v>
      </c>
      <c r="C73">
        <f>'Excel Support'!$I$8</f>
        <v>20000</v>
      </c>
      <c r="L73">
        <f t="shared" si="1"/>
        <v>0</v>
      </c>
      <c r="M73">
        <f>IF(L73-C73&gt;0,(L73-C73)*'Excel Support'!$I$10,0)</f>
        <v>0</v>
      </c>
      <c r="N73">
        <f>SUM($M$2:M73)</f>
        <v>0</v>
      </c>
    </row>
    <row r="74" spans="1:14">
      <c r="A74">
        <v>73</v>
      </c>
      <c r="C74">
        <f>'Excel Support'!$I$8</f>
        <v>20000</v>
      </c>
      <c r="L74">
        <f t="shared" si="1"/>
        <v>0</v>
      </c>
      <c r="M74">
        <f>IF(L74-C74&gt;0,(L74-C74)*'Excel Support'!$I$10,0)</f>
        <v>0</v>
      </c>
      <c r="N74">
        <f>SUM($M$2:M74)</f>
        <v>0</v>
      </c>
    </row>
    <row r="75" spans="1:14">
      <c r="A75">
        <v>74</v>
      </c>
      <c r="C75">
        <f>'Excel Support'!$I$8</f>
        <v>20000</v>
      </c>
      <c r="L75">
        <f t="shared" si="1"/>
        <v>0</v>
      </c>
      <c r="M75">
        <f>IF(L75-C75&gt;0,(L75-C75)*'Excel Support'!$I$10,0)</f>
        <v>0</v>
      </c>
      <c r="N75">
        <f>SUM($M$2:M75)</f>
        <v>0</v>
      </c>
    </row>
    <row r="76" spans="1:14">
      <c r="A76">
        <v>75</v>
      </c>
      <c r="C76">
        <f>'Excel Support'!$I$8</f>
        <v>20000</v>
      </c>
      <c r="L76">
        <f t="shared" si="1"/>
        <v>0</v>
      </c>
      <c r="M76">
        <f>IF(L76-C76&gt;0,(L76-C76)*'Excel Support'!$I$10,0)</f>
        <v>0</v>
      </c>
      <c r="N76">
        <f>SUM($M$2:M76)</f>
        <v>0</v>
      </c>
    </row>
    <row r="77" spans="1:14">
      <c r="A77">
        <v>76</v>
      </c>
      <c r="C77">
        <f>'Excel Support'!$I$8</f>
        <v>20000</v>
      </c>
      <c r="L77">
        <f t="shared" si="1"/>
        <v>0</v>
      </c>
      <c r="M77">
        <f>IF(L77-C77&gt;0,(L77-C77)*'Excel Support'!$I$10,0)</f>
        <v>0</v>
      </c>
      <c r="N77">
        <f>SUM($M$2:M77)</f>
        <v>0</v>
      </c>
    </row>
    <row r="78" spans="1:14">
      <c r="A78">
        <v>77</v>
      </c>
      <c r="C78">
        <f>'Excel Support'!$I$8</f>
        <v>20000</v>
      </c>
      <c r="L78">
        <f t="shared" si="1"/>
        <v>0</v>
      </c>
      <c r="M78">
        <f>IF(L78-C78&gt;0,(L78-C78)*'Excel Support'!$I$10,0)</f>
        <v>0</v>
      </c>
      <c r="N78">
        <f>SUM($M$2:M78)</f>
        <v>0</v>
      </c>
    </row>
    <row r="79" spans="1:14">
      <c r="A79">
        <v>78</v>
      </c>
      <c r="C79">
        <f>'Excel Support'!$I$8</f>
        <v>20000</v>
      </c>
      <c r="L79">
        <f t="shared" si="1"/>
        <v>0</v>
      </c>
      <c r="M79">
        <f>IF(L79-C79&gt;0,(L79-C79)*'Excel Support'!$I$10,0)</f>
        <v>0</v>
      </c>
      <c r="N79">
        <f>SUM($M$2:M79)</f>
        <v>0</v>
      </c>
    </row>
    <row r="80" spans="1:14">
      <c r="A80">
        <v>79</v>
      </c>
      <c r="C80">
        <f>'Excel Support'!$I$8</f>
        <v>20000</v>
      </c>
      <c r="L80">
        <f t="shared" si="1"/>
        <v>0</v>
      </c>
      <c r="M80">
        <f>IF(L80-C80&gt;0,(L80-C80)*'Excel Support'!$I$10,0)</f>
        <v>0</v>
      </c>
      <c r="N80">
        <f>SUM($M$2:M80)</f>
        <v>0</v>
      </c>
    </row>
    <row r="81" spans="1:14">
      <c r="A81">
        <v>80</v>
      </c>
      <c r="C81">
        <f>'Excel Support'!$I$8</f>
        <v>20000</v>
      </c>
      <c r="L81">
        <f t="shared" si="1"/>
        <v>0</v>
      </c>
      <c r="M81">
        <f>IF(L81-C81&gt;0,(L81-C81)*'Excel Support'!$I$10,0)</f>
        <v>0</v>
      </c>
      <c r="N81">
        <f>SUM($M$2:M81)</f>
        <v>0</v>
      </c>
    </row>
    <row r="82" spans="1:14">
      <c r="A82">
        <v>81</v>
      </c>
      <c r="C82">
        <f>'Excel Support'!$I$8</f>
        <v>20000</v>
      </c>
      <c r="L82">
        <f t="shared" si="1"/>
        <v>0</v>
      </c>
      <c r="M82">
        <f>IF(L82-C82&gt;0,(L82-C82)*'Excel Support'!$I$10,0)</f>
        <v>0</v>
      </c>
      <c r="N82">
        <f>SUM($M$2:M82)</f>
        <v>0</v>
      </c>
    </row>
    <row r="83" spans="1:14">
      <c r="A83">
        <v>82</v>
      </c>
      <c r="C83">
        <f>'Excel Support'!$I$8</f>
        <v>20000</v>
      </c>
      <c r="L83">
        <f t="shared" si="1"/>
        <v>0</v>
      </c>
      <c r="M83">
        <f>IF(L83-C83&gt;0,(L83-C83)*'Excel Support'!$I$10,0)</f>
        <v>0</v>
      </c>
      <c r="N83">
        <f>SUM($M$2:M83)</f>
        <v>0</v>
      </c>
    </row>
    <row r="84" spans="1:14">
      <c r="A84">
        <v>83</v>
      </c>
      <c r="C84">
        <f>'Excel Support'!$I$8</f>
        <v>20000</v>
      </c>
      <c r="L84">
        <f t="shared" si="1"/>
        <v>0</v>
      </c>
      <c r="M84">
        <f>IF(L84-C84&gt;0,(L84-C84)*'Excel Support'!$I$10,0)</f>
        <v>0</v>
      </c>
      <c r="N84">
        <f>SUM($M$2:M84)</f>
        <v>0</v>
      </c>
    </row>
    <row r="85" spans="1:14">
      <c r="A85">
        <v>84</v>
      </c>
      <c r="C85">
        <f>'Excel Support'!$I$8</f>
        <v>20000</v>
      </c>
      <c r="L85">
        <f t="shared" si="1"/>
        <v>0</v>
      </c>
      <c r="M85">
        <f>IF(L85-C85&gt;0,(L85-C85)*'Excel Support'!$I$10,0)</f>
        <v>0</v>
      </c>
      <c r="N85">
        <f>SUM($M$2:M85)</f>
        <v>0</v>
      </c>
    </row>
    <row r="86" spans="1:14">
      <c r="A86">
        <v>85</v>
      </c>
      <c r="C86">
        <f>'Excel Support'!$I$8</f>
        <v>20000</v>
      </c>
      <c r="L86">
        <f t="shared" si="1"/>
        <v>0</v>
      </c>
      <c r="M86">
        <f>IF(L86-C86&gt;0,(L86-C86)*'Excel Support'!$I$10,0)</f>
        <v>0</v>
      </c>
      <c r="N86">
        <f>SUM($M$2:M86)</f>
        <v>0</v>
      </c>
    </row>
    <row r="87" spans="1:14">
      <c r="A87">
        <v>86</v>
      </c>
      <c r="C87">
        <f>'Excel Support'!$I$8</f>
        <v>20000</v>
      </c>
      <c r="L87">
        <f t="shared" si="1"/>
        <v>0</v>
      </c>
      <c r="M87">
        <f>IF(L87-C87&gt;0,(L87-C87)*'Excel Support'!$I$10,0)</f>
        <v>0</v>
      </c>
      <c r="N87">
        <f>SUM($M$2:M87)</f>
        <v>0</v>
      </c>
    </row>
    <row r="88" spans="1:14">
      <c r="A88">
        <v>87</v>
      </c>
      <c r="C88">
        <f>'Excel Support'!$I$8</f>
        <v>20000</v>
      </c>
      <c r="L88">
        <f t="shared" si="1"/>
        <v>0</v>
      </c>
      <c r="M88">
        <f>IF(L88-C88&gt;0,(L88-C88)*'Excel Support'!$I$10,0)</f>
        <v>0</v>
      </c>
      <c r="N88">
        <f>SUM($M$2:M88)</f>
        <v>0</v>
      </c>
    </row>
    <row r="89" spans="1:14">
      <c r="A89">
        <v>88</v>
      </c>
      <c r="C89">
        <f>'Excel Support'!$I$8</f>
        <v>20000</v>
      </c>
      <c r="L89">
        <f t="shared" si="1"/>
        <v>0</v>
      </c>
      <c r="M89">
        <f>IF(L89-C89&gt;0,(L89-C89)*'Excel Support'!$I$10,0)</f>
        <v>0</v>
      </c>
      <c r="N89">
        <f>SUM($M$2:M89)</f>
        <v>0</v>
      </c>
    </row>
    <row r="90" spans="1:14">
      <c r="A90">
        <v>89</v>
      </c>
      <c r="C90">
        <f>'Excel Support'!$I$8</f>
        <v>20000</v>
      </c>
      <c r="L90">
        <f t="shared" si="1"/>
        <v>0</v>
      </c>
      <c r="M90">
        <f>IF(L90-C90&gt;0,(L90-C90)*'Excel Support'!$I$10,0)</f>
        <v>0</v>
      </c>
      <c r="N90">
        <f>SUM($M$2:M90)</f>
        <v>0</v>
      </c>
    </row>
    <row r="91" spans="1:14">
      <c r="A91">
        <v>90</v>
      </c>
      <c r="C91">
        <f>'Excel Support'!$I$8</f>
        <v>20000</v>
      </c>
      <c r="L91">
        <f t="shared" si="1"/>
        <v>0</v>
      </c>
      <c r="M91">
        <f>IF(L91-C91&gt;0,(L91-C91)*'Excel Support'!$I$10,0)</f>
        <v>0</v>
      </c>
      <c r="N91">
        <f>SUM($M$2:M91)</f>
        <v>0</v>
      </c>
    </row>
    <row r="92" spans="1:14">
      <c r="A92">
        <v>91</v>
      </c>
      <c r="C92">
        <f>'Excel Support'!$I$8</f>
        <v>20000</v>
      </c>
      <c r="L92">
        <f t="shared" si="1"/>
        <v>0</v>
      </c>
      <c r="M92">
        <f>IF(L92-C92&gt;0,(L92-C92)*'Excel Support'!$I$10,0)</f>
        <v>0</v>
      </c>
      <c r="N92">
        <f>SUM($M$2:M92)</f>
        <v>0</v>
      </c>
    </row>
    <row r="93" spans="1:14">
      <c r="A93">
        <v>92</v>
      </c>
      <c r="C93">
        <f>'Excel Support'!$I$8</f>
        <v>20000</v>
      </c>
      <c r="L93">
        <f t="shared" si="1"/>
        <v>0</v>
      </c>
      <c r="M93">
        <f>IF(L93-C93&gt;0,(L93-C93)*'Excel Support'!$I$10,0)</f>
        <v>0</v>
      </c>
      <c r="N93">
        <f>SUM($M$2:M93)</f>
        <v>0</v>
      </c>
    </row>
    <row r="94" spans="1:14">
      <c r="A94">
        <v>93</v>
      </c>
      <c r="C94">
        <f>'Excel Support'!$I$8</f>
        <v>20000</v>
      </c>
      <c r="L94">
        <f t="shared" si="1"/>
        <v>0</v>
      </c>
      <c r="M94">
        <f>IF(L94-C94&gt;0,(L94-C94)*'Excel Support'!$I$10,0)</f>
        <v>0</v>
      </c>
      <c r="N94">
        <f>SUM($M$2:M94)</f>
        <v>0</v>
      </c>
    </row>
    <row r="95" spans="1:14">
      <c r="A95">
        <v>94</v>
      </c>
      <c r="C95">
        <f>'Excel Support'!$I$8</f>
        <v>20000</v>
      </c>
      <c r="L95">
        <f t="shared" si="1"/>
        <v>0</v>
      </c>
      <c r="M95">
        <f>IF(L95-C95&gt;0,(L95-C95)*'Excel Support'!$I$10,0)</f>
        <v>0</v>
      </c>
      <c r="N95">
        <f>SUM($M$2:M95)</f>
        <v>0</v>
      </c>
    </row>
    <row r="96" spans="1:14">
      <c r="A96">
        <v>95</v>
      </c>
      <c r="C96">
        <f>'Excel Support'!$I$8</f>
        <v>20000</v>
      </c>
      <c r="L96">
        <f t="shared" si="1"/>
        <v>0</v>
      </c>
      <c r="M96">
        <f>IF(L96-C96&gt;0,(L96-C96)*'Excel Support'!$I$10,0)</f>
        <v>0</v>
      </c>
      <c r="N96">
        <f>SUM($M$2:M96)</f>
        <v>0</v>
      </c>
    </row>
    <row r="97" spans="1:14">
      <c r="A97">
        <v>96</v>
      </c>
      <c r="C97">
        <f>'Excel Support'!$I$8</f>
        <v>20000</v>
      </c>
      <c r="L97">
        <f t="shared" si="1"/>
        <v>0</v>
      </c>
      <c r="M97">
        <f>IF(L97-C97&gt;0,(L97-C97)*'Excel Support'!$I$10,0)</f>
        <v>0</v>
      </c>
      <c r="N97">
        <f>SUM($M$2:M97)</f>
        <v>0</v>
      </c>
    </row>
    <row r="98" spans="1:14">
      <c r="A98">
        <v>97</v>
      </c>
      <c r="C98">
        <f>'Excel Support'!$I$8</f>
        <v>20000</v>
      </c>
      <c r="L98">
        <f t="shared" si="1"/>
        <v>0</v>
      </c>
      <c r="M98">
        <f>IF(L98-C98&gt;0,(L98-C98)*'Excel Support'!$I$10,0)</f>
        <v>0</v>
      </c>
      <c r="N98">
        <f>SUM($M$2:M98)</f>
        <v>0</v>
      </c>
    </row>
    <row r="99" spans="1:14">
      <c r="A99">
        <v>98</v>
      </c>
      <c r="C99">
        <f>'Excel Support'!$I$8</f>
        <v>20000</v>
      </c>
      <c r="L99">
        <f t="shared" si="1"/>
        <v>0</v>
      </c>
      <c r="M99">
        <f>IF(L99-C99&gt;0,(L99-C99)*'Excel Support'!$I$10,0)</f>
        <v>0</v>
      </c>
      <c r="N99">
        <f>SUM($M$2:M99)</f>
        <v>0</v>
      </c>
    </row>
    <row r="100" spans="1:14">
      <c r="A100">
        <v>99</v>
      </c>
      <c r="C100">
        <f>'Excel Support'!$I$8</f>
        <v>20000</v>
      </c>
      <c r="L100">
        <f t="shared" si="1"/>
        <v>0</v>
      </c>
      <c r="M100">
        <f>IF(L100-C100&gt;0,(L100-C100)*'Excel Support'!$I$10,0)</f>
        <v>0</v>
      </c>
      <c r="N100">
        <f>SUM($M$2:M100)</f>
        <v>0</v>
      </c>
    </row>
    <row r="101" spans="1:14">
      <c r="A101">
        <v>100</v>
      </c>
      <c r="C101">
        <f>'Excel Support'!$I$8</f>
        <v>20000</v>
      </c>
      <c r="L101">
        <f t="shared" si="1"/>
        <v>0</v>
      </c>
      <c r="M101">
        <f>IF(L101-C101&gt;0,(L101-C101)*'Excel Support'!$I$10,0)</f>
        <v>0</v>
      </c>
      <c r="N101">
        <f>SUM($M$2:M101)</f>
        <v>0</v>
      </c>
    </row>
    <row r="102" spans="1:14">
      <c r="A102">
        <v>101</v>
      </c>
      <c r="C102">
        <f>'Excel Support'!$I$8</f>
        <v>20000</v>
      </c>
      <c r="L102">
        <f t="shared" si="1"/>
        <v>0</v>
      </c>
      <c r="M102">
        <f>IF(L102-C102&gt;0,(L102-C102)*'Excel Support'!$I$10,0)</f>
        <v>0</v>
      </c>
      <c r="N102">
        <f>SUM($M$2:M102)</f>
        <v>0</v>
      </c>
    </row>
    <row r="103" spans="1:14">
      <c r="A103">
        <v>102</v>
      </c>
      <c r="C103">
        <f>'Excel Support'!$I$8</f>
        <v>20000</v>
      </c>
      <c r="L103">
        <f t="shared" si="1"/>
        <v>0</v>
      </c>
      <c r="M103">
        <f>IF(L103-C103&gt;0,(L103-C103)*'Excel Support'!$I$10,0)</f>
        <v>0</v>
      </c>
      <c r="N103">
        <f>SUM($M$2:M103)</f>
        <v>0</v>
      </c>
    </row>
    <row r="104" spans="1:14">
      <c r="A104">
        <v>103</v>
      </c>
      <c r="C104">
        <f>'Excel Support'!$I$8</f>
        <v>20000</v>
      </c>
      <c r="L104">
        <f t="shared" si="1"/>
        <v>0</v>
      </c>
      <c r="M104">
        <f>IF(L104-C104&gt;0,(L104-C104)*'Excel Support'!$I$10,0)</f>
        <v>0</v>
      </c>
      <c r="N104">
        <f>SUM($M$2:M104)</f>
        <v>0</v>
      </c>
    </row>
    <row r="105" spans="1:14">
      <c r="A105">
        <v>104</v>
      </c>
      <c r="C105">
        <f>'Excel Support'!$I$8</f>
        <v>20000</v>
      </c>
      <c r="L105">
        <f t="shared" si="1"/>
        <v>0</v>
      </c>
      <c r="M105">
        <f>IF(L105-C105&gt;0,(L105-C105)*'Excel Support'!$I$10,0)</f>
        <v>0</v>
      </c>
      <c r="N105">
        <f>SUM($M$2:M105)</f>
        <v>0</v>
      </c>
    </row>
    <row r="106" spans="1:14">
      <c r="A106">
        <v>105</v>
      </c>
      <c r="C106">
        <f>'Excel Support'!$I$8</f>
        <v>20000</v>
      </c>
      <c r="L106">
        <f t="shared" si="1"/>
        <v>0</v>
      </c>
      <c r="M106">
        <f>IF(L106-C106&gt;0,(L106-C106)*'Excel Support'!$I$10,0)</f>
        <v>0</v>
      </c>
      <c r="N106">
        <f>SUM($M$2:M106)</f>
        <v>0</v>
      </c>
    </row>
    <row r="107" spans="1:14">
      <c r="A107">
        <v>106</v>
      </c>
      <c r="C107">
        <f>'Excel Support'!$I$8</f>
        <v>20000</v>
      </c>
      <c r="L107">
        <f t="shared" si="1"/>
        <v>0</v>
      </c>
      <c r="M107">
        <f>IF(L107-C107&gt;0,(L107-C107)*'Excel Support'!$I$10,0)</f>
        <v>0</v>
      </c>
      <c r="N107">
        <f>SUM($M$2:M107)</f>
        <v>0</v>
      </c>
    </row>
    <row r="108" spans="1:14">
      <c r="A108">
        <v>107</v>
      </c>
      <c r="C108">
        <f>'Excel Support'!$I$8</f>
        <v>20000</v>
      </c>
      <c r="L108">
        <f t="shared" si="1"/>
        <v>0</v>
      </c>
      <c r="M108">
        <f>IF(L108-C108&gt;0,(L108-C108)*'Excel Support'!$I$10,0)</f>
        <v>0</v>
      </c>
      <c r="N108">
        <f>SUM($M$2:M108)</f>
        <v>0</v>
      </c>
    </row>
    <row r="109" spans="1:14">
      <c r="A109">
        <v>108</v>
      </c>
      <c r="C109">
        <f>'Excel Support'!$I$8</f>
        <v>20000</v>
      </c>
      <c r="L109">
        <f t="shared" si="1"/>
        <v>0</v>
      </c>
      <c r="M109">
        <f>IF(L109-C109&gt;0,(L109-C109)*'Excel Support'!$I$10,0)</f>
        <v>0</v>
      </c>
      <c r="N109">
        <f>SUM($M$2:M109)</f>
        <v>0</v>
      </c>
    </row>
    <row r="110" spans="1:14">
      <c r="A110">
        <v>109</v>
      </c>
      <c r="C110">
        <f>'Excel Support'!$I$8</f>
        <v>20000</v>
      </c>
      <c r="L110">
        <f t="shared" si="1"/>
        <v>0</v>
      </c>
      <c r="M110">
        <f>IF(L110-C110&gt;0,(L110-C110)*'Excel Support'!$I$10,0)</f>
        <v>0</v>
      </c>
      <c r="N110">
        <f>SUM($M$2:M110)</f>
        <v>0</v>
      </c>
    </row>
    <row r="111" spans="1:14">
      <c r="A111">
        <v>110</v>
      </c>
      <c r="C111">
        <f>'Excel Support'!$I$8</f>
        <v>20000</v>
      </c>
      <c r="L111">
        <f t="shared" si="1"/>
        <v>0</v>
      </c>
      <c r="M111">
        <f>IF(L111-C111&gt;0,(L111-C111)*'Excel Support'!$I$10,0)</f>
        <v>0</v>
      </c>
      <c r="N111">
        <f>SUM($M$2:M111)</f>
        <v>0</v>
      </c>
    </row>
    <row r="112" spans="1:14">
      <c r="A112">
        <v>111</v>
      </c>
      <c r="C112">
        <f>'Excel Support'!$I$8</f>
        <v>20000</v>
      </c>
      <c r="L112">
        <f t="shared" si="1"/>
        <v>0</v>
      </c>
      <c r="M112">
        <f>IF(L112-C112&gt;0,(L112-C112)*'Excel Support'!$I$10,0)</f>
        <v>0</v>
      </c>
      <c r="N112">
        <f>SUM($M$2:M112)</f>
        <v>0</v>
      </c>
    </row>
    <row r="113" spans="1:14">
      <c r="A113">
        <v>112</v>
      </c>
      <c r="C113">
        <f>'Excel Support'!$I$8</f>
        <v>20000</v>
      </c>
      <c r="L113">
        <f t="shared" si="1"/>
        <v>0</v>
      </c>
      <c r="M113">
        <f>IF(L113-C113&gt;0,(L113-C113)*'Excel Support'!$I$10,0)</f>
        <v>0</v>
      </c>
      <c r="N113">
        <f>SUM($M$2:M113)</f>
        <v>0</v>
      </c>
    </row>
    <row r="114" spans="1:14">
      <c r="A114">
        <v>113</v>
      </c>
      <c r="C114">
        <f>'Excel Support'!$I$8</f>
        <v>20000</v>
      </c>
      <c r="L114">
        <f t="shared" si="1"/>
        <v>0</v>
      </c>
      <c r="M114">
        <f>IF(L114-C114&gt;0,(L114-C114)*'Excel Support'!$I$10,0)</f>
        <v>0</v>
      </c>
      <c r="N114">
        <f>SUM($M$2:M114)</f>
        <v>0</v>
      </c>
    </row>
    <row r="115" spans="1:14">
      <c r="A115">
        <v>114</v>
      </c>
      <c r="C115">
        <f>'Excel Support'!$I$8</f>
        <v>20000</v>
      </c>
      <c r="L115">
        <f t="shared" si="1"/>
        <v>0</v>
      </c>
      <c r="M115">
        <f>IF(L115-C115&gt;0,(L115-C115)*'Excel Support'!$I$10,0)</f>
        <v>0</v>
      </c>
      <c r="N115">
        <f>SUM($M$2:M115)</f>
        <v>0</v>
      </c>
    </row>
    <row r="116" spans="1:14">
      <c r="A116">
        <v>115</v>
      </c>
      <c r="C116">
        <f>'Excel Support'!$I$8</f>
        <v>20000</v>
      </c>
      <c r="L116">
        <f t="shared" si="1"/>
        <v>0</v>
      </c>
      <c r="M116">
        <f>IF(L116-C116&gt;0,(L116-C116)*'Excel Support'!$I$10,0)</f>
        <v>0</v>
      </c>
      <c r="N116">
        <f>SUM($M$2:M116)</f>
        <v>0</v>
      </c>
    </row>
    <row r="117" spans="1:14">
      <c r="A117">
        <v>116</v>
      </c>
      <c r="C117">
        <f>'Excel Support'!$I$8</f>
        <v>20000</v>
      </c>
      <c r="L117">
        <f t="shared" si="1"/>
        <v>0</v>
      </c>
      <c r="M117">
        <f>IF(L117-C117&gt;0,(L117-C117)*'Excel Support'!$I$10,0)</f>
        <v>0</v>
      </c>
      <c r="N117">
        <f>SUM($M$2:M117)</f>
        <v>0</v>
      </c>
    </row>
    <row r="118" spans="1:14">
      <c r="A118">
        <v>117</v>
      </c>
      <c r="C118">
        <f>'Excel Support'!$I$8</f>
        <v>20000</v>
      </c>
      <c r="L118">
        <f t="shared" si="1"/>
        <v>0</v>
      </c>
      <c r="M118">
        <f>IF(L118-C118&gt;0,(L118-C118)*'Excel Support'!$I$10,0)</f>
        <v>0</v>
      </c>
      <c r="N118">
        <f>SUM($M$2:M118)</f>
        <v>0</v>
      </c>
    </row>
    <row r="119" spans="1:14">
      <c r="A119">
        <v>118</v>
      </c>
      <c r="C119">
        <f>'Excel Support'!$I$8</f>
        <v>20000</v>
      </c>
      <c r="L119">
        <f t="shared" si="1"/>
        <v>0</v>
      </c>
      <c r="M119">
        <f>IF(L119-C119&gt;0,(L119-C119)*'Excel Support'!$I$10,0)</f>
        <v>0</v>
      </c>
      <c r="N119">
        <f>SUM($M$2:M119)</f>
        <v>0</v>
      </c>
    </row>
    <row r="120" spans="1:14">
      <c r="A120">
        <v>119</v>
      </c>
      <c r="C120">
        <f>'Excel Support'!$I$8</f>
        <v>20000</v>
      </c>
      <c r="L120">
        <f t="shared" si="1"/>
        <v>0</v>
      </c>
      <c r="M120">
        <f>IF(L120-C120&gt;0,(L120-C120)*'Excel Support'!$I$10,0)</f>
        <v>0</v>
      </c>
      <c r="N120">
        <f>SUM($M$2:M120)</f>
        <v>0</v>
      </c>
    </row>
    <row r="121" spans="1:14">
      <c r="A121">
        <v>120</v>
      </c>
      <c r="C121">
        <f>'Excel Support'!$I$8</f>
        <v>20000</v>
      </c>
      <c r="L121">
        <f t="shared" si="1"/>
        <v>0</v>
      </c>
      <c r="M121">
        <f>IF(L121-C121&gt;0,(L121-C121)*'Excel Support'!$I$10,0)</f>
        <v>0</v>
      </c>
      <c r="N121">
        <f>SUM($M$2:M121)</f>
        <v>0</v>
      </c>
    </row>
    <row r="122" spans="1:14">
      <c r="A122">
        <v>121</v>
      </c>
      <c r="C122">
        <f>'Excel Support'!$I$8</f>
        <v>20000</v>
      </c>
      <c r="L122">
        <f t="shared" si="1"/>
        <v>0</v>
      </c>
      <c r="M122">
        <f>IF(L122-C122&gt;0,(L122-C122)*'Excel Support'!$I$10,0)</f>
        <v>0</v>
      </c>
      <c r="N122">
        <f>SUM($M$2:M122)</f>
        <v>0</v>
      </c>
    </row>
    <row r="123" spans="1:14">
      <c r="A123">
        <v>122</v>
      </c>
      <c r="C123">
        <f>'Excel Support'!$I$8</f>
        <v>20000</v>
      </c>
      <c r="L123">
        <f t="shared" si="1"/>
        <v>0</v>
      </c>
      <c r="M123">
        <f>IF(L123-C123&gt;0,(L123-C123)*'Excel Support'!$I$10,0)</f>
        <v>0</v>
      </c>
      <c r="N123">
        <f>SUM($M$2:M123)</f>
        <v>0</v>
      </c>
    </row>
    <row r="124" spans="1:14">
      <c r="A124">
        <v>123</v>
      </c>
      <c r="C124">
        <f>'Excel Support'!$I$8</f>
        <v>20000</v>
      </c>
      <c r="L124">
        <f t="shared" si="1"/>
        <v>0</v>
      </c>
      <c r="M124">
        <f>IF(L124-C124&gt;0,(L124-C124)*'Excel Support'!$I$10,0)</f>
        <v>0</v>
      </c>
      <c r="N124">
        <f>SUM($M$2:M124)</f>
        <v>0</v>
      </c>
    </row>
    <row r="125" spans="1:14">
      <c r="A125">
        <v>124</v>
      </c>
      <c r="C125">
        <f>'Excel Support'!$I$8</f>
        <v>20000</v>
      </c>
      <c r="L125">
        <f t="shared" si="1"/>
        <v>0</v>
      </c>
      <c r="M125">
        <f>IF(L125-C125&gt;0,(L125-C125)*'Excel Support'!$I$10,0)</f>
        <v>0</v>
      </c>
      <c r="N125">
        <f>SUM($M$2:M125)</f>
        <v>0</v>
      </c>
    </row>
    <row r="126" spans="1:14">
      <c r="A126">
        <v>125</v>
      </c>
      <c r="C126">
        <f>'Excel Support'!$I$8</f>
        <v>20000</v>
      </c>
      <c r="L126">
        <f t="shared" si="1"/>
        <v>0</v>
      </c>
      <c r="M126">
        <f>IF(L126-C126&gt;0,(L126-C126)*'Excel Support'!$I$10,0)</f>
        <v>0</v>
      </c>
      <c r="N126">
        <f>SUM($M$2:M126)</f>
        <v>0</v>
      </c>
    </row>
    <row r="127" spans="1:14">
      <c r="A127">
        <v>126</v>
      </c>
      <c r="C127">
        <f>'Excel Support'!$I$8</f>
        <v>20000</v>
      </c>
      <c r="L127">
        <f t="shared" si="1"/>
        <v>0</v>
      </c>
      <c r="M127">
        <f>IF(L127-C127&gt;0,(L127-C127)*'Excel Support'!$I$10,0)</f>
        <v>0</v>
      </c>
      <c r="N127">
        <f>SUM($M$2:M127)</f>
        <v>0</v>
      </c>
    </row>
    <row r="128" spans="1:14">
      <c r="A128">
        <v>127</v>
      </c>
      <c r="C128">
        <f>'Excel Support'!$I$8</f>
        <v>20000</v>
      </c>
      <c r="L128">
        <f t="shared" si="1"/>
        <v>0</v>
      </c>
      <c r="M128">
        <f>IF(L128-C128&gt;0,(L128-C128)*'Excel Support'!$I$10,0)</f>
        <v>0</v>
      </c>
      <c r="N128">
        <f>SUM($M$2:M128)</f>
        <v>0</v>
      </c>
    </row>
    <row r="129" spans="1:14">
      <c r="A129">
        <v>128</v>
      </c>
      <c r="C129">
        <f>'Excel Support'!$I$8</f>
        <v>20000</v>
      </c>
      <c r="L129">
        <f t="shared" si="1"/>
        <v>0</v>
      </c>
      <c r="M129">
        <f>IF(L129-C129&gt;0,(L129-C129)*'Excel Support'!$I$10,0)</f>
        <v>0</v>
      </c>
      <c r="N129">
        <f>SUM($M$2:M129)</f>
        <v>0</v>
      </c>
    </row>
    <row r="130" spans="1:14">
      <c r="A130">
        <v>129</v>
      </c>
      <c r="C130">
        <f>'Excel Support'!$I$8</f>
        <v>20000</v>
      </c>
      <c r="L130">
        <f t="shared" si="1"/>
        <v>0</v>
      </c>
      <c r="M130">
        <f>IF(L130-C130&gt;0,(L130-C130)*'Excel Support'!$I$10,0)</f>
        <v>0</v>
      </c>
      <c r="N130">
        <f>SUM($M$2:M130)</f>
        <v>0</v>
      </c>
    </row>
    <row r="131" spans="1:14">
      <c r="A131">
        <v>130</v>
      </c>
      <c r="C131">
        <f>'Excel Support'!$I$8</f>
        <v>20000</v>
      </c>
      <c r="L131">
        <f t="shared" ref="L131:L194" si="2">IF(B131="",B130,B131)</f>
        <v>0</v>
      </c>
      <c r="M131">
        <f>IF(L131-C131&gt;0,(L131-C131)*'Excel Support'!$I$10,0)</f>
        <v>0</v>
      </c>
      <c r="N131">
        <f>SUM($M$2:M131)</f>
        <v>0</v>
      </c>
    </row>
    <row r="132" spans="1:14">
      <c r="A132">
        <v>131</v>
      </c>
      <c r="C132">
        <f>'Excel Support'!$I$8</f>
        <v>20000</v>
      </c>
      <c r="L132">
        <f t="shared" si="2"/>
        <v>0</v>
      </c>
      <c r="M132">
        <f>IF(L132-C132&gt;0,(L132-C132)*'Excel Support'!$I$10,0)</f>
        <v>0</v>
      </c>
      <c r="N132">
        <f>SUM($M$2:M132)</f>
        <v>0</v>
      </c>
    </row>
    <row r="133" spans="1:14">
      <c r="A133">
        <v>132</v>
      </c>
      <c r="C133">
        <f>'Excel Support'!$I$8</f>
        <v>20000</v>
      </c>
      <c r="L133">
        <f t="shared" si="2"/>
        <v>0</v>
      </c>
      <c r="M133">
        <f>IF(L133-C133&gt;0,(L133-C133)*'Excel Support'!$I$10,0)</f>
        <v>0</v>
      </c>
      <c r="N133">
        <f>SUM($M$2:M133)</f>
        <v>0</v>
      </c>
    </row>
    <row r="134" spans="1:14">
      <c r="A134">
        <v>133</v>
      </c>
      <c r="C134">
        <f>'Excel Support'!$I$8</f>
        <v>20000</v>
      </c>
      <c r="L134">
        <f t="shared" si="2"/>
        <v>0</v>
      </c>
      <c r="M134">
        <f>IF(L134-C134&gt;0,(L134-C134)*'Excel Support'!$I$10,0)</f>
        <v>0</v>
      </c>
      <c r="N134">
        <f>SUM($M$2:M134)</f>
        <v>0</v>
      </c>
    </row>
    <row r="135" spans="1:14">
      <c r="A135">
        <v>134</v>
      </c>
      <c r="C135">
        <f>'Excel Support'!$I$8</f>
        <v>20000</v>
      </c>
      <c r="L135">
        <f t="shared" si="2"/>
        <v>0</v>
      </c>
      <c r="M135">
        <f>IF(L135-C135&gt;0,(L135-C135)*'Excel Support'!$I$10,0)</f>
        <v>0</v>
      </c>
      <c r="N135">
        <f>SUM($M$2:M135)</f>
        <v>0</v>
      </c>
    </row>
    <row r="136" spans="1:14">
      <c r="A136">
        <v>135</v>
      </c>
      <c r="C136">
        <f>'Excel Support'!$I$8</f>
        <v>20000</v>
      </c>
      <c r="L136">
        <f t="shared" si="2"/>
        <v>0</v>
      </c>
      <c r="M136">
        <f>IF(L136-C136&gt;0,(L136-C136)*'Excel Support'!$I$10,0)</f>
        <v>0</v>
      </c>
      <c r="N136">
        <f>SUM($M$2:M136)</f>
        <v>0</v>
      </c>
    </row>
    <row r="137" spans="1:14">
      <c r="A137">
        <v>136</v>
      </c>
      <c r="C137">
        <f>'Excel Support'!$I$8</f>
        <v>20000</v>
      </c>
      <c r="L137">
        <f t="shared" si="2"/>
        <v>0</v>
      </c>
      <c r="M137">
        <f>IF(L137-C137&gt;0,(L137-C137)*'Excel Support'!$I$10,0)</f>
        <v>0</v>
      </c>
      <c r="N137">
        <f>SUM($M$2:M137)</f>
        <v>0</v>
      </c>
    </row>
    <row r="138" spans="1:14">
      <c r="A138">
        <v>137</v>
      </c>
      <c r="C138">
        <f>'Excel Support'!$I$8</f>
        <v>20000</v>
      </c>
      <c r="L138">
        <f t="shared" si="2"/>
        <v>0</v>
      </c>
      <c r="M138">
        <f>IF(L138-C138&gt;0,(L138-C138)*'Excel Support'!$I$10,0)</f>
        <v>0</v>
      </c>
      <c r="N138">
        <f>SUM($M$2:M138)</f>
        <v>0</v>
      </c>
    </row>
    <row r="139" spans="1:14">
      <c r="A139">
        <v>138</v>
      </c>
      <c r="C139">
        <f>'Excel Support'!$I$8</f>
        <v>20000</v>
      </c>
      <c r="L139">
        <f t="shared" si="2"/>
        <v>0</v>
      </c>
      <c r="M139">
        <f>IF(L139-C139&gt;0,(L139-C139)*'Excel Support'!$I$10,0)</f>
        <v>0</v>
      </c>
      <c r="N139">
        <f>SUM($M$2:M139)</f>
        <v>0</v>
      </c>
    </row>
    <row r="140" spans="1:14">
      <c r="A140">
        <v>139</v>
      </c>
      <c r="C140">
        <f>'Excel Support'!$I$8</f>
        <v>20000</v>
      </c>
      <c r="L140">
        <f t="shared" si="2"/>
        <v>0</v>
      </c>
      <c r="M140">
        <f>IF(L140-C140&gt;0,(L140-C140)*'Excel Support'!$I$10,0)</f>
        <v>0</v>
      </c>
      <c r="N140">
        <f>SUM($M$2:M140)</f>
        <v>0</v>
      </c>
    </row>
    <row r="141" spans="1:14">
      <c r="A141">
        <v>140</v>
      </c>
      <c r="C141">
        <f>'Excel Support'!$I$8</f>
        <v>20000</v>
      </c>
      <c r="L141">
        <f t="shared" si="2"/>
        <v>0</v>
      </c>
      <c r="M141">
        <f>IF(L141-C141&gt;0,(L141-C141)*'Excel Support'!$I$10,0)</f>
        <v>0</v>
      </c>
      <c r="N141">
        <f>SUM($M$2:M141)</f>
        <v>0</v>
      </c>
    </row>
    <row r="142" spans="1:14">
      <c r="A142">
        <v>141</v>
      </c>
      <c r="C142">
        <f>'Excel Support'!$I$8</f>
        <v>20000</v>
      </c>
      <c r="L142">
        <f t="shared" si="2"/>
        <v>0</v>
      </c>
      <c r="M142">
        <f>IF(L142-C142&gt;0,(L142-C142)*'Excel Support'!$I$10,0)</f>
        <v>0</v>
      </c>
      <c r="N142">
        <f>SUM($M$2:M142)</f>
        <v>0</v>
      </c>
    </row>
    <row r="143" spans="1:14">
      <c r="A143">
        <v>142</v>
      </c>
      <c r="C143">
        <f>'Excel Support'!$I$8</f>
        <v>20000</v>
      </c>
      <c r="L143">
        <f t="shared" si="2"/>
        <v>0</v>
      </c>
      <c r="M143">
        <f>IF(L143-C143&gt;0,(L143-C143)*'Excel Support'!$I$10,0)</f>
        <v>0</v>
      </c>
      <c r="N143">
        <f>SUM($M$2:M143)</f>
        <v>0</v>
      </c>
    </row>
    <row r="144" spans="1:14">
      <c r="A144">
        <v>143</v>
      </c>
      <c r="C144">
        <f>'Excel Support'!$I$8</f>
        <v>20000</v>
      </c>
      <c r="L144">
        <f t="shared" si="2"/>
        <v>0</v>
      </c>
      <c r="M144">
        <f>IF(L144-C144&gt;0,(L144-C144)*'Excel Support'!$I$10,0)</f>
        <v>0</v>
      </c>
      <c r="N144">
        <f>SUM($M$2:M144)</f>
        <v>0</v>
      </c>
    </row>
    <row r="145" spans="1:14">
      <c r="A145">
        <v>144</v>
      </c>
      <c r="C145">
        <f>'Excel Support'!$I$8</f>
        <v>20000</v>
      </c>
      <c r="L145">
        <f t="shared" si="2"/>
        <v>0</v>
      </c>
      <c r="M145">
        <f>IF(L145-C145&gt;0,(L145-C145)*'Excel Support'!$I$10,0)</f>
        <v>0</v>
      </c>
      <c r="N145">
        <f>SUM($M$2:M145)</f>
        <v>0</v>
      </c>
    </row>
    <row r="146" spans="1:14">
      <c r="A146">
        <v>145</v>
      </c>
      <c r="C146">
        <f>'Excel Support'!$I$8</f>
        <v>20000</v>
      </c>
      <c r="L146">
        <f t="shared" si="2"/>
        <v>0</v>
      </c>
      <c r="M146">
        <f>IF(L146-C146&gt;0,(L146-C146)*'Excel Support'!$I$10,0)</f>
        <v>0</v>
      </c>
      <c r="N146">
        <f>SUM($M$2:M146)</f>
        <v>0</v>
      </c>
    </row>
    <row r="147" spans="1:14">
      <c r="A147">
        <v>146</v>
      </c>
      <c r="C147">
        <f>'Excel Support'!$I$8</f>
        <v>20000</v>
      </c>
      <c r="L147">
        <f t="shared" si="2"/>
        <v>0</v>
      </c>
      <c r="M147">
        <f>IF(L147-C147&gt;0,(L147-C147)*'Excel Support'!$I$10,0)</f>
        <v>0</v>
      </c>
      <c r="N147">
        <f>SUM($M$2:M147)</f>
        <v>0</v>
      </c>
    </row>
    <row r="148" spans="1:14">
      <c r="A148">
        <v>147</v>
      </c>
      <c r="C148">
        <f>'Excel Support'!$I$8</f>
        <v>20000</v>
      </c>
      <c r="L148">
        <f t="shared" si="2"/>
        <v>0</v>
      </c>
      <c r="M148">
        <f>IF(L148-C148&gt;0,(L148-C148)*'Excel Support'!$I$10,0)</f>
        <v>0</v>
      </c>
      <c r="N148">
        <f>SUM($M$2:M148)</f>
        <v>0</v>
      </c>
    </row>
    <row r="149" spans="1:14">
      <c r="A149">
        <v>148</v>
      </c>
      <c r="C149">
        <f>'Excel Support'!$I$8</f>
        <v>20000</v>
      </c>
      <c r="L149">
        <f t="shared" si="2"/>
        <v>0</v>
      </c>
      <c r="M149">
        <f>IF(L149-C149&gt;0,(L149-C149)*'Excel Support'!$I$10,0)</f>
        <v>0</v>
      </c>
      <c r="N149">
        <f>SUM($M$2:M149)</f>
        <v>0</v>
      </c>
    </row>
    <row r="150" spans="1:14">
      <c r="A150">
        <v>149</v>
      </c>
      <c r="C150">
        <f>'Excel Support'!$I$8</f>
        <v>20000</v>
      </c>
      <c r="L150">
        <f t="shared" si="2"/>
        <v>0</v>
      </c>
      <c r="M150">
        <f>IF(L150-C150&gt;0,(L150-C150)*'Excel Support'!$I$10,0)</f>
        <v>0</v>
      </c>
      <c r="N150">
        <f>SUM($M$2:M150)</f>
        <v>0</v>
      </c>
    </row>
    <row r="151" spans="1:14">
      <c r="A151">
        <v>150</v>
      </c>
      <c r="C151">
        <f>'Excel Support'!$I$8</f>
        <v>20000</v>
      </c>
      <c r="L151">
        <f t="shared" si="2"/>
        <v>0</v>
      </c>
      <c r="M151">
        <f>IF(L151-C151&gt;0,(L151-C151)*'Excel Support'!$I$10,0)</f>
        <v>0</v>
      </c>
      <c r="N151">
        <f>SUM($M$2:M151)</f>
        <v>0</v>
      </c>
    </row>
    <row r="152" spans="1:14">
      <c r="A152">
        <v>151</v>
      </c>
      <c r="C152">
        <f>'Excel Support'!$I$8</f>
        <v>20000</v>
      </c>
      <c r="L152">
        <f t="shared" si="2"/>
        <v>0</v>
      </c>
      <c r="M152">
        <f>IF(L152-C152&gt;0,(L152-C152)*'Excel Support'!$I$10,0)</f>
        <v>0</v>
      </c>
      <c r="N152">
        <f>SUM($M$2:M152)</f>
        <v>0</v>
      </c>
    </row>
    <row r="153" spans="1:14">
      <c r="A153">
        <v>152</v>
      </c>
      <c r="C153">
        <f>'Excel Support'!$I$8</f>
        <v>20000</v>
      </c>
      <c r="L153">
        <f t="shared" si="2"/>
        <v>0</v>
      </c>
      <c r="M153">
        <f>IF(L153-C153&gt;0,(L153-C153)*'Excel Support'!$I$10,0)</f>
        <v>0</v>
      </c>
      <c r="N153">
        <f>SUM($M$2:M153)</f>
        <v>0</v>
      </c>
    </row>
    <row r="154" spans="1:14">
      <c r="A154">
        <v>153</v>
      </c>
      <c r="C154">
        <f>'Excel Support'!$I$8</f>
        <v>20000</v>
      </c>
      <c r="L154">
        <f t="shared" si="2"/>
        <v>0</v>
      </c>
      <c r="M154">
        <f>IF(L154-C154&gt;0,(L154-C154)*'Excel Support'!$I$10,0)</f>
        <v>0</v>
      </c>
      <c r="N154">
        <f>SUM($M$2:M154)</f>
        <v>0</v>
      </c>
    </row>
    <row r="155" spans="1:14">
      <c r="A155">
        <v>154</v>
      </c>
      <c r="C155">
        <f>'Excel Support'!$I$8</f>
        <v>20000</v>
      </c>
      <c r="L155">
        <f t="shared" si="2"/>
        <v>0</v>
      </c>
      <c r="M155">
        <f>IF(L155-C155&gt;0,(L155-C155)*'Excel Support'!$I$10,0)</f>
        <v>0</v>
      </c>
      <c r="N155">
        <f>SUM($M$2:M155)</f>
        <v>0</v>
      </c>
    </row>
    <row r="156" spans="1:14">
      <c r="A156">
        <v>155</v>
      </c>
      <c r="C156">
        <f>'Excel Support'!$I$8</f>
        <v>20000</v>
      </c>
      <c r="L156">
        <f t="shared" si="2"/>
        <v>0</v>
      </c>
      <c r="M156">
        <f>IF(L156-C156&gt;0,(L156-C156)*'Excel Support'!$I$10,0)</f>
        <v>0</v>
      </c>
      <c r="N156">
        <f>SUM($M$2:M156)</f>
        <v>0</v>
      </c>
    </row>
    <row r="157" spans="1:14">
      <c r="A157">
        <v>156</v>
      </c>
      <c r="C157">
        <f>'Excel Support'!$I$8</f>
        <v>20000</v>
      </c>
      <c r="L157">
        <f t="shared" si="2"/>
        <v>0</v>
      </c>
      <c r="M157">
        <f>IF(L157-C157&gt;0,(L157-C157)*'Excel Support'!$I$10,0)</f>
        <v>0</v>
      </c>
      <c r="N157">
        <f>SUM($M$2:M157)</f>
        <v>0</v>
      </c>
    </row>
    <row r="158" spans="1:14">
      <c r="A158">
        <v>157</v>
      </c>
      <c r="C158">
        <f>'Excel Support'!$I$8</f>
        <v>20000</v>
      </c>
      <c r="L158">
        <f t="shared" si="2"/>
        <v>0</v>
      </c>
      <c r="M158">
        <f>IF(L158-C158&gt;0,(L158-C158)*'Excel Support'!$I$10,0)</f>
        <v>0</v>
      </c>
      <c r="N158">
        <f>SUM($M$2:M158)</f>
        <v>0</v>
      </c>
    </row>
    <row r="159" spans="1:14">
      <c r="A159">
        <v>158</v>
      </c>
      <c r="C159">
        <f>'Excel Support'!$I$8</f>
        <v>20000</v>
      </c>
      <c r="L159">
        <f t="shared" si="2"/>
        <v>0</v>
      </c>
      <c r="M159">
        <f>IF(L159-C159&gt;0,(L159-C159)*'Excel Support'!$I$10,0)</f>
        <v>0</v>
      </c>
      <c r="N159">
        <f>SUM($M$2:M159)</f>
        <v>0</v>
      </c>
    </row>
    <row r="160" spans="1:14">
      <c r="A160">
        <v>159</v>
      </c>
      <c r="C160">
        <f>'Excel Support'!$I$8</f>
        <v>20000</v>
      </c>
      <c r="L160">
        <f t="shared" si="2"/>
        <v>0</v>
      </c>
      <c r="M160">
        <f>IF(L160-C160&gt;0,(L160-C160)*'Excel Support'!$I$10,0)</f>
        <v>0</v>
      </c>
      <c r="N160">
        <f>SUM($M$2:M160)</f>
        <v>0</v>
      </c>
    </row>
    <row r="161" spans="1:14">
      <c r="A161">
        <v>160</v>
      </c>
      <c r="C161">
        <f>'Excel Support'!$I$8</f>
        <v>20000</v>
      </c>
      <c r="L161">
        <f t="shared" si="2"/>
        <v>0</v>
      </c>
      <c r="M161">
        <f>IF(L161-C161&gt;0,(L161-C161)*'Excel Support'!$I$10,0)</f>
        <v>0</v>
      </c>
      <c r="N161">
        <f>SUM($M$2:M161)</f>
        <v>0</v>
      </c>
    </row>
    <row r="162" spans="1:14">
      <c r="A162">
        <v>161</v>
      </c>
      <c r="C162">
        <f>'Excel Support'!$I$8</f>
        <v>20000</v>
      </c>
      <c r="L162">
        <f t="shared" si="2"/>
        <v>0</v>
      </c>
      <c r="M162">
        <f>IF(L162-C162&gt;0,(L162-C162)*'Excel Support'!$I$10,0)</f>
        <v>0</v>
      </c>
      <c r="N162">
        <f>SUM($M$2:M162)</f>
        <v>0</v>
      </c>
    </row>
    <row r="163" spans="1:14">
      <c r="A163">
        <v>162</v>
      </c>
      <c r="C163">
        <f>'Excel Support'!$I$8</f>
        <v>20000</v>
      </c>
      <c r="L163">
        <f t="shared" si="2"/>
        <v>0</v>
      </c>
      <c r="M163">
        <f>IF(L163-C163&gt;0,(L163-C163)*'Excel Support'!$I$10,0)</f>
        <v>0</v>
      </c>
      <c r="N163">
        <f>SUM($M$2:M163)</f>
        <v>0</v>
      </c>
    </row>
    <row r="164" spans="1:14">
      <c r="A164">
        <v>163</v>
      </c>
      <c r="C164">
        <f>'Excel Support'!$I$8</f>
        <v>20000</v>
      </c>
      <c r="L164">
        <f t="shared" si="2"/>
        <v>0</v>
      </c>
      <c r="M164">
        <f>IF(L164-C164&gt;0,(L164-C164)*'Excel Support'!$I$10,0)</f>
        <v>0</v>
      </c>
      <c r="N164">
        <f>SUM($M$2:M164)</f>
        <v>0</v>
      </c>
    </row>
    <row r="165" spans="1:14">
      <c r="A165">
        <v>164</v>
      </c>
      <c r="C165">
        <f>'Excel Support'!$I$8</f>
        <v>20000</v>
      </c>
      <c r="L165">
        <f t="shared" si="2"/>
        <v>0</v>
      </c>
      <c r="M165">
        <f>IF(L165-C165&gt;0,(L165-C165)*'Excel Support'!$I$10,0)</f>
        <v>0</v>
      </c>
      <c r="N165">
        <f>SUM($M$2:M165)</f>
        <v>0</v>
      </c>
    </row>
    <row r="166" spans="1:14">
      <c r="A166">
        <v>165</v>
      </c>
      <c r="C166">
        <f>'Excel Support'!$I$8</f>
        <v>20000</v>
      </c>
      <c r="L166">
        <f t="shared" si="2"/>
        <v>0</v>
      </c>
      <c r="M166">
        <f>IF(L166-C166&gt;0,(L166-C166)*'Excel Support'!$I$10,0)</f>
        <v>0</v>
      </c>
      <c r="N166">
        <f>SUM($M$2:M166)</f>
        <v>0</v>
      </c>
    </row>
    <row r="167" spans="1:14">
      <c r="A167">
        <v>166</v>
      </c>
      <c r="C167">
        <f>'Excel Support'!$I$8</f>
        <v>20000</v>
      </c>
      <c r="L167">
        <f t="shared" si="2"/>
        <v>0</v>
      </c>
      <c r="M167">
        <f>IF(L167-C167&gt;0,(L167-C167)*'Excel Support'!$I$10,0)</f>
        <v>0</v>
      </c>
      <c r="N167">
        <f>SUM($M$2:M167)</f>
        <v>0</v>
      </c>
    </row>
    <row r="168" spans="1:14">
      <c r="A168">
        <v>167</v>
      </c>
      <c r="C168">
        <f>'Excel Support'!$I$8</f>
        <v>20000</v>
      </c>
      <c r="L168">
        <f t="shared" si="2"/>
        <v>0</v>
      </c>
      <c r="M168">
        <f>IF(L168-C168&gt;0,(L168-C168)*'Excel Support'!$I$10,0)</f>
        <v>0</v>
      </c>
      <c r="N168">
        <f>SUM($M$2:M168)</f>
        <v>0</v>
      </c>
    </row>
    <row r="169" spans="1:14">
      <c r="A169">
        <v>168</v>
      </c>
      <c r="C169">
        <f>'Excel Support'!$I$8</f>
        <v>20000</v>
      </c>
      <c r="L169">
        <f t="shared" si="2"/>
        <v>0</v>
      </c>
      <c r="M169">
        <f>IF(L169-C169&gt;0,(L169-C169)*'Excel Support'!$I$10,0)</f>
        <v>0</v>
      </c>
      <c r="N169">
        <f>SUM($M$2:M169)</f>
        <v>0</v>
      </c>
    </row>
    <row r="170" spans="1:14">
      <c r="A170">
        <v>169</v>
      </c>
      <c r="C170">
        <f>'Excel Support'!$I$8</f>
        <v>20000</v>
      </c>
      <c r="L170">
        <f t="shared" si="2"/>
        <v>0</v>
      </c>
      <c r="M170">
        <f>IF(L170-C170&gt;0,(L170-C170)*'Excel Support'!$I$10,0)</f>
        <v>0</v>
      </c>
      <c r="N170">
        <f>SUM($M$2:M170)</f>
        <v>0</v>
      </c>
    </row>
    <row r="171" spans="1:14">
      <c r="A171">
        <v>170</v>
      </c>
      <c r="C171">
        <f>'Excel Support'!$I$8</f>
        <v>20000</v>
      </c>
      <c r="L171">
        <f t="shared" si="2"/>
        <v>0</v>
      </c>
      <c r="M171">
        <f>IF(L171-C171&gt;0,(L171-C171)*'Excel Support'!$I$10,0)</f>
        <v>0</v>
      </c>
      <c r="N171">
        <f>SUM($M$2:M171)</f>
        <v>0</v>
      </c>
    </row>
    <row r="172" spans="1:14">
      <c r="A172">
        <v>171</v>
      </c>
      <c r="C172">
        <f>'Excel Support'!$I$8</f>
        <v>20000</v>
      </c>
      <c r="L172">
        <f t="shared" si="2"/>
        <v>0</v>
      </c>
      <c r="M172">
        <f>IF(L172-C172&gt;0,(L172-C172)*'Excel Support'!$I$10,0)</f>
        <v>0</v>
      </c>
      <c r="N172">
        <f>SUM($M$2:M172)</f>
        <v>0</v>
      </c>
    </row>
    <row r="173" spans="1:14">
      <c r="A173">
        <v>172</v>
      </c>
      <c r="C173">
        <f>'Excel Support'!$I$8</f>
        <v>20000</v>
      </c>
      <c r="L173">
        <f t="shared" si="2"/>
        <v>0</v>
      </c>
      <c r="M173">
        <f>IF(L173-C173&gt;0,(L173-C173)*'Excel Support'!$I$10,0)</f>
        <v>0</v>
      </c>
      <c r="N173">
        <f>SUM($M$2:M173)</f>
        <v>0</v>
      </c>
    </row>
    <row r="174" spans="1:14">
      <c r="A174">
        <v>173</v>
      </c>
      <c r="C174">
        <f>'Excel Support'!$I$8</f>
        <v>20000</v>
      </c>
      <c r="L174">
        <f t="shared" si="2"/>
        <v>0</v>
      </c>
      <c r="M174">
        <f>IF(L174-C174&gt;0,(L174-C174)*'Excel Support'!$I$10,0)</f>
        <v>0</v>
      </c>
      <c r="N174">
        <f>SUM($M$2:M174)</f>
        <v>0</v>
      </c>
    </row>
    <row r="175" spans="1:14">
      <c r="A175">
        <v>174</v>
      </c>
      <c r="C175">
        <f>'Excel Support'!$I$8</f>
        <v>20000</v>
      </c>
      <c r="L175">
        <f t="shared" si="2"/>
        <v>0</v>
      </c>
      <c r="M175">
        <f>IF(L175-C175&gt;0,(L175-C175)*'Excel Support'!$I$10,0)</f>
        <v>0</v>
      </c>
      <c r="N175">
        <f>SUM($M$2:M175)</f>
        <v>0</v>
      </c>
    </row>
    <row r="176" spans="1:14">
      <c r="A176">
        <v>175</v>
      </c>
      <c r="C176">
        <f>'Excel Support'!$I$8</f>
        <v>20000</v>
      </c>
      <c r="L176">
        <f t="shared" si="2"/>
        <v>0</v>
      </c>
      <c r="M176">
        <f>IF(L176-C176&gt;0,(L176-C176)*'Excel Support'!$I$10,0)</f>
        <v>0</v>
      </c>
      <c r="N176">
        <f>SUM($M$2:M176)</f>
        <v>0</v>
      </c>
    </row>
    <row r="177" spans="1:14">
      <c r="A177">
        <v>176</v>
      </c>
      <c r="C177">
        <f>'Excel Support'!$I$8</f>
        <v>20000</v>
      </c>
      <c r="L177">
        <f t="shared" si="2"/>
        <v>0</v>
      </c>
      <c r="M177">
        <f>IF(L177-C177&gt;0,(L177-C177)*'Excel Support'!$I$10,0)</f>
        <v>0</v>
      </c>
      <c r="N177">
        <f>SUM($M$2:M177)</f>
        <v>0</v>
      </c>
    </row>
    <row r="178" spans="1:14">
      <c r="A178">
        <v>177</v>
      </c>
      <c r="C178">
        <f>'Excel Support'!$I$8</f>
        <v>20000</v>
      </c>
      <c r="L178">
        <f t="shared" si="2"/>
        <v>0</v>
      </c>
      <c r="M178">
        <f>IF(L178-C178&gt;0,(L178-C178)*'Excel Support'!$I$10,0)</f>
        <v>0</v>
      </c>
      <c r="N178">
        <f>SUM($M$2:M178)</f>
        <v>0</v>
      </c>
    </row>
    <row r="179" spans="1:14">
      <c r="A179">
        <v>178</v>
      </c>
      <c r="C179">
        <f>'Excel Support'!$I$8</f>
        <v>20000</v>
      </c>
      <c r="L179">
        <f t="shared" si="2"/>
        <v>0</v>
      </c>
      <c r="M179">
        <f>IF(L179-C179&gt;0,(L179-C179)*'Excel Support'!$I$10,0)</f>
        <v>0</v>
      </c>
      <c r="N179">
        <f>SUM($M$2:M179)</f>
        <v>0</v>
      </c>
    </row>
    <row r="180" spans="1:14">
      <c r="A180">
        <v>179</v>
      </c>
      <c r="C180">
        <f>'Excel Support'!$I$8</f>
        <v>20000</v>
      </c>
      <c r="L180">
        <f t="shared" si="2"/>
        <v>0</v>
      </c>
      <c r="M180">
        <f>IF(L180-C180&gt;0,(L180-C180)*'Excel Support'!$I$10,0)</f>
        <v>0</v>
      </c>
      <c r="N180">
        <f>SUM($M$2:M180)</f>
        <v>0</v>
      </c>
    </row>
    <row r="181" spans="1:14">
      <c r="A181">
        <v>180</v>
      </c>
      <c r="C181">
        <f>'Excel Support'!$I$8</f>
        <v>20000</v>
      </c>
      <c r="L181">
        <f t="shared" si="2"/>
        <v>0</v>
      </c>
      <c r="M181">
        <f>IF(L181-C181&gt;0,(L181-C181)*'Excel Support'!$I$10,0)</f>
        <v>0</v>
      </c>
      <c r="N181">
        <f>SUM($M$2:M181)</f>
        <v>0</v>
      </c>
    </row>
    <row r="182" spans="1:14">
      <c r="A182">
        <v>181</v>
      </c>
      <c r="C182">
        <f>'Excel Support'!$I$8</f>
        <v>20000</v>
      </c>
      <c r="L182">
        <f t="shared" si="2"/>
        <v>0</v>
      </c>
      <c r="M182">
        <f>IF(L182-C182&gt;0,(L182-C182)*'Excel Support'!$I$10,0)</f>
        <v>0</v>
      </c>
      <c r="N182">
        <f>SUM($M$2:M182)</f>
        <v>0</v>
      </c>
    </row>
    <row r="183" spans="1:14">
      <c r="A183">
        <v>182</v>
      </c>
      <c r="C183">
        <f>'Excel Support'!$I$8</f>
        <v>20000</v>
      </c>
      <c r="L183">
        <f t="shared" si="2"/>
        <v>0</v>
      </c>
      <c r="M183">
        <f>IF(L183-C183&gt;0,(L183-C183)*'Excel Support'!$I$10,0)</f>
        <v>0</v>
      </c>
      <c r="N183">
        <f>SUM($M$2:M183)</f>
        <v>0</v>
      </c>
    </row>
    <row r="184" spans="1:14">
      <c r="A184">
        <v>183</v>
      </c>
      <c r="C184">
        <f>'Excel Support'!$I$8</f>
        <v>20000</v>
      </c>
      <c r="L184">
        <f t="shared" si="2"/>
        <v>0</v>
      </c>
      <c r="M184">
        <f>IF(L184-C184&gt;0,(L184-C184)*'Excel Support'!$I$10,0)</f>
        <v>0</v>
      </c>
      <c r="N184">
        <f>SUM($M$2:M184)</f>
        <v>0</v>
      </c>
    </row>
    <row r="185" spans="1:14">
      <c r="A185">
        <v>184</v>
      </c>
      <c r="C185">
        <f>'Excel Support'!$I$8</f>
        <v>20000</v>
      </c>
      <c r="L185">
        <f t="shared" si="2"/>
        <v>0</v>
      </c>
      <c r="M185">
        <f>IF(L185-C185&gt;0,(L185-C185)*'Excel Support'!$I$10,0)</f>
        <v>0</v>
      </c>
      <c r="N185">
        <f>SUM($M$2:M185)</f>
        <v>0</v>
      </c>
    </row>
    <row r="186" spans="1:14">
      <c r="A186">
        <v>185</v>
      </c>
      <c r="C186">
        <f>'Excel Support'!$I$8</f>
        <v>20000</v>
      </c>
      <c r="L186">
        <f t="shared" si="2"/>
        <v>0</v>
      </c>
      <c r="M186">
        <f>IF(L186-C186&gt;0,(L186-C186)*'Excel Support'!$I$10,0)</f>
        <v>0</v>
      </c>
      <c r="N186">
        <f>SUM($M$2:M186)</f>
        <v>0</v>
      </c>
    </row>
    <row r="187" spans="1:14">
      <c r="A187">
        <v>186</v>
      </c>
      <c r="C187">
        <f>'Excel Support'!$I$8</f>
        <v>20000</v>
      </c>
      <c r="L187">
        <f t="shared" si="2"/>
        <v>0</v>
      </c>
      <c r="M187">
        <f>IF(L187-C187&gt;0,(L187-C187)*'Excel Support'!$I$10,0)</f>
        <v>0</v>
      </c>
      <c r="N187">
        <f>SUM($M$2:M187)</f>
        <v>0</v>
      </c>
    </row>
    <row r="188" spans="1:14">
      <c r="A188">
        <v>187</v>
      </c>
      <c r="C188">
        <f>'Excel Support'!$I$8</f>
        <v>20000</v>
      </c>
      <c r="L188">
        <f t="shared" si="2"/>
        <v>0</v>
      </c>
      <c r="M188">
        <f>IF(L188-C188&gt;0,(L188-C188)*'Excel Support'!$I$10,0)</f>
        <v>0</v>
      </c>
      <c r="N188">
        <f>SUM($M$2:M188)</f>
        <v>0</v>
      </c>
    </row>
    <row r="189" spans="1:14">
      <c r="A189">
        <v>188</v>
      </c>
      <c r="C189">
        <f>'Excel Support'!$I$8</f>
        <v>20000</v>
      </c>
      <c r="L189">
        <f t="shared" si="2"/>
        <v>0</v>
      </c>
      <c r="M189">
        <f>IF(L189-C189&gt;0,(L189-C189)*'Excel Support'!$I$10,0)</f>
        <v>0</v>
      </c>
      <c r="N189">
        <f>SUM($M$2:M189)</f>
        <v>0</v>
      </c>
    </row>
    <row r="190" spans="1:14">
      <c r="A190">
        <v>189</v>
      </c>
      <c r="C190">
        <f>'Excel Support'!$I$8</f>
        <v>20000</v>
      </c>
      <c r="L190">
        <f t="shared" si="2"/>
        <v>0</v>
      </c>
      <c r="M190">
        <f>IF(L190-C190&gt;0,(L190-C190)*'Excel Support'!$I$10,0)</f>
        <v>0</v>
      </c>
      <c r="N190">
        <f>SUM($M$2:M190)</f>
        <v>0</v>
      </c>
    </row>
    <row r="191" spans="1:14">
      <c r="A191">
        <v>190</v>
      </c>
      <c r="C191">
        <f>'Excel Support'!$I$8</f>
        <v>20000</v>
      </c>
      <c r="L191">
        <f t="shared" si="2"/>
        <v>0</v>
      </c>
      <c r="M191">
        <f>IF(L191-C191&gt;0,(L191-C191)*'Excel Support'!$I$10,0)</f>
        <v>0</v>
      </c>
      <c r="N191">
        <f>SUM($M$2:M191)</f>
        <v>0</v>
      </c>
    </row>
    <row r="192" spans="1:14">
      <c r="A192">
        <v>191</v>
      </c>
      <c r="C192">
        <f>'Excel Support'!$I$8</f>
        <v>20000</v>
      </c>
      <c r="L192">
        <f t="shared" si="2"/>
        <v>0</v>
      </c>
      <c r="M192">
        <f>IF(L192-C192&gt;0,(L192-C192)*'Excel Support'!$I$10,0)</f>
        <v>0</v>
      </c>
      <c r="N192">
        <f>SUM($M$2:M192)</f>
        <v>0</v>
      </c>
    </row>
    <row r="193" spans="1:14">
      <c r="A193">
        <v>192</v>
      </c>
      <c r="C193">
        <f>'Excel Support'!$I$8</f>
        <v>20000</v>
      </c>
      <c r="L193">
        <f t="shared" si="2"/>
        <v>0</v>
      </c>
      <c r="M193">
        <f>IF(L193-C193&gt;0,(L193-C193)*'Excel Support'!$I$10,0)</f>
        <v>0</v>
      </c>
      <c r="N193">
        <f>SUM($M$2:M193)</f>
        <v>0</v>
      </c>
    </row>
    <row r="194" spans="1:14">
      <c r="A194">
        <v>193</v>
      </c>
      <c r="C194">
        <f>'Excel Support'!$I$8</f>
        <v>20000</v>
      </c>
      <c r="L194">
        <f t="shared" si="2"/>
        <v>0</v>
      </c>
      <c r="M194">
        <f>IF(L194-C194&gt;0,(L194-C194)*'Excel Support'!$I$10,0)</f>
        <v>0</v>
      </c>
      <c r="N194">
        <f>SUM($M$2:M194)</f>
        <v>0</v>
      </c>
    </row>
    <row r="195" spans="1:14">
      <c r="A195">
        <v>194</v>
      </c>
      <c r="C195">
        <f>'Excel Support'!$I$8</f>
        <v>20000</v>
      </c>
      <c r="L195">
        <f t="shared" ref="L195:L253" si="3">IF(B195="",B194,B195)</f>
        <v>0</v>
      </c>
      <c r="M195">
        <f>IF(L195-C195&gt;0,(L195-C195)*'Excel Support'!$I$10,0)</f>
        <v>0</v>
      </c>
      <c r="N195">
        <f>SUM($M$2:M195)</f>
        <v>0</v>
      </c>
    </row>
    <row r="196" spans="1:14">
      <c r="A196">
        <v>195</v>
      </c>
      <c r="C196">
        <f>'Excel Support'!$I$8</f>
        <v>20000</v>
      </c>
      <c r="L196">
        <f t="shared" si="3"/>
        <v>0</v>
      </c>
      <c r="M196">
        <f>IF(L196-C196&gt;0,(L196-C196)*'Excel Support'!$I$10,0)</f>
        <v>0</v>
      </c>
      <c r="N196">
        <f>SUM($M$2:M196)</f>
        <v>0</v>
      </c>
    </row>
    <row r="197" spans="1:14">
      <c r="A197">
        <v>196</v>
      </c>
      <c r="C197">
        <f>'Excel Support'!$I$8</f>
        <v>20000</v>
      </c>
      <c r="L197">
        <f t="shared" si="3"/>
        <v>0</v>
      </c>
      <c r="M197">
        <f>IF(L197-C197&gt;0,(L197-C197)*'Excel Support'!$I$10,0)</f>
        <v>0</v>
      </c>
      <c r="N197">
        <f>SUM($M$2:M197)</f>
        <v>0</v>
      </c>
    </row>
    <row r="198" spans="1:14">
      <c r="A198">
        <v>197</v>
      </c>
      <c r="C198">
        <f>'Excel Support'!$I$8</f>
        <v>20000</v>
      </c>
      <c r="L198">
        <f t="shared" si="3"/>
        <v>0</v>
      </c>
      <c r="M198">
        <f>IF(L198-C198&gt;0,(L198-C198)*'Excel Support'!$I$10,0)</f>
        <v>0</v>
      </c>
      <c r="N198">
        <f>SUM($M$2:M198)</f>
        <v>0</v>
      </c>
    </row>
    <row r="199" spans="1:14">
      <c r="A199">
        <v>198</v>
      </c>
      <c r="C199">
        <f>'Excel Support'!$I$8</f>
        <v>20000</v>
      </c>
      <c r="L199">
        <f t="shared" si="3"/>
        <v>0</v>
      </c>
      <c r="M199">
        <f>IF(L199-C199&gt;0,(L199-C199)*'Excel Support'!$I$10,0)</f>
        <v>0</v>
      </c>
      <c r="N199">
        <f>SUM($M$2:M199)</f>
        <v>0</v>
      </c>
    </row>
    <row r="200" spans="1:14">
      <c r="A200">
        <v>199</v>
      </c>
      <c r="C200">
        <f>'Excel Support'!$I$8</f>
        <v>20000</v>
      </c>
      <c r="L200">
        <f t="shared" si="3"/>
        <v>0</v>
      </c>
      <c r="M200">
        <f>IF(L200-C200&gt;0,(L200-C200)*'Excel Support'!$I$10,0)</f>
        <v>0</v>
      </c>
      <c r="N200">
        <f>SUM($M$2:M200)</f>
        <v>0</v>
      </c>
    </row>
    <row r="201" spans="1:14">
      <c r="A201">
        <v>200</v>
      </c>
      <c r="C201">
        <f>'Excel Support'!$I$8</f>
        <v>20000</v>
      </c>
      <c r="L201">
        <f t="shared" si="3"/>
        <v>0</v>
      </c>
      <c r="M201">
        <f>IF(L201-C201&gt;0,(L201-C201)*'Excel Support'!$I$10,0)</f>
        <v>0</v>
      </c>
      <c r="N201">
        <f>SUM($M$2:M201)</f>
        <v>0</v>
      </c>
    </row>
    <row r="202" spans="1:14">
      <c r="A202">
        <v>201</v>
      </c>
      <c r="C202">
        <f>'Excel Support'!$I$8</f>
        <v>20000</v>
      </c>
      <c r="L202">
        <f t="shared" si="3"/>
        <v>0</v>
      </c>
      <c r="M202">
        <f>IF(L202-C202&gt;0,(L202-C202)*'Excel Support'!$I$10,0)</f>
        <v>0</v>
      </c>
      <c r="N202">
        <f>SUM($M$2:M202)</f>
        <v>0</v>
      </c>
    </row>
    <row r="203" spans="1:14">
      <c r="A203">
        <v>202</v>
      </c>
      <c r="C203">
        <f>'Excel Support'!$I$8</f>
        <v>20000</v>
      </c>
      <c r="L203">
        <f t="shared" si="3"/>
        <v>0</v>
      </c>
      <c r="M203">
        <f>IF(L203-C203&gt;0,(L203-C203)*'Excel Support'!$I$10,0)</f>
        <v>0</v>
      </c>
      <c r="N203">
        <f>SUM($M$2:M203)</f>
        <v>0</v>
      </c>
    </row>
    <row r="204" spans="1:14">
      <c r="A204">
        <v>203</v>
      </c>
      <c r="C204">
        <f>'Excel Support'!$I$8</f>
        <v>20000</v>
      </c>
      <c r="L204">
        <f t="shared" si="3"/>
        <v>0</v>
      </c>
      <c r="M204">
        <f>IF(L204-C204&gt;0,(L204-C204)*'Excel Support'!$I$10,0)</f>
        <v>0</v>
      </c>
      <c r="N204">
        <f>SUM($M$2:M204)</f>
        <v>0</v>
      </c>
    </row>
    <row r="205" spans="1:14">
      <c r="A205">
        <v>204</v>
      </c>
      <c r="C205">
        <f>'Excel Support'!$I$8</f>
        <v>20000</v>
      </c>
      <c r="L205">
        <f t="shared" si="3"/>
        <v>0</v>
      </c>
      <c r="M205">
        <f>IF(L205-C205&gt;0,(L205-C205)*'Excel Support'!$I$10,0)</f>
        <v>0</v>
      </c>
      <c r="N205">
        <f>SUM($M$2:M205)</f>
        <v>0</v>
      </c>
    </row>
    <row r="206" spans="1:14">
      <c r="A206">
        <v>205</v>
      </c>
      <c r="C206">
        <f>'Excel Support'!$I$8</f>
        <v>20000</v>
      </c>
      <c r="L206">
        <f t="shared" si="3"/>
        <v>0</v>
      </c>
      <c r="M206">
        <f>IF(L206-C206&gt;0,(L206-C206)*'Excel Support'!$I$10,0)</f>
        <v>0</v>
      </c>
      <c r="N206">
        <f>SUM($M$2:M206)</f>
        <v>0</v>
      </c>
    </row>
    <row r="207" spans="1:14">
      <c r="A207">
        <v>206</v>
      </c>
      <c r="C207">
        <f>'Excel Support'!$I$8</f>
        <v>20000</v>
      </c>
      <c r="L207">
        <f t="shared" si="3"/>
        <v>0</v>
      </c>
      <c r="M207">
        <f>IF(L207-C207&gt;0,(L207-C207)*'Excel Support'!$I$10,0)</f>
        <v>0</v>
      </c>
      <c r="N207">
        <f>SUM($M$2:M207)</f>
        <v>0</v>
      </c>
    </row>
    <row r="208" spans="1:14">
      <c r="A208">
        <v>207</v>
      </c>
      <c r="C208">
        <f>'Excel Support'!$I$8</f>
        <v>20000</v>
      </c>
      <c r="L208">
        <f t="shared" si="3"/>
        <v>0</v>
      </c>
      <c r="M208">
        <f>IF(L208-C208&gt;0,(L208-C208)*'Excel Support'!$I$10,0)</f>
        <v>0</v>
      </c>
      <c r="N208">
        <f>SUM($M$2:M208)</f>
        <v>0</v>
      </c>
    </row>
    <row r="209" spans="1:14">
      <c r="A209">
        <v>208</v>
      </c>
      <c r="C209">
        <f>'Excel Support'!$I$8</f>
        <v>20000</v>
      </c>
      <c r="L209">
        <f t="shared" si="3"/>
        <v>0</v>
      </c>
      <c r="M209">
        <f>IF(L209-C209&gt;0,(L209-C209)*'Excel Support'!$I$10,0)</f>
        <v>0</v>
      </c>
      <c r="N209">
        <f>SUM($M$2:M209)</f>
        <v>0</v>
      </c>
    </row>
    <row r="210" spans="1:14">
      <c r="A210">
        <v>209</v>
      </c>
      <c r="C210">
        <f>'Excel Support'!$I$8</f>
        <v>20000</v>
      </c>
      <c r="L210">
        <f t="shared" si="3"/>
        <v>0</v>
      </c>
      <c r="M210">
        <f>IF(L210-C210&gt;0,(L210-C210)*'Excel Support'!$I$10,0)</f>
        <v>0</v>
      </c>
      <c r="N210">
        <f>SUM($M$2:M210)</f>
        <v>0</v>
      </c>
    </row>
    <row r="211" spans="1:14">
      <c r="A211">
        <v>210</v>
      </c>
      <c r="C211">
        <f>'Excel Support'!$I$8</f>
        <v>20000</v>
      </c>
      <c r="L211">
        <f t="shared" si="3"/>
        <v>0</v>
      </c>
      <c r="M211">
        <f>IF(L211-C211&gt;0,(L211-C211)*'Excel Support'!$I$10,0)</f>
        <v>0</v>
      </c>
      <c r="N211">
        <f>SUM($M$2:M211)</f>
        <v>0</v>
      </c>
    </row>
    <row r="212" spans="1:14">
      <c r="A212">
        <v>211</v>
      </c>
      <c r="C212">
        <f>'Excel Support'!$I$8</f>
        <v>20000</v>
      </c>
      <c r="L212">
        <f t="shared" si="3"/>
        <v>0</v>
      </c>
      <c r="M212">
        <f>IF(L212-C212&gt;0,(L212-C212)*'Excel Support'!$I$10,0)</f>
        <v>0</v>
      </c>
      <c r="N212">
        <f>SUM($M$2:M212)</f>
        <v>0</v>
      </c>
    </row>
    <row r="213" spans="1:14">
      <c r="A213">
        <v>212</v>
      </c>
      <c r="C213">
        <f>'Excel Support'!$I$8</f>
        <v>20000</v>
      </c>
      <c r="L213">
        <f t="shared" si="3"/>
        <v>0</v>
      </c>
      <c r="M213">
        <f>IF(L213-C213&gt;0,(L213-C213)*'Excel Support'!$I$10,0)</f>
        <v>0</v>
      </c>
      <c r="N213">
        <f>SUM($M$2:M213)</f>
        <v>0</v>
      </c>
    </row>
    <row r="214" spans="1:14">
      <c r="A214">
        <v>213</v>
      </c>
      <c r="C214">
        <f>'Excel Support'!$I$8</f>
        <v>20000</v>
      </c>
      <c r="L214">
        <f t="shared" si="3"/>
        <v>0</v>
      </c>
      <c r="M214">
        <f>IF(L214-C214&gt;0,(L214-C214)*'Excel Support'!$I$10,0)</f>
        <v>0</v>
      </c>
      <c r="N214">
        <f>SUM($M$2:M214)</f>
        <v>0</v>
      </c>
    </row>
    <row r="215" spans="1:14">
      <c r="A215">
        <v>214</v>
      </c>
      <c r="C215">
        <f>'Excel Support'!$I$8</f>
        <v>20000</v>
      </c>
      <c r="L215">
        <f t="shared" si="3"/>
        <v>0</v>
      </c>
      <c r="M215">
        <f>IF(L215-C215&gt;0,(L215-C215)*'Excel Support'!$I$10,0)</f>
        <v>0</v>
      </c>
      <c r="N215">
        <f>SUM($M$2:M215)</f>
        <v>0</v>
      </c>
    </row>
    <row r="216" spans="1:14">
      <c r="A216">
        <v>215</v>
      </c>
      <c r="C216">
        <f>'Excel Support'!$I$8</f>
        <v>20000</v>
      </c>
      <c r="L216">
        <f t="shared" si="3"/>
        <v>0</v>
      </c>
      <c r="M216">
        <f>IF(L216-C216&gt;0,(L216-C216)*'Excel Support'!$I$10,0)</f>
        <v>0</v>
      </c>
      <c r="N216">
        <f>SUM($M$2:M216)</f>
        <v>0</v>
      </c>
    </row>
    <row r="217" spans="1:14">
      <c r="A217">
        <v>216</v>
      </c>
      <c r="C217">
        <f>'Excel Support'!$I$8</f>
        <v>20000</v>
      </c>
      <c r="L217">
        <f t="shared" si="3"/>
        <v>0</v>
      </c>
      <c r="M217">
        <f>IF(L217-C217&gt;0,(L217-C217)*'Excel Support'!$I$10,0)</f>
        <v>0</v>
      </c>
      <c r="N217">
        <f>SUM($M$2:M217)</f>
        <v>0</v>
      </c>
    </row>
    <row r="218" spans="1:14">
      <c r="A218">
        <v>217</v>
      </c>
      <c r="C218">
        <f>'Excel Support'!$I$8</f>
        <v>20000</v>
      </c>
      <c r="L218">
        <f t="shared" si="3"/>
        <v>0</v>
      </c>
      <c r="M218">
        <f>IF(L218-C218&gt;0,(L218-C218)*'Excel Support'!$I$10,0)</f>
        <v>0</v>
      </c>
      <c r="N218">
        <f>SUM($M$2:M218)</f>
        <v>0</v>
      </c>
    </row>
    <row r="219" spans="1:14">
      <c r="A219">
        <v>218</v>
      </c>
      <c r="C219">
        <f>'Excel Support'!$I$8</f>
        <v>20000</v>
      </c>
      <c r="L219">
        <f t="shared" si="3"/>
        <v>0</v>
      </c>
      <c r="M219">
        <f>IF(L219-C219&gt;0,(L219-C219)*'Excel Support'!$I$10,0)</f>
        <v>0</v>
      </c>
      <c r="N219">
        <f>SUM($M$2:M219)</f>
        <v>0</v>
      </c>
    </row>
    <row r="220" spans="1:14">
      <c r="A220">
        <v>219</v>
      </c>
      <c r="C220">
        <f>'Excel Support'!$I$8</f>
        <v>20000</v>
      </c>
      <c r="L220">
        <f t="shared" si="3"/>
        <v>0</v>
      </c>
      <c r="M220">
        <f>IF(L220-C220&gt;0,(L220-C220)*'Excel Support'!$I$10,0)</f>
        <v>0</v>
      </c>
      <c r="N220">
        <f>SUM($M$2:M220)</f>
        <v>0</v>
      </c>
    </row>
    <row r="221" spans="1:14">
      <c r="A221">
        <v>220</v>
      </c>
      <c r="C221">
        <f>'Excel Support'!$I$8</f>
        <v>20000</v>
      </c>
      <c r="L221">
        <f t="shared" si="3"/>
        <v>0</v>
      </c>
      <c r="M221">
        <f>IF(L221-C221&gt;0,(L221-C221)*'Excel Support'!$I$10,0)</f>
        <v>0</v>
      </c>
      <c r="N221">
        <f>SUM($M$2:M221)</f>
        <v>0</v>
      </c>
    </row>
    <row r="222" spans="1:14">
      <c r="A222">
        <v>221</v>
      </c>
      <c r="C222">
        <f>'Excel Support'!$I$8</f>
        <v>20000</v>
      </c>
      <c r="L222">
        <f t="shared" si="3"/>
        <v>0</v>
      </c>
      <c r="M222">
        <f>IF(L222-C222&gt;0,(L222-C222)*'Excel Support'!$I$10,0)</f>
        <v>0</v>
      </c>
      <c r="N222">
        <f>SUM($M$2:M222)</f>
        <v>0</v>
      </c>
    </row>
    <row r="223" spans="1:14">
      <c r="A223">
        <v>222</v>
      </c>
      <c r="C223">
        <f>'Excel Support'!$I$8</f>
        <v>20000</v>
      </c>
      <c r="L223">
        <f t="shared" si="3"/>
        <v>0</v>
      </c>
      <c r="M223">
        <f>IF(L223-C223&gt;0,(L223-C223)*'Excel Support'!$I$10,0)</f>
        <v>0</v>
      </c>
      <c r="N223">
        <f>SUM($M$2:M223)</f>
        <v>0</v>
      </c>
    </row>
    <row r="224" spans="1:14">
      <c r="A224">
        <v>223</v>
      </c>
      <c r="C224">
        <f>'Excel Support'!$I$8</f>
        <v>20000</v>
      </c>
      <c r="L224">
        <f t="shared" si="3"/>
        <v>0</v>
      </c>
      <c r="M224">
        <f>IF(L224-C224&gt;0,(L224-C224)*'Excel Support'!$I$10,0)</f>
        <v>0</v>
      </c>
      <c r="N224">
        <f>SUM($M$2:M224)</f>
        <v>0</v>
      </c>
    </row>
    <row r="225" spans="1:14">
      <c r="A225">
        <v>224</v>
      </c>
      <c r="C225">
        <f>'Excel Support'!$I$8</f>
        <v>20000</v>
      </c>
      <c r="L225">
        <f t="shared" si="3"/>
        <v>0</v>
      </c>
      <c r="M225">
        <f>IF(L225-C225&gt;0,(L225-C225)*'Excel Support'!$I$10,0)</f>
        <v>0</v>
      </c>
      <c r="N225">
        <f>SUM($M$2:M225)</f>
        <v>0</v>
      </c>
    </row>
    <row r="226" spans="1:14">
      <c r="A226">
        <v>225</v>
      </c>
      <c r="C226">
        <f>'Excel Support'!$I$8</f>
        <v>20000</v>
      </c>
      <c r="L226">
        <f t="shared" si="3"/>
        <v>0</v>
      </c>
      <c r="M226">
        <f>IF(L226-C226&gt;0,(L226-C226)*'Excel Support'!$I$10,0)</f>
        <v>0</v>
      </c>
      <c r="N226">
        <f>SUM($M$2:M226)</f>
        <v>0</v>
      </c>
    </row>
    <row r="227" spans="1:14">
      <c r="A227">
        <v>226</v>
      </c>
      <c r="C227">
        <f>'Excel Support'!$I$8</f>
        <v>20000</v>
      </c>
      <c r="L227">
        <f t="shared" si="3"/>
        <v>0</v>
      </c>
      <c r="M227">
        <f>IF(L227-C227&gt;0,(L227-C227)*'Excel Support'!$I$10,0)</f>
        <v>0</v>
      </c>
      <c r="N227">
        <f>SUM($M$2:M227)</f>
        <v>0</v>
      </c>
    </row>
    <row r="228" spans="1:14">
      <c r="A228">
        <v>227</v>
      </c>
      <c r="C228">
        <f>'Excel Support'!$I$8</f>
        <v>20000</v>
      </c>
      <c r="L228">
        <f t="shared" si="3"/>
        <v>0</v>
      </c>
      <c r="M228">
        <f>IF(L228-C228&gt;0,(L228-C228)*'Excel Support'!$I$10,0)</f>
        <v>0</v>
      </c>
      <c r="N228">
        <f>SUM($M$2:M228)</f>
        <v>0</v>
      </c>
    </row>
    <row r="229" spans="1:14">
      <c r="A229">
        <v>228</v>
      </c>
      <c r="C229">
        <f>'Excel Support'!$I$8</f>
        <v>20000</v>
      </c>
      <c r="L229">
        <f t="shared" si="3"/>
        <v>0</v>
      </c>
      <c r="M229">
        <f>IF(L229-C229&gt;0,(L229-C229)*'Excel Support'!$I$10,0)</f>
        <v>0</v>
      </c>
      <c r="N229">
        <f>SUM($M$2:M229)</f>
        <v>0</v>
      </c>
    </row>
    <row r="230" spans="1:14">
      <c r="A230">
        <v>229</v>
      </c>
      <c r="C230">
        <f>'Excel Support'!$I$8</f>
        <v>20000</v>
      </c>
      <c r="L230">
        <f t="shared" si="3"/>
        <v>0</v>
      </c>
      <c r="M230">
        <f>IF(L230-C230&gt;0,(L230-C230)*'Excel Support'!$I$10,0)</f>
        <v>0</v>
      </c>
      <c r="N230">
        <f>SUM($M$2:M230)</f>
        <v>0</v>
      </c>
    </row>
    <row r="231" spans="1:14">
      <c r="A231">
        <v>230</v>
      </c>
      <c r="C231">
        <f>'Excel Support'!$I$8</f>
        <v>20000</v>
      </c>
      <c r="L231">
        <f t="shared" si="3"/>
        <v>0</v>
      </c>
      <c r="M231">
        <f>IF(L231-C231&gt;0,(L231-C231)*'Excel Support'!$I$10,0)</f>
        <v>0</v>
      </c>
      <c r="N231">
        <f>SUM($M$2:M231)</f>
        <v>0</v>
      </c>
    </row>
    <row r="232" spans="1:14">
      <c r="A232">
        <v>231</v>
      </c>
      <c r="C232">
        <f>'Excel Support'!$I$8</f>
        <v>20000</v>
      </c>
      <c r="L232">
        <f t="shared" si="3"/>
        <v>0</v>
      </c>
      <c r="M232">
        <f>IF(L232-C232&gt;0,(L232-C232)*'Excel Support'!$I$10,0)</f>
        <v>0</v>
      </c>
      <c r="N232">
        <f>SUM($M$2:M232)</f>
        <v>0</v>
      </c>
    </row>
    <row r="233" spans="1:14">
      <c r="A233">
        <v>232</v>
      </c>
      <c r="C233">
        <f>'Excel Support'!$I$8</f>
        <v>20000</v>
      </c>
      <c r="L233">
        <f t="shared" si="3"/>
        <v>0</v>
      </c>
      <c r="M233">
        <f>IF(L233-C233&gt;0,(L233-C233)*'Excel Support'!$I$10,0)</f>
        <v>0</v>
      </c>
      <c r="N233">
        <f>SUM($M$2:M233)</f>
        <v>0</v>
      </c>
    </row>
    <row r="234" spans="1:14">
      <c r="A234">
        <v>233</v>
      </c>
      <c r="C234">
        <f>'Excel Support'!$I$8</f>
        <v>20000</v>
      </c>
      <c r="L234">
        <f t="shared" si="3"/>
        <v>0</v>
      </c>
      <c r="M234">
        <f>IF(L234-C234&gt;0,(L234-C234)*'Excel Support'!$I$10,0)</f>
        <v>0</v>
      </c>
      <c r="N234">
        <f>SUM($M$2:M234)</f>
        <v>0</v>
      </c>
    </row>
    <row r="235" spans="1:14">
      <c r="A235">
        <v>234</v>
      </c>
      <c r="C235">
        <f>'Excel Support'!$I$8</f>
        <v>20000</v>
      </c>
      <c r="L235">
        <f t="shared" si="3"/>
        <v>0</v>
      </c>
      <c r="M235">
        <f>IF(L235-C235&gt;0,(L235-C235)*'Excel Support'!$I$10,0)</f>
        <v>0</v>
      </c>
      <c r="N235">
        <f>SUM($M$2:M235)</f>
        <v>0</v>
      </c>
    </row>
    <row r="236" spans="1:14">
      <c r="A236">
        <v>235</v>
      </c>
      <c r="C236">
        <f>'Excel Support'!$I$8</f>
        <v>20000</v>
      </c>
      <c r="L236">
        <f t="shared" si="3"/>
        <v>0</v>
      </c>
      <c r="M236">
        <f>IF(L236-C236&gt;0,(L236-C236)*'Excel Support'!$I$10,0)</f>
        <v>0</v>
      </c>
      <c r="N236">
        <f>SUM($M$2:M236)</f>
        <v>0</v>
      </c>
    </row>
    <row r="237" spans="1:14">
      <c r="A237">
        <v>236</v>
      </c>
      <c r="C237">
        <f>'Excel Support'!$I$8</f>
        <v>20000</v>
      </c>
      <c r="L237">
        <f t="shared" si="3"/>
        <v>0</v>
      </c>
      <c r="M237">
        <f>IF(L237-C237&gt;0,(L237-C237)*'Excel Support'!$I$10,0)</f>
        <v>0</v>
      </c>
      <c r="N237">
        <f>SUM($M$2:M237)</f>
        <v>0</v>
      </c>
    </row>
    <row r="238" spans="1:14">
      <c r="A238">
        <v>237</v>
      </c>
      <c r="C238">
        <f>'Excel Support'!$I$8</f>
        <v>20000</v>
      </c>
      <c r="L238">
        <f t="shared" si="3"/>
        <v>0</v>
      </c>
      <c r="M238">
        <f>IF(L238-C238&gt;0,(L238-C238)*'Excel Support'!$I$10,0)</f>
        <v>0</v>
      </c>
      <c r="N238">
        <f>SUM($M$2:M238)</f>
        <v>0</v>
      </c>
    </row>
    <row r="239" spans="1:14">
      <c r="A239">
        <v>238</v>
      </c>
      <c r="C239">
        <f>'Excel Support'!$I$8</f>
        <v>20000</v>
      </c>
      <c r="L239">
        <f t="shared" si="3"/>
        <v>0</v>
      </c>
      <c r="M239">
        <f>IF(L239-C239&gt;0,(L239-C239)*'Excel Support'!$I$10,0)</f>
        <v>0</v>
      </c>
      <c r="N239">
        <f>SUM($M$2:M239)</f>
        <v>0</v>
      </c>
    </row>
    <row r="240" spans="1:14">
      <c r="A240">
        <v>239</v>
      </c>
      <c r="C240">
        <f>'Excel Support'!$I$8</f>
        <v>20000</v>
      </c>
      <c r="L240">
        <f t="shared" si="3"/>
        <v>0</v>
      </c>
      <c r="M240">
        <f>IF(L240-C240&gt;0,(L240-C240)*'Excel Support'!$I$10,0)</f>
        <v>0</v>
      </c>
      <c r="N240">
        <f>SUM($M$2:M240)</f>
        <v>0</v>
      </c>
    </row>
    <row r="241" spans="1:14">
      <c r="A241">
        <v>240</v>
      </c>
      <c r="C241">
        <f>'Excel Support'!$I$8</f>
        <v>20000</v>
      </c>
      <c r="L241">
        <f t="shared" si="3"/>
        <v>0</v>
      </c>
      <c r="M241">
        <f>IF(L241-C241&gt;0,(L241-C241)*'Excel Support'!$I$10,0)</f>
        <v>0</v>
      </c>
      <c r="N241">
        <f>SUM($M$2:M241)</f>
        <v>0</v>
      </c>
    </row>
    <row r="242" spans="1:14">
      <c r="A242">
        <v>241</v>
      </c>
      <c r="C242">
        <f>'Excel Support'!$I$8</f>
        <v>20000</v>
      </c>
      <c r="L242">
        <f t="shared" si="3"/>
        <v>0</v>
      </c>
      <c r="M242">
        <f>IF(L242-C242&gt;0,(L242-C242)*'Excel Support'!$I$10,0)</f>
        <v>0</v>
      </c>
      <c r="N242">
        <f>SUM($M$2:M242)</f>
        <v>0</v>
      </c>
    </row>
    <row r="243" spans="1:14">
      <c r="A243">
        <v>242</v>
      </c>
      <c r="C243">
        <f>'Excel Support'!$I$8</f>
        <v>20000</v>
      </c>
      <c r="L243">
        <f t="shared" si="3"/>
        <v>0</v>
      </c>
      <c r="M243">
        <f>IF(L243-C243&gt;0,(L243-C243)*'Excel Support'!$I$10,0)</f>
        <v>0</v>
      </c>
      <c r="N243">
        <f>SUM($M$2:M243)</f>
        <v>0</v>
      </c>
    </row>
    <row r="244" spans="1:14">
      <c r="A244">
        <v>243</v>
      </c>
      <c r="C244">
        <f>'Excel Support'!$I$8</f>
        <v>20000</v>
      </c>
      <c r="L244">
        <f t="shared" si="3"/>
        <v>0</v>
      </c>
      <c r="M244">
        <f>IF(L244-C244&gt;0,(L244-C244)*'Excel Support'!$I$10,0)</f>
        <v>0</v>
      </c>
      <c r="N244">
        <f>SUM($M$2:M244)</f>
        <v>0</v>
      </c>
    </row>
    <row r="245" spans="1:14">
      <c r="A245">
        <v>244</v>
      </c>
      <c r="C245">
        <f>'Excel Support'!$I$8</f>
        <v>20000</v>
      </c>
      <c r="L245">
        <f t="shared" si="3"/>
        <v>0</v>
      </c>
      <c r="M245">
        <f>IF(L245-C245&gt;0,(L245-C245)*'Excel Support'!$I$10,0)</f>
        <v>0</v>
      </c>
      <c r="N245">
        <f>SUM($M$2:M245)</f>
        <v>0</v>
      </c>
    </row>
    <row r="246" spans="1:14">
      <c r="A246">
        <v>245</v>
      </c>
      <c r="C246">
        <f>'Excel Support'!$I$8</f>
        <v>20000</v>
      </c>
      <c r="L246">
        <f t="shared" si="3"/>
        <v>0</v>
      </c>
      <c r="M246">
        <f>IF(L246-C246&gt;0,(L246-C246)*'Excel Support'!$I$10,0)</f>
        <v>0</v>
      </c>
      <c r="N246">
        <f>SUM($M$2:M246)</f>
        <v>0</v>
      </c>
    </row>
    <row r="247" spans="1:14">
      <c r="A247">
        <v>246</v>
      </c>
      <c r="C247">
        <f>'Excel Support'!$I$8</f>
        <v>20000</v>
      </c>
      <c r="L247">
        <f t="shared" si="3"/>
        <v>0</v>
      </c>
      <c r="M247">
        <f>IF(L247-C247&gt;0,(L247-C247)*'Excel Support'!$I$10,0)</f>
        <v>0</v>
      </c>
      <c r="N247">
        <f>SUM($M$2:M247)</f>
        <v>0</v>
      </c>
    </row>
    <row r="248" spans="1:14">
      <c r="A248">
        <v>247</v>
      </c>
      <c r="C248">
        <f>'Excel Support'!$I$8</f>
        <v>20000</v>
      </c>
      <c r="L248">
        <f t="shared" si="3"/>
        <v>0</v>
      </c>
      <c r="M248">
        <f>IF(L248-C248&gt;0,(L248-C248)*'Excel Support'!$I$10,0)</f>
        <v>0</v>
      </c>
      <c r="N248">
        <f>SUM($M$2:M248)</f>
        <v>0</v>
      </c>
    </row>
    <row r="249" spans="1:14">
      <c r="A249">
        <v>248</v>
      </c>
      <c r="C249">
        <f>'Excel Support'!$I$8</f>
        <v>20000</v>
      </c>
      <c r="L249">
        <f t="shared" si="3"/>
        <v>0</v>
      </c>
      <c r="M249">
        <f>IF(L249-C249&gt;0,(L249-C249)*'Excel Support'!$I$10,0)</f>
        <v>0</v>
      </c>
      <c r="N249">
        <f>SUM($M$2:M249)</f>
        <v>0</v>
      </c>
    </row>
    <row r="250" spans="1:14">
      <c r="A250">
        <v>249</v>
      </c>
      <c r="C250">
        <f>'Excel Support'!$I$8</f>
        <v>20000</v>
      </c>
      <c r="L250">
        <f t="shared" si="3"/>
        <v>0</v>
      </c>
      <c r="M250">
        <f>IF(L250-C250&gt;0,(L250-C250)*'Excel Support'!$I$10,0)</f>
        <v>0</v>
      </c>
      <c r="N250">
        <f>SUM($M$2:M250)</f>
        <v>0</v>
      </c>
    </row>
    <row r="251" spans="1:14">
      <c r="A251">
        <v>250</v>
      </c>
      <c r="C251">
        <f>'Excel Support'!$I$8</f>
        <v>20000</v>
      </c>
      <c r="L251">
        <f t="shared" si="3"/>
        <v>0</v>
      </c>
      <c r="M251">
        <f>IF(L251-C251&gt;0,(L251-C251)*'Excel Support'!$I$10,0)</f>
        <v>0</v>
      </c>
      <c r="N251">
        <f>SUM($M$2:M251)</f>
        <v>0</v>
      </c>
    </row>
    <row r="252" spans="1:14">
      <c r="A252">
        <v>251</v>
      </c>
      <c r="C252">
        <f>'Excel Support'!$I$8</f>
        <v>20000</v>
      </c>
      <c r="L252">
        <f t="shared" si="3"/>
        <v>0</v>
      </c>
      <c r="M252">
        <f>IF(L252-C252&gt;0,(L252-C252)*'Excel Support'!$I$10,0)</f>
        <v>0</v>
      </c>
      <c r="N252">
        <f>SUM($M$2:M252)</f>
        <v>0</v>
      </c>
    </row>
    <row r="253" spans="1:14">
      <c r="A253">
        <v>252</v>
      </c>
      <c r="C253">
        <f>'Excel Support'!$I$8</f>
        <v>20000</v>
      </c>
      <c r="L253">
        <f t="shared" si="3"/>
        <v>0</v>
      </c>
      <c r="M253">
        <f>IF(L253-C253&gt;0,(L253-C253)*'Excel Support'!$I$10,0)</f>
        <v>0</v>
      </c>
      <c r="N253">
        <f>SUM($M$2:M253)</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Excel Support</vt:lpstr>
      <vt:lpstr>Actual Distribution</vt:lpstr>
      <vt:lpstr>Chart Data</vt:lpstr>
      <vt:lpstr>chart_reset</vt:lpstr>
      <vt:lpstr>chartdata</vt:lpstr>
      <vt:lpstr>ChartLBound</vt:lpstr>
      <vt:lpstr>ChartUBound</vt:lpstr>
      <vt:lpstr>current</vt:lpstr>
      <vt:lpstr>currenttick</vt:lpstr>
      <vt:lpstr>currentvar</vt:lpstr>
      <vt:lpstr>ExpRet</vt:lpstr>
      <vt:lpstr>ExpStD</vt:lpstr>
      <vt:lpstr>'Excel Support'!Print_Area</vt:lpstr>
      <vt:lpstr>weights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Saurabh Sant</cp:lastModifiedBy>
  <cp:lastPrinted>2014-01-09T20:19:06Z</cp:lastPrinted>
  <dcterms:created xsi:type="dcterms:W3CDTF">2012-12-11T21:12:09Z</dcterms:created>
  <dcterms:modified xsi:type="dcterms:W3CDTF">2019-04-06T01:19:22Z</dcterms:modified>
</cp:coreProperties>
</file>