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2265" yWindow="90" windowWidth="12390" windowHeight="7590"/>
  </bookViews>
  <sheets>
    <sheet name="Бланк заказа" sheetId="4" r:id="rId1"/>
  </sheets>
  <definedNames>
    <definedName name="goldPrice">#REF!</definedName>
    <definedName name="layerzTable">#REF!</definedName>
    <definedName name="PhotoTable">#REF!</definedName>
    <definedName name="priceTable">#REF!</definedName>
    <definedName name="q">#REF!</definedName>
    <definedName name="Unitz">#REF!</definedName>
    <definedName name="urgencyAddition">#REF!</definedName>
    <definedName name="urgencyLayerz">#REF!</definedName>
    <definedName name="_xlnm.Print_Area" localSheetId="0">'Бланк заказа'!$A$2:$R$50</definedName>
  </definedNames>
  <calcPr calcId="124519"/>
</workbook>
</file>

<file path=xl/calcChain.xml><?xml version="1.0" encoding="utf-8"?>
<calcChain xmlns="http://schemas.openxmlformats.org/spreadsheetml/2006/main">
  <c r="K17" i="4"/>
  <c r="M17"/>
  <c r="O17"/>
  <c r="Q17"/>
  <c r="I17"/>
  <c r="BL25"/>
  <c r="BB25"/>
  <c r="AR25"/>
  <c r="AH25"/>
  <c r="X25"/>
  <c r="BO18"/>
  <c r="BN18"/>
  <c r="BM18"/>
  <c r="BL18"/>
  <c r="BE18"/>
  <c r="BD18"/>
  <c r="BC18"/>
  <c r="BB18"/>
  <c r="AU18"/>
  <c r="AT18"/>
  <c r="AS18"/>
  <c r="AR18"/>
  <c r="AK18"/>
  <c r="AJ18"/>
  <c r="AI18"/>
  <c r="AH18"/>
  <c r="X16"/>
  <c r="AE21" s="1"/>
  <c r="BL16"/>
  <c r="BO20" s="1"/>
  <c r="BB16"/>
  <c r="BG19" s="1"/>
  <c r="AR16"/>
  <c r="AU20" s="1"/>
  <c r="AH16"/>
  <c r="AO21" s="1"/>
  <c r="K37"/>
  <c r="K40" s="1"/>
  <c r="I37"/>
  <c r="I40"/>
  <c r="C37"/>
  <c r="C38"/>
  <c r="C39"/>
  <c r="C41"/>
  <c r="Y36"/>
  <c r="A47" s="1"/>
  <c r="I41"/>
  <c r="I39"/>
  <c r="G37"/>
  <c r="G42" s="1"/>
  <c r="G39"/>
  <c r="E37"/>
  <c r="E41" s="1"/>
  <c r="E39"/>
  <c r="A37"/>
  <c r="A40" s="1"/>
  <c r="A38"/>
  <c r="AS25"/>
  <c r="AK23"/>
  <c r="AJ23"/>
  <c r="AI23"/>
  <c r="AH23"/>
  <c r="AI25"/>
  <c r="BM27"/>
  <c r="BL27"/>
  <c r="BN26"/>
  <c r="BM26"/>
  <c r="BM25"/>
  <c r="BM24"/>
  <c r="BL24"/>
  <c r="BO23"/>
  <c r="BN23"/>
  <c r="BM23"/>
  <c r="BL23"/>
  <c r="BO22"/>
  <c r="BN22"/>
  <c r="BM22"/>
  <c r="BL22"/>
  <c r="BC27"/>
  <c r="BB27"/>
  <c r="BD26"/>
  <c r="BC26"/>
  <c r="BC25"/>
  <c r="BC24"/>
  <c r="BB24"/>
  <c r="BE23"/>
  <c r="BD23"/>
  <c r="BC23"/>
  <c r="BB23"/>
  <c r="BE22"/>
  <c r="BD22"/>
  <c r="BC22"/>
  <c r="BB22"/>
  <c r="AT26"/>
  <c r="AS26"/>
  <c r="AS27"/>
  <c r="AR27"/>
  <c r="AS24"/>
  <c r="AR24"/>
  <c r="AU23"/>
  <c r="AT23"/>
  <c r="AS23"/>
  <c r="AR23"/>
  <c r="AU22"/>
  <c r="AT22"/>
  <c r="AS22"/>
  <c r="AR22"/>
  <c r="AH27"/>
  <c r="AI27"/>
  <c r="AJ26"/>
  <c r="AI26"/>
  <c r="AH24"/>
  <c r="AI24"/>
  <c r="AK22"/>
  <c r="AJ22"/>
  <c r="AI22"/>
  <c r="AH22"/>
  <c r="AH19"/>
  <c r="AA18"/>
  <c r="Z18"/>
  <c r="Y18"/>
  <c r="X18"/>
  <c r="X27"/>
  <c r="Y27"/>
  <c r="Z26"/>
  <c r="Y26"/>
  <c r="Y25"/>
  <c r="X21"/>
  <c r="BM21"/>
  <c r="BL21"/>
  <c r="BC21"/>
  <c r="BB21"/>
  <c r="AS21"/>
  <c r="AR21"/>
  <c r="AI21"/>
  <c r="AH21"/>
  <c r="Y21"/>
  <c r="Y24"/>
  <c r="X24"/>
  <c r="X23"/>
  <c r="Y23"/>
  <c r="Z23"/>
  <c r="AA23"/>
  <c r="AA22"/>
  <c r="Z22"/>
  <c r="Y22"/>
  <c r="X22"/>
  <c r="BN20"/>
  <c r="BM20"/>
  <c r="BL20"/>
  <c r="BE20"/>
  <c r="BD20"/>
  <c r="BC20"/>
  <c r="BB20"/>
  <c r="AT20"/>
  <c r="AS20"/>
  <c r="AR20"/>
  <c r="AK20"/>
  <c r="AJ20"/>
  <c r="AI20"/>
  <c r="AH20"/>
  <c r="Y20"/>
  <c r="X20"/>
  <c r="BP19"/>
  <c r="BO19"/>
  <c r="BN19"/>
  <c r="BM19"/>
  <c r="BL19"/>
  <c r="BF19"/>
  <c r="BE19"/>
  <c r="BD19"/>
  <c r="BC19"/>
  <c r="BB19"/>
  <c r="AV19"/>
  <c r="AU19"/>
  <c r="AT19"/>
  <c r="AR19"/>
  <c r="AL19"/>
  <c r="AK19"/>
  <c r="AJ19"/>
  <c r="AI19"/>
  <c r="AB19"/>
  <c r="AA19"/>
  <c r="Z19"/>
  <c r="Y19"/>
  <c r="X19"/>
  <c r="AM19"/>
  <c r="AJ21"/>
  <c r="AK21"/>
  <c r="AL21"/>
  <c r="AM21"/>
  <c r="AN21"/>
  <c r="AU21"/>
  <c r="AY21"/>
  <c r="BD21"/>
  <c r="BE21"/>
  <c r="BF21"/>
  <c r="BG21"/>
  <c r="BH21"/>
  <c r="BI21"/>
  <c r="BO21"/>
  <c r="BS21"/>
  <c r="C40"/>
  <c r="A39"/>
  <c r="E38"/>
  <c r="E40"/>
  <c r="G38"/>
  <c r="G40"/>
  <c r="I38"/>
  <c r="E47"/>
  <c r="G47"/>
  <c r="C47"/>
  <c r="K47"/>
  <c r="I47"/>
  <c r="AD21"/>
  <c r="AB21"/>
  <c r="Z20"/>
  <c r="AC21"/>
  <c r="AC19"/>
  <c r="Z21"/>
  <c r="AA21"/>
  <c r="AA20"/>
  <c r="K38" l="1"/>
  <c r="BP21"/>
  <c r="AV21"/>
  <c r="K41"/>
  <c r="AW19"/>
  <c r="BQ19"/>
  <c r="K39"/>
  <c r="BQ21"/>
  <c r="AW21"/>
  <c r="AS19"/>
  <c r="A41"/>
  <c r="E42"/>
  <c r="G41"/>
  <c r="BR21"/>
  <c r="BN21"/>
  <c r="AX21"/>
  <c r="AT21"/>
</calcChain>
</file>

<file path=xl/comments1.xml><?xml version="1.0" encoding="utf-8"?>
<comments xmlns="http://schemas.openxmlformats.org/spreadsheetml/2006/main">
  <authors>
    <author>Mihail</author>
    <author>andrey+misha</author>
    <author>Tuman</author>
  </authors>
  <commentList>
    <comment ref="R1" authorId="0">
      <text>
        <r>
          <rPr>
            <b/>
            <sz val="8"/>
            <color indexed="81"/>
            <rFont val="Tahoma"/>
            <family val="2"/>
            <charset val="204"/>
          </rPr>
          <t xml:space="preserve">01-08-07
1. Добавленно поле примичание.
2. Добавлен тип производства суперЭкспресс
05-09-07
1. Добавлен пунс "отсутствует" маска в ячейках для 3 и 4 колонке
</t>
        </r>
      </text>
    </comment>
    <comment ref="A11" authorId="1">
      <text>
        <r>
          <rPr>
            <b/>
            <sz val="8"/>
            <color indexed="81"/>
            <rFont val="Tahoma"/>
            <family val="2"/>
            <charset val="204"/>
          </rPr>
          <t xml:space="preserve">Это название должно совпадать с файлом проекта, оно будет использоваться при выставлении счета и при подборе плат для повторных заказов </t>
        </r>
      </text>
    </comment>
    <comment ref="I11" authorId="2">
      <text>
        <r>
          <rPr>
            <b/>
            <sz val="8"/>
            <color indexed="81"/>
            <rFont val="Tahoma"/>
            <family val="2"/>
            <charset val="204"/>
          </rPr>
          <t xml:space="preserve">Это название должно совпадать с файлом проекта, оно будет использоваться при выставлении счета и при подборе плат для повторных заказов </t>
        </r>
      </text>
    </comment>
    <comment ref="K11" authorId="2">
      <text>
        <r>
          <rPr>
            <b/>
            <sz val="8"/>
            <color indexed="81"/>
            <rFont val="Tahoma"/>
            <family val="2"/>
            <charset val="204"/>
          </rPr>
          <t xml:space="preserve">Это название должно совпадать с файлом проекта, оно будет использоваться при выставлении счета и при подборе плат для повторных заказов </t>
        </r>
      </text>
    </comment>
    <comment ref="M11" authorId="1">
      <text>
        <r>
          <rPr>
            <b/>
            <sz val="8"/>
            <color indexed="81"/>
            <rFont val="Tahoma"/>
            <family val="2"/>
            <charset val="204"/>
          </rPr>
          <t xml:space="preserve">Это название должно совпадать с файлом проекта, оно будет использоваться при выставлении счета и при подборе плат для повторных заказов </t>
        </r>
      </text>
    </comment>
    <comment ref="O11" authorId="1">
      <text>
        <r>
          <rPr>
            <b/>
            <sz val="8"/>
            <color indexed="81"/>
            <rFont val="Tahoma"/>
            <family val="2"/>
            <charset val="204"/>
          </rPr>
          <t xml:space="preserve">Это название должно совпадать с файлом проекта, оно будет использоваться при выставлении счета и при подборе плат для повторных заказов </t>
        </r>
      </text>
    </comment>
    <comment ref="Q11" authorId="1">
      <text>
        <r>
          <rPr>
            <b/>
            <sz val="8"/>
            <color indexed="81"/>
            <rFont val="Tahoma"/>
            <family val="2"/>
            <charset val="204"/>
          </rPr>
          <t xml:space="preserve">Это название должно совпадать с файлом проекта, оно будет использоваться при выставлении счета и при подборе плат для повторных заказов </t>
        </r>
      </text>
    </comment>
    <comment ref="A12" authorId="1">
      <text>
        <r>
          <rPr>
            <b/>
            <sz val="8"/>
            <color indexed="81"/>
            <rFont val="Tahoma"/>
            <family val="2"/>
            <charset val="204"/>
          </rPr>
          <t xml:space="preserve">Новый повторный
</t>
        </r>
      </text>
    </comment>
    <comment ref="I12" authorId="1">
      <text>
        <r>
          <rPr>
            <b/>
            <sz val="8"/>
            <color indexed="81"/>
            <rFont val="Tahoma"/>
            <family val="2"/>
            <charset val="204"/>
          </rPr>
          <t>Новый повторный</t>
        </r>
      </text>
    </comment>
    <comment ref="K12" authorId="1">
      <text>
        <r>
          <rPr>
            <b/>
            <sz val="8"/>
            <color indexed="81"/>
            <rFont val="Tahoma"/>
            <family val="2"/>
            <charset val="204"/>
          </rPr>
          <t>Новый повторный</t>
        </r>
      </text>
    </comment>
    <comment ref="M12" authorId="1">
      <text>
        <r>
          <rPr>
            <b/>
            <sz val="8"/>
            <color indexed="81"/>
            <rFont val="Tahoma"/>
            <family val="2"/>
            <charset val="204"/>
          </rPr>
          <t>Новый повторный</t>
        </r>
      </text>
    </comment>
    <comment ref="O12" authorId="1">
      <text>
        <r>
          <rPr>
            <b/>
            <sz val="8"/>
            <color indexed="81"/>
            <rFont val="Tahoma"/>
            <family val="2"/>
            <charset val="204"/>
          </rPr>
          <t xml:space="preserve">Новый повторный
</t>
        </r>
      </text>
    </comment>
    <comment ref="Q12" authorId="1">
      <text>
        <r>
          <rPr>
            <b/>
            <sz val="8"/>
            <color indexed="81"/>
            <rFont val="Tahoma"/>
            <family val="2"/>
            <charset val="204"/>
          </rPr>
          <t xml:space="preserve">Новый повторный
</t>
        </r>
      </text>
    </comment>
  </commentList>
</comments>
</file>

<file path=xl/sharedStrings.xml><?xml version="1.0" encoding="utf-8"?>
<sst xmlns="http://schemas.openxmlformats.org/spreadsheetml/2006/main" count="336" uniqueCount="101">
  <si>
    <t>ЗАКАЗЧИК</t>
  </si>
  <si>
    <t>Название файла платы:</t>
  </si>
  <si>
    <t>Формат файлов</t>
  </si>
  <si>
    <t>Дополнительные требования</t>
  </si>
  <si>
    <t xml:space="preserve">Количество, шт. </t>
  </si>
  <si>
    <t>e-mail</t>
  </si>
  <si>
    <t>Характеристика проекта</t>
  </si>
  <si>
    <t>Тип заказа</t>
  </si>
  <si>
    <t>Новый</t>
  </si>
  <si>
    <t>Повторный</t>
  </si>
  <si>
    <t>Верхний</t>
  </si>
  <si>
    <t>Нижний</t>
  </si>
  <si>
    <t>Маска верх</t>
  </si>
  <si>
    <t>Маска низ</t>
  </si>
  <si>
    <t>Шелкография верх</t>
  </si>
  <si>
    <t>Наличие маски</t>
  </si>
  <si>
    <t>PinTop</t>
  </si>
  <si>
    <t>PinBot</t>
  </si>
  <si>
    <t>MSKGTP</t>
  </si>
  <si>
    <t>MSKGBP</t>
  </si>
  <si>
    <t>MSKFTP</t>
  </si>
  <si>
    <t>MSKFBP</t>
  </si>
  <si>
    <t>SLKTOP</t>
  </si>
  <si>
    <t>SLKBOT</t>
  </si>
  <si>
    <t>Размер платы (длина), мм</t>
  </si>
  <si>
    <t>Размер платы (ширина), мм</t>
  </si>
  <si>
    <t>Масштаб изготовления фотошаблона</t>
  </si>
  <si>
    <t>Количество слоев</t>
  </si>
  <si>
    <t>INT1</t>
  </si>
  <si>
    <t>IINT2</t>
  </si>
  <si>
    <t>Наличие маркировки краской</t>
  </si>
  <si>
    <t>Вариант производства</t>
  </si>
  <si>
    <t>Шелкография низ</t>
  </si>
  <si>
    <t/>
  </si>
  <si>
    <t>Внутренний3</t>
  </si>
  <si>
    <t>Внутренний4</t>
  </si>
  <si>
    <t>Внутренний2</t>
  </si>
  <si>
    <t>Внутренний1</t>
  </si>
  <si>
    <t>Внутренний5</t>
  </si>
  <si>
    <t>Внутренний6</t>
  </si>
  <si>
    <t>Comp</t>
  </si>
  <si>
    <t>Solder</t>
  </si>
  <si>
    <t>Толщина фольги, мкм (по умолчанию 18мкм)</t>
  </si>
  <si>
    <t>Общая толщина платы, мм (по умолчанию 1,5мм)</t>
  </si>
  <si>
    <t>Контур платы</t>
  </si>
  <si>
    <t>нет</t>
  </si>
  <si>
    <t>есть</t>
  </si>
  <si>
    <t>круг</t>
  </si>
  <si>
    <t>квадрат</t>
  </si>
  <si>
    <t>Электроконтроль</t>
  </si>
  <si>
    <t>Монтаж в нашей фирме</t>
  </si>
  <si>
    <t xml:space="preserve">да </t>
  </si>
  <si>
    <r>
      <t>Перечень технологических слоев</t>
    </r>
    <r>
      <rPr>
        <b/>
        <sz val="12"/>
        <rFont val="Arial Cyr"/>
        <charset val="204"/>
      </rPr>
      <t xml:space="preserve"> </t>
    </r>
    <r>
      <rPr>
        <b/>
        <sz val="7"/>
        <rFont val="Arial Cyr"/>
        <charset val="204"/>
      </rPr>
      <t>(предполагается описание максимум 5 проектов при одинаковой структуре слоев</t>
    </r>
    <r>
      <rPr>
        <b/>
        <sz val="12"/>
        <rFont val="Arial Cyr"/>
        <charset val="204"/>
      </rPr>
      <t>)</t>
    </r>
  </si>
  <si>
    <r>
      <t>Все значения и требования отличные от стандартных  необходимо дописывать в поле</t>
    </r>
    <r>
      <rPr>
        <sz val="9"/>
        <rFont val="Arial Cyr"/>
        <charset val="204"/>
      </rPr>
      <t xml:space="preserve"> </t>
    </r>
    <r>
      <rPr>
        <sz val="8"/>
        <rFont val="Arial Cyr"/>
        <charset val="204"/>
      </rPr>
      <t>"ДОПОЛНИТЕЛЬНЫЕ ТРЕБОВАНИЯ"</t>
    </r>
  </si>
  <si>
    <t>Срочное изготовление(2-4дня)</t>
  </si>
  <si>
    <t>Файл сверловки (для гербер формата)</t>
  </si>
  <si>
    <t>Файл сверловки (для Gerber формата)</t>
  </si>
  <si>
    <t>другие слои не указанные выше, (если есть или отличаются)</t>
  </si>
  <si>
    <t>Border</t>
  </si>
  <si>
    <t>Указать, какие характеристики каждого слоя включить в вашем проекте, пометить любым знаком</t>
  </si>
  <si>
    <t>без изменений</t>
  </si>
  <si>
    <t>контур</t>
  </si>
  <si>
    <r>
      <t xml:space="preserve">Телефон / </t>
    </r>
    <r>
      <rPr>
        <sz val="9"/>
        <rFont val="Arial Cyr"/>
        <charset val="204"/>
      </rPr>
      <t>Факс</t>
    </r>
  </si>
  <si>
    <t>Адрес (юридический)</t>
  </si>
  <si>
    <t>Адрес доставки</t>
  </si>
  <si>
    <t>Москва</t>
  </si>
  <si>
    <t>Самовывоз</t>
  </si>
  <si>
    <t>Питер</t>
  </si>
  <si>
    <t>ЮПС</t>
  </si>
  <si>
    <t>Грузовозофф</t>
  </si>
  <si>
    <t>Автотрейдинг</t>
  </si>
  <si>
    <t>ИНН\КПП</t>
  </si>
  <si>
    <t xml:space="preserve">Плательщик (если различно с заказчиком)            </t>
  </si>
  <si>
    <t>Гарантпост</t>
  </si>
  <si>
    <t>ИЗМ.</t>
  </si>
  <si>
    <t>Супер-Экспресс (1-2дня)</t>
  </si>
  <si>
    <t xml:space="preserve">Название фирмы (или ФИО) - заказчика                        </t>
  </si>
  <si>
    <t>Контактное лицо</t>
  </si>
  <si>
    <t>Способ доставки</t>
  </si>
  <si>
    <t>Мелкие и средние серии(3-4 недели)</t>
  </si>
  <si>
    <t>Производство крупных серий(4недели)</t>
  </si>
  <si>
    <t>Altium Disigner</t>
  </si>
  <si>
    <t>другое</t>
  </si>
  <si>
    <r>
      <t xml:space="preserve">Переходные отверстия </t>
    </r>
    <r>
      <rPr>
        <sz val="9"/>
        <rFont val="Arial Cyr"/>
        <charset val="204"/>
      </rPr>
      <t>(по умолчанию закрыты маской)</t>
    </r>
  </si>
  <si>
    <r>
      <t xml:space="preserve">Мехобработка контура </t>
    </r>
    <r>
      <rPr>
        <sz val="7"/>
        <rFont val="Arial Cyr"/>
        <charset val="204"/>
      </rPr>
      <t>(по умолчанию на выбор производства)</t>
    </r>
  </si>
  <si>
    <r>
      <t>Общая площадь платы, дм*дм</t>
    </r>
    <r>
      <rPr>
        <sz val="8"/>
        <rFont val="Arial Cyr"/>
        <charset val="204"/>
      </rPr>
      <t xml:space="preserve"> (вычисляется автоматически)</t>
    </r>
  </si>
  <si>
    <t>вер. 13.10.07</t>
  </si>
  <si>
    <t>с 2 сторон</t>
  </si>
  <si>
    <t>1:1</t>
  </si>
  <si>
    <t>x</t>
  </si>
  <si>
    <t>Закрыты маской</t>
  </si>
  <si>
    <t>да</t>
  </si>
  <si>
    <t>Gerber</t>
  </si>
  <si>
    <t>Олег</t>
  </si>
  <si>
    <t>Порядок слоев: TOP, GND, SIG, BOTTOM</t>
  </si>
  <si>
    <t>pvp@dcconsult.ru
pvp@dcconsult.ru</t>
  </si>
  <si>
    <t>ООО "ДиСиСи"</t>
  </si>
  <si>
    <t>111141, г. Москва, ул. Плеханова, дом 7, комната 65</t>
  </si>
  <si>
    <t>7 495 669 68 39</t>
  </si>
  <si>
    <t>7706781599\772001001</t>
  </si>
  <si>
    <t>currentmitter</t>
  </si>
</sst>
</file>

<file path=xl/styles.xml><?xml version="1.0" encoding="utf-8"?>
<styleSheet xmlns="http://schemas.openxmlformats.org/spreadsheetml/2006/main">
  <numFmts count="1">
    <numFmt numFmtId="164" formatCode="0.0"/>
  </numFmts>
  <fonts count="21">
    <font>
      <sz val="10"/>
      <name val="Arial Cyr"/>
      <charset val="204"/>
    </font>
    <font>
      <sz val="10"/>
      <name val="Arial Cyr"/>
      <charset val="204"/>
    </font>
    <font>
      <sz val="8"/>
      <name val="Arial Cyr"/>
      <family val="2"/>
      <charset val="204"/>
    </font>
    <font>
      <b/>
      <i/>
      <sz val="8"/>
      <name val="Arial Cyr"/>
      <family val="2"/>
      <charset val="204"/>
    </font>
    <font>
      <sz val="10"/>
      <name val="Arial Cyr"/>
      <family val="2"/>
      <charset val="204"/>
    </font>
    <font>
      <b/>
      <sz val="12"/>
      <name val="Arial Cyr"/>
      <family val="2"/>
      <charset val="204"/>
    </font>
    <font>
      <sz val="9"/>
      <name val="Arial Cyr"/>
      <charset val="204"/>
    </font>
    <font>
      <b/>
      <sz val="8"/>
      <color indexed="81"/>
      <name val="Tahoma"/>
      <family val="2"/>
      <charset val="204"/>
    </font>
    <font>
      <b/>
      <sz val="7"/>
      <name val="Arial Cyr"/>
      <charset val="204"/>
    </font>
    <font>
      <b/>
      <i/>
      <sz val="15"/>
      <color indexed="10"/>
      <name val="Arial Cyr"/>
      <charset val="204"/>
    </font>
    <font>
      <sz val="10"/>
      <color indexed="17"/>
      <name val="Arial Cyr"/>
      <charset val="204"/>
    </font>
    <font>
      <sz val="10"/>
      <color indexed="10"/>
      <name val="Arial Cyr"/>
      <charset val="204"/>
    </font>
    <font>
      <b/>
      <sz val="10"/>
      <color indexed="12"/>
      <name val="Arial Cyr"/>
      <charset val="204"/>
    </font>
    <font>
      <sz val="9"/>
      <name val="Arial Cyr"/>
      <family val="2"/>
      <charset val="204"/>
    </font>
    <font>
      <sz val="8"/>
      <name val="Arial Cyr"/>
      <charset val="204"/>
    </font>
    <font>
      <b/>
      <sz val="12"/>
      <name val="Arial Cyr"/>
      <charset val="204"/>
    </font>
    <font>
      <b/>
      <sz val="8"/>
      <name val="Arial Cyr"/>
      <charset val="204"/>
    </font>
    <font>
      <b/>
      <i/>
      <sz val="8"/>
      <name val="Arial Cyr"/>
      <charset val="204"/>
    </font>
    <font>
      <u/>
      <sz val="10"/>
      <name val="Arial Cyr"/>
      <charset val="204"/>
    </font>
    <font>
      <sz val="10"/>
      <color indexed="10"/>
      <name val="Arial Cyr"/>
      <charset val="204"/>
    </font>
    <font>
      <sz val="7"/>
      <name val="Arial Cyr"/>
      <charset val="204"/>
    </font>
  </fonts>
  <fills count="1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2"/>
        <bgColor indexed="64"/>
      </patternFill>
    </fill>
    <fill>
      <patternFill patternType="gray0625">
        <fgColor indexed="4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47"/>
        <bgColor indexed="64"/>
      </patternFill>
    </fill>
  </fills>
  <borders count="40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ck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/>
      <right style="thick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5">
    <xf numFmtId="0" fontId="0" fillId="0" borderId="0" xfId="0"/>
    <xf numFmtId="0" fontId="0" fillId="0" borderId="0" xfId="0" applyAlignment="1">
      <alignment horizontal="right"/>
    </xf>
    <xf numFmtId="0" fontId="0" fillId="0" borderId="0" xfId="0" applyBorder="1"/>
    <xf numFmtId="0" fontId="4" fillId="0" borderId="0" xfId="0" applyFont="1" applyAlignment="1">
      <alignment horizontal="right"/>
    </xf>
    <xf numFmtId="0" fontId="4" fillId="0" borderId="0" xfId="0" applyFont="1"/>
    <xf numFmtId="0" fontId="0" fillId="0" borderId="0" xfId="0" applyBorder="1" applyAlignment="1">
      <alignment horizontal="left" vertical="top"/>
    </xf>
    <xf numFmtId="0" fontId="2" fillId="0" borderId="1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Fill="1" applyBorder="1"/>
    <xf numFmtId="49" fontId="0" fillId="0" borderId="0" xfId="0" applyNumberFormat="1" applyBorder="1"/>
    <xf numFmtId="0" fontId="3" fillId="0" borderId="2" xfId="0" applyFont="1" applyBorder="1" applyAlignment="1">
      <alignment horizontal="left"/>
    </xf>
    <xf numFmtId="0" fontId="4" fillId="0" borderId="3" xfId="0" applyFont="1" applyBorder="1" applyAlignment="1">
      <alignment horizontal="right"/>
    </xf>
    <xf numFmtId="0" fontId="4" fillId="0" borderId="0" xfId="0" quotePrefix="1" applyFont="1"/>
    <xf numFmtId="0" fontId="4" fillId="0" borderId="3" xfId="0" quotePrefix="1" applyFont="1" applyBorder="1" applyAlignment="1">
      <alignment horizontal="right"/>
    </xf>
    <xf numFmtId="0" fontId="0" fillId="0" borderId="0" xfId="0" quotePrefix="1"/>
    <xf numFmtId="0" fontId="0" fillId="0" borderId="0" xfId="0" quotePrefix="1" applyAlignment="1">
      <alignment horizontal="right"/>
    </xf>
    <xf numFmtId="0" fontId="2" fillId="0" borderId="1" xfId="0" quotePrefix="1" applyFont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0" fontId="3" fillId="0" borderId="2" xfId="0" applyFont="1" applyBorder="1" applyAlignment="1" applyProtection="1">
      <alignment horizontal="left"/>
    </xf>
    <xf numFmtId="2" fontId="0" fillId="0" borderId="0" xfId="0" applyNumberFormat="1" applyBorder="1"/>
    <xf numFmtId="0" fontId="0" fillId="0" borderId="0" xfId="0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left"/>
    </xf>
    <xf numFmtId="0" fontId="3" fillId="0" borderId="4" xfId="0" applyFont="1" applyFill="1" applyBorder="1" applyAlignment="1">
      <alignment horizontal="left"/>
    </xf>
    <xf numFmtId="2" fontId="0" fillId="0" borderId="0" xfId="0" applyNumberFormat="1" applyAlignment="1">
      <alignment horizontal="right"/>
    </xf>
    <xf numFmtId="2" fontId="0" fillId="0" borderId="0" xfId="0" applyNumberFormat="1" applyBorder="1" applyAlignment="1" applyProtection="1">
      <alignment horizontal="left"/>
      <protection locked="0"/>
    </xf>
    <xf numFmtId="1" fontId="0" fillId="0" borderId="5" xfId="0" applyNumberFormat="1" applyBorder="1" applyAlignment="1" applyProtection="1">
      <alignment horizontal="center" vertical="center"/>
      <protection locked="0"/>
    </xf>
    <xf numFmtId="1" fontId="0" fillId="0" borderId="0" xfId="0" applyNumberFormat="1" applyBorder="1" applyAlignment="1" applyProtection="1">
      <alignment horizontal="center" vertical="center"/>
      <protection locked="0"/>
    </xf>
    <xf numFmtId="2" fontId="0" fillId="0" borderId="0" xfId="0" applyNumberFormat="1" applyBorder="1" applyAlignment="1" applyProtection="1">
      <alignment horizontal="center" vertical="center"/>
      <protection locked="0"/>
    </xf>
    <xf numFmtId="2" fontId="0" fillId="0" borderId="0" xfId="0" applyNumberFormat="1" applyFill="1" applyBorder="1" applyAlignment="1" applyProtection="1">
      <alignment horizontal="left" vertical="center"/>
      <protection locked="0"/>
    </xf>
    <xf numFmtId="49" fontId="0" fillId="0" borderId="0" xfId="0" applyNumberFormat="1" applyFill="1" applyBorder="1" applyAlignment="1" applyProtection="1">
      <alignment horizontal="right"/>
      <protection locked="0"/>
    </xf>
    <xf numFmtId="0" fontId="6" fillId="0" borderId="0" xfId="0" applyFont="1"/>
    <xf numFmtId="49" fontId="0" fillId="0" borderId="0" xfId="0" applyNumberFormat="1" applyBorder="1" applyAlignment="1" applyProtection="1">
      <alignment horizontal="center" vertical="center"/>
      <protection locked="0"/>
    </xf>
    <xf numFmtId="0" fontId="10" fillId="0" borderId="0" xfId="0" applyFont="1" applyBorder="1" applyAlignment="1">
      <alignment horizontal="left" vertical="top"/>
    </xf>
    <xf numFmtId="0" fontId="11" fillId="0" borderId="0" xfId="0" applyFont="1" applyBorder="1" applyAlignment="1">
      <alignment horizontal="left" vertical="top"/>
    </xf>
    <xf numFmtId="0" fontId="12" fillId="0" borderId="0" xfId="0" applyFont="1" applyBorder="1" applyAlignment="1">
      <alignment horizontal="left" vertical="top"/>
    </xf>
    <xf numFmtId="0" fontId="0" fillId="0" borderId="0" xfId="0" applyBorder="1" applyAlignment="1" applyProtection="1">
      <protection locked="0"/>
    </xf>
    <xf numFmtId="0" fontId="0" fillId="0" borderId="0" xfId="0" applyBorder="1" applyAlignment="1" applyProtection="1">
      <alignment horizontal="left" vertical="top"/>
      <protection hidden="1"/>
    </xf>
    <xf numFmtId="0" fontId="6" fillId="0" borderId="0" xfId="0" applyFont="1" applyBorder="1" applyAlignment="1">
      <alignment horizontal="center" vertical="center"/>
    </xf>
    <xf numFmtId="2" fontId="11" fillId="0" borderId="0" xfId="0" applyNumberFormat="1" applyFont="1" applyFill="1" applyBorder="1" applyAlignment="1" applyProtection="1">
      <alignment horizontal="left" vertical="center"/>
      <protection locked="0"/>
    </xf>
    <xf numFmtId="1" fontId="0" fillId="0" borderId="0" xfId="0" applyNumberFormat="1" applyFill="1" applyBorder="1" applyAlignment="1" applyProtection="1">
      <alignment horizontal="center" vertical="center"/>
      <protection locked="0"/>
    </xf>
    <xf numFmtId="49" fontId="0" fillId="0" borderId="0" xfId="0" applyNumberFormat="1" applyFill="1" applyBorder="1" applyAlignment="1" applyProtection="1">
      <alignment horizontal="center" vertical="center"/>
      <protection locked="0"/>
    </xf>
    <xf numFmtId="2" fontId="0" fillId="0" borderId="0" xfId="0" applyNumberFormat="1" applyFill="1" applyBorder="1" applyAlignment="1" applyProtection="1">
      <alignment horizontal="center" vertical="center"/>
      <protection locked="0"/>
    </xf>
    <xf numFmtId="2" fontId="6" fillId="0" borderId="0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Fill="1" applyBorder="1" applyAlignment="1" applyProtection="1">
      <protection locked="0"/>
    </xf>
    <xf numFmtId="0" fontId="0" fillId="0" borderId="0" xfId="0" applyFill="1" applyBorder="1" applyAlignment="1" applyProtection="1">
      <alignment horizontal="left"/>
      <protection locked="0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Border="1" applyAlignment="1" applyProtection="1">
      <alignment horizontal="right"/>
      <protection hidden="1"/>
    </xf>
    <xf numFmtId="0" fontId="0" fillId="0" borderId="0" xfId="0" applyBorder="1" applyAlignment="1" applyProtection="1">
      <protection hidden="1"/>
    </xf>
    <xf numFmtId="0" fontId="0" fillId="2" borderId="0" xfId="0" applyFill="1" applyBorder="1" applyAlignment="1" applyProtection="1">
      <alignment horizontal="left" vertical="top"/>
      <protection hidden="1"/>
    </xf>
    <xf numFmtId="0" fontId="0" fillId="0" borderId="0" xfId="0" applyBorder="1" applyAlignment="1" applyProtection="1">
      <alignment horizontal="center" vertical="center"/>
      <protection hidden="1"/>
    </xf>
    <xf numFmtId="0" fontId="0" fillId="2" borderId="0" xfId="0" applyFill="1" applyBorder="1" applyAlignment="1" applyProtection="1">
      <protection hidden="1"/>
    </xf>
    <xf numFmtId="0" fontId="0" fillId="0" borderId="0" xfId="0" applyBorder="1" applyAlignment="1" applyProtection="1">
      <alignment horizontal="center"/>
      <protection hidden="1"/>
    </xf>
    <xf numFmtId="0" fontId="9" fillId="0" borderId="0" xfId="0" applyFont="1" applyBorder="1" applyAlignment="1" applyProtection="1">
      <protection hidden="1"/>
    </xf>
    <xf numFmtId="0" fontId="6" fillId="0" borderId="0" xfId="0" applyFont="1" applyBorder="1" applyAlignment="1" applyProtection="1">
      <protection hidden="1"/>
    </xf>
    <xf numFmtId="0" fontId="9" fillId="0" borderId="0" xfId="0" applyFont="1" applyBorder="1" applyAlignment="1" applyProtection="1">
      <alignment horizontal="left" vertical="center" wrapText="1"/>
      <protection hidden="1"/>
    </xf>
    <xf numFmtId="0" fontId="0" fillId="0" borderId="0" xfId="0" applyFill="1" applyBorder="1" applyAlignment="1" applyProtection="1">
      <alignment horizontal="center" vertical="center" wrapText="1"/>
      <protection hidden="1"/>
    </xf>
    <xf numFmtId="0" fontId="0" fillId="0" borderId="0" xfId="0" applyFill="1" applyBorder="1" applyAlignment="1" applyProtection="1">
      <alignment horizontal="right"/>
      <protection hidden="1"/>
    </xf>
    <xf numFmtId="0" fontId="0" fillId="0" borderId="0" xfId="0" applyAlignment="1" applyProtection="1">
      <alignment horizontal="right"/>
      <protection hidden="1"/>
    </xf>
    <xf numFmtId="0" fontId="4" fillId="0" borderId="0" xfId="0" applyFont="1" applyBorder="1" applyProtection="1">
      <protection hidden="1"/>
    </xf>
    <xf numFmtId="0" fontId="0" fillId="3" borderId="0" xfId="0" applyFill="1" applyBorder="1" applyAlignment="1" applyProtection="1">
      <protection hidden="1"/>
    </xf>
    <xf numFmtId="0" fontId="0" fillId="0" borderId="0" xfId="0" applyBorder="1" applyAlignment="1" applyProtection="1">
      <alignment horizontal="center" vertical="center" wrapText="1"/>
      <protection hidden="1"/>
    </xf>
    <xf numFmtId="0" fontId="0" fillId="0" borderId="0" xfId="0" applyAlignment="1" applyProtection="1">
      <protection hidden="1"/>
    </xf>
    <xf numFmtId="2" fontId="0" fillId="0" borderId="0" xfId="0" applyNumberFormat="1" applyBorder="1" applyAlignment="1" applyProtection="1">
      <alignment horizontal="left" vertical="center" wrapText="1"/>
      <protection locked="0"/>
    </xf>
    <xf numFmtId="0" fontId="17" fillId="0" borderId="0" xfId="0" applyFont="1" applyAlignment="1">
      <alignment horizontal="left"/>
    </xf>
    <xf numFmtId="0" fontId="2" fillId="0" borderId="0" xfId="0" applyFont="1" applyBorder="1" applyAlignment="1" applyProtection="1">
      <alignment horizontal="left" vertical="top"/>
      <protection hidden="1"/>
    </xf>
    <xf numFmtId="0" fontId="0" fillId="0" borderId="0" xfId="0" applyBorder="1" applyAlignment="1" applyProtection="1">
      <alignment horizontal="center"/>
    </xf>
    <xf numFmtId="0" fontId="0" fillId="0" borderId="0" xfId="0" applyNumberFormat="1" applyBorder="1"/>
    <xf numFmtId="0" fontId="2" fillId="0" borderId="0" xfId="0" applyFont="1" applyFill="1" applyBorder="1" applyAlignment="1" applyProtection="1">
      <alignment horizontal="left" vertical="top"/>
      <protection hidden="1"/>
    </xf>
    <xf numFmtId="0" fontId="1" fillId="0" borderId="6" xfId="0" applyFont="1" applyFill="1" applyBorder="1"/>
    <xf numFmtId="0" fontId="0" fillId="0" borderId="6" xfId="0" applyBorder="1" applyAlignment="1" applyProtection="1">
      <alignment horizontal="right"/>
    </xf>
    <xf numFmtId="0" fontId="0" fillId="0" borderId="0" xfId="0" applyAlignment="1" applyProtection="1">
      <alignment horizontal="right"/>
    </xf>
    <xf numFmtId="0" fontId="0" fillId="0" borderId="0" xfId="0" applyBorder="1" applyAlignment="1" applyProtection="1">
      <alignment horizontal="right"/>
    </xf>
    <xf numFmtId="0" fontId="0" fillId="0" borderId="0" xfId="0" applyBorder="1" applyAlignment="1" applyProtection="1"/>
    <xf numFmtId="0" fontId="0" fillId="0" borderId="0" xfId="0" applyFill="1" applyBorder="1" applyAlignment="1" applyProtection="1"/>
    <xf numFmtId="0" fontId="2" fillId="0" borderId="0" xfId="0" applyFont="1" applyBorder="1" applyAlignment="1" applyProtection="1"/>
    <xf numFmtId="0" fontId="2" fillId="0" borderId="0" xfId="0" applyFont="1" applyFill="1" applyBorder="1" applyAlignment="1" applyProtection="1">
      <alignment horizontal="left" vertical="top"/>
    </xf>
    <xf numFmtId="0" fontId="2" fillId="0" borderId="0" xfId="0" applyFont="1" applyBorder="1" applyAlignment="1" applyProtection="1">
      <alignment horizontal="left" vertical="top"/>
    </xf>
    <xf numFmtId="0" fontId="2" fillId="2" borderId="0" xfId="0" applyFont="1" applyFill="1" applyBorder="1" applyAlignment="1" applyProtection="1">
      <alignment horizontal="left" vertical="top"/>
    </xf>
    <xf numFmtId="0" fontId="2" fillId="0" borderId="0" xfId="0" applyFont="1" applyFill="1" applyBorder="1" applyAlignment="1" applyProtection="1">
      <alignment horizontal="left"/>
    </xf>
    <xf numFmtId="0" fontId="2" fillId="0" borderId="0" xfId="0" applyFont="1" applyBorder="1" applyAlignment="1" applyProtection="1">
      <alignment horizontal="left"/>
    </xf>
    <xf numFmtId="164" fontId="2" fillId="0" borderId="0" xfId="0" applyNumberFormat="1" applyFont="1" applyFill="1" applyBorder="1" applyAlignment="1" applyProtection="1">
      <alignment horizontal="left" vertical="center"/>
    </xf>
    <xf numFmtId="164" fontId="2" fillId="0" borderId="0" xfId="0" applyNumberFormat="1" applyFont="1" applyBorder="1" applyAlignment="1" applyProtection="1">
      <alignment horizontal="left" vertical="center"/>
    </xf>
    <xf numFmtId="0" fontId="2" fillId="0" borderId="0" xfId="0" applyFont="1" applyFill="1" applyBorder="1" applyAlignment="1" applyProtection="1"/>
    <xf numFmtId="0" fontId="2" fillId="2" borderId="0" xfId="0" applyFont="1" applyFill="1" applyBorder="1" applyAlignment="1" applyProtection="1"/>
    <xf numFmtId="0" fontId="4" fillId="0" borderId="0" xfId="0" applyFont="1" applyFill="1" applyBorder="1" applyAlignment="1" applyProtection="1">
      <alignment horizontal="center"/>
    </xf>
    <xf numFmtId="0" fontId="4" fillId="2" borderId="0" xfId="0" applyFont="1" applyFill="1" applyBorder="1" applyAlignment="1" applyProtection="1">
      <alignment horizontal="center"/>
    </xf>
    <xf numFmtId="0" fontId="0" fillId="2" borderId="0" xfId="0" applyFill="1" applyBorder="1" applyAlignment="1" applyProtection="1"/>
    <xf numFmtId="0" fontId="14" fillId="0" borderId="0" xfId="0" applyFont="1" applyFill="1" applyBorder="1" applyAlignment="1" applyProtection="1"/>
    <xf numFmtId="0" fontId="14" fillId="2" borderId="0" xfId="0" applyFont="1" applyFill="1" applyBorder="1" applyAlignment="1" applyProtection="1"/>
    <xf numFmtId="49" fontId="2" fillId="0" borderId="0" xfId="0" applyNumberFormat="1" applyFont="1" applyFill="1" applyBorder="1" applyAlignment="1" applyProtection="1">
      <alignment horizontal="left" vertical="center"/>
    </xf>
    <xf numFmtId="49" fontId="2" fillId="2" borderId="0" xfId="0" applyNumberFormat="1" applyFont="1" applyFill="1" applyBorder="1" applyAlignment="1" applyProtection="1">
      <alignment horizontal="left" vertical="center"/>
    </xf>
    <xf numFmtId="0" fontId="4" fillId="0" borderId="0" xfId="0" applyFont="1" applyBorder="1" applyProtection="1"/>
    <xf numFmtId="0" fontId="0" fillId="0" borderId="0" xfId="0" applyFill="1" applyBorder="1" applyAlignment="1" applyProtection="1">
      <alignment horizontal="center" vertical="center"/>
    </xf>
    <xf numFmtId="0" fontId="1" fillId="0" borderId="0" xfId="0" applyFont="1" applyFill="1" applyBorder="1" applyAlignment="1" applyProtection="1">
      <alignment horizontal="center" vertical="center"/>
    </xf>
    <xf numFmtId="0" fontId="9" fillId="0" borderId="0" xfId="0" applyFont="1" applyBorder="1" applyAlignment="1" applyProtection="1">
      <alignment horizontal="left" vertical="center" wrapText="1"/>
    </xf>
    <xf numFmtId="0" fontId="0" fillId="0" borderId="0" xfId="0" applyFill="1" applyBorder="1" applyAlignment="1" applyProtection="1">
      <alignment horizontal="center" vertical="center" wrapText="1"/>
    </xf>
    <xf numFmtId="0" fontId="0" fillId="0" borderId="0" xfId="0" applyFill="1" applyBorder="1" applyAlignment="1" applyProtection="1">
      <alignment horizontal="right"/>
    </xf>
    <xf numFmtId="49" fontId="0" fillId="0" borderId="0" xfId="0" applyNumberFormat="1" applyFill="1" applyBorder="1" applyAlignment="1" applyProtection="1">
      <alignment horizontal="right"/>
    </xf>
    <xf numFmtId="0" fontId="0" fillId="0" borderId="7" xfId="0" applyFill="1" applyBorder="1" applyAlignment="1" applyProtection="1">
      <alignment horizontal="center" vertical="center"/>
      <protection locked="0"/>
    </xf>
    <xf numFmtId="0" fontId="0" fillId="0" borderId="8" xfId="0" applyFill="1" applyBorder="1" applyAlignment="1" applyProtection="1">
      <alignment horizontal="center" vertical="center"/>
      <protection locked="0"/>
    </xf>
    <xf numFmtId="0" fontId="0" fillId="0" borderId="9" xfId="0" applyFill="1" applyBorder="1" applyAlignment="1" applyProtection="1">
      <alignment horizontal="center" vertical="center"/>
      <protection locked="0"/>
    </xf>
    <xf numFmtId="0" fontId="1" fillId="0" borderId="0" xfId="0" applyFont="1" applyFill="1" applyBorder="1"/>
    <xf numFmtId="0" fontId="3" fillId="0" borderId="7" xfId="0" applyFont="1" applyFill="1" applyBorder="1" applyAlignment="1" applyProtection="1">
      <alignment horizontal="center" vertical="center"/>
      <protection locked="0"/>
    </xf>
    <xf numFmtId="0" fontId="3" fillId="0" borderId="8" xfId="0" applyFont="1" applyFill="1" applyBorder="1" applyAlignment="1" applyProtection="1">
      <alignment horizontal="center" vertical="center"/>
      <protection locked="0"/>
    </xf>
    <xf numFmtId="0" fontId="3" fillId="0" borderId="9" xfId="0" applyFont="1" applyFill="1" applyBorder="1" applyAlignment="1" applyProtection="1">
      <alignment horizontal="center" vertical="center"/>
      <protection locked="0"/>
    </xf>
    <xf numFmtId="0" fontId="0" fillId="0" borderId="10" xfId="0" applyFill="1" applyBorder="1" applyAlignment="1" applyProtection="1">
      <alignment horizontal="center" vertical="center"/>
      <protection locked="0"/>
    </xf>
    <xf numFmtId="0" fontId="19" fillId="0" borderId="0" xfId="0" applyFont="1" applyBorder="1" applyAlignment="1">
      <alignment horizontal="left" vertical="top"/>
    </xf>
    <xf numFmtId="0" fontId="4" fillId="0" borderId="0" xfId="0" applyFont="1" applyFill="1" applyAlignment="1">
      <alignment horizontal="right"/>
    </xf>
    <xf numFmtId="2" fontId="4" fillId="2" borderId="15" xfId="0" applyNumberFormat="1" applyFont="1" applyFill="1" applyBorder="1" applyAlignment="1" applyProtection="1">
      <alignment horizontal="center" vertical="center"/>
      <protection locked="0"/>
    </xf>
    <xf numFmtId="2" fontId="4" fillId="2" borderId="26" xfId="0" applyNumberFormat="1" applyFont="1" applyFill="1" applyBorder="1" applyAlignment="1" applyProtection="1">
      <alignment horizontal="center" vertical="center"/>
      <protection locked="0"/>
    </xf>
    <xf numFmtId="0" fontId="2" fillId="0" borderId="15" xfId="0" applyFont="1" applyFill="1" applyBorder="1" applyAlignment="1" applyProtection="1">
      <alignment horizontal="left" vertical="top" wrapText="1"/>
      <protection hidden="1"/>
    </xf>
    <xf numFmtId="0" fontId="2" fillId="0" borderId="1" xfId="0" applyFont="1" applyFill="1" applyBorder="1" applyAlignment="1" applyProtection="1">
      <alignment horizontal="left" vertical="top" wrapText="1"/>
      <protection hidden="1"/>
    </xf>
    <xf numFmtId="0" fontId="4" fillId="4" borderId="11" xfId="0" applyFont="1" applyFill="1" applyBorder="1" applyAlignment="1" applyProtection="1">
      <protection locked="0"/>
    </xf>
    <xf numFmtId="0" fontId="4" fillId="4" borderId="12" xfId="0" applyFont="1" applyFill="1" applyBorder="1" applyAlignment="1" applyProtection="1">
      <protection locked="0"/>
    </xf>
    <xf numFmtId="0" fontId="0" fillId="0" borderId="5" xfId="0" applyBorder="1" applyAlignment="1"/>
    <xf numFmtId="0" fontId="0" fillId="0" borderId="13" xfId="0" applyBorder="1" applyAlignment="1"/>
    <xf numFmtId="0" fontId="4" fillId="5" borderId="14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2" fillId="0" borderId="15" xfId="0" applyFont="1" applyFill="1" applyBorder="1" applyAlignment="1" applyProtection="1">
      <alignment horizontal="left" vertical="top" wrapText="1"/>
      <protection locked="0"/>
    </xf>
    <xf numFmtId="0" fontId="2" fillId="0" borderId="1" xfId="0" applyFont="1" applyFill="1" applyBorder="1" applyAlignment="1" applyProtection="1">
      <alignment horizontal="left" vertical="top" wrapText="1"/>
      <protection locked="0"/>
    </xf>
    <xf numFmtId="0" fontId="0" fillId="4" borderId="16" xfId="0" applyFill="1" applyBorder="1" applyAlignment="1" applyProtection="1">
      <protection locked="0"/>
    </xf>
    <xf numFmtId="0" fontId="0" fillId="4" borderId="17" xfId="0" applyFill="1" applyBorder="1" applyAlignment="1" applyProtection="1">
      <protection locked="0"/>
    </xf>
    <xf numFmtId="0" fontId="2" fillId="0" borderId="15" xfId="0" applyFont="1" applyFill="1" applyBorder="1" applyAlignment="1" applyProtection="1">
      <alignment horizontal="left"/>
      <protection locked="0"/>
    </xf>
    <xf numFmtId="0" fontId="2" fillId="0" borderId="1" xfId="0" applyFont="1" applyFill="1" applyBorder="1" applyAlignment="1" applyProtection="1">
      <alignment horizontal="left"/>
      <protection locked="0"/>
    </xf>
    <xf numFmtId="0" fontId="2" fillId="5" borderId="14" xfId="0" applyFont="1" applyFill="1" applyBorder="1" applyAlignment="1">
      <alignment horizontal="left" vertical="center" wrapText="1"/>
    </xf>
    <xf numFmtId="164" fontId="2" fillId="0" borderId="15" xfId="0" applyNumberFormat="1" applyFont="1" applyFill="1" applyBorder="1" applyAlignment="1" applyProtection="1">
      <alignment horizontal="left" vertical="center" wrapText="1"/>
      <protection locked="0"/>
    </xf>
    <xf numFmtId="164" fontId="2" fillId="0" borderId="1" xfId="0" applyNumberFormat="1" applyFont="1" applyFill="1" applyBorder="1" applyAlignment="1" applyProtection="1">
      <alignment horizontal="left" vertical="center" wrapText="1"/>
      <protection locked="0"/>
    </xf>
    <xf numFmtId="0" fontId="2" fillId="2" borderId="15" xfId="0" applyFont="1" applyFill="1" applyBorder="1" applyAlignment="1" applyProtection="1">
      <alignment horizontal="left" vertical="top" wrapText="1"/>
      <protection locked="0"/>
    </xf>
    <xf numFmtId="0" fontId="2" fillId="2" borderId="1" xfId="0" applyFont="1" applyFill="1" applyBorder="1" applyAlignment="1" applyProtection="1">
      <alignment horizontal="left" vertical="top" wrapText="1"/>
      <protection locked="0"/>
    </xf>
    <xf numFmtId="0" fontId="2" fillId="2" borderId="15" xfId="0" applyFont="1" applyFill="1" applyBorder="1" applyAlignment="1" applyProtection="1">
      <alignment horizontal="left"/>
      <protection locked="0"/>
    </xf>
    <xf numFmtId="0" fontId="2" fillId="2" borderId="3" xfId="0" applyFont="1" applyFill="1" applyBorder="1" applyAlignment="1" applyProtection="1">
      <alignment horizontal="left"/>
      <protection locked="0"/>
    </xf>
    <xf numFmtId="0" fontId="2" fillId="2" borderId="15" xfId="0" applyFont="1" applyFill="1" applyBorder="1" applyAlignment="1" applyProtection="1">
      <alignment horizontal="left" vertical="center"/>
      <protection locked="0"/>
    </xf>
    <xf numFmtId="0" fontId="2" fillId="2" borderId="1" xfId="0" applyFont="1" applyFill="1" applyBorder="1" applyAlignment="1" applyProtection="1">
      <alignment horizontal="left" vertical="center"/>
      <protection locked="0"/>
    </xf>
    <xf numFmtId="0" fontId="0" fillId="0" borderId="5" xfId="0" applyBorder="1" applyAlignment="1" applyProtection="1">
      <alignment horizontal="center" vertical="center"/>
    </xf>
    <xf numFmtId="0" fontId="0" fillId="0" borderId="13" xfId="0" applyBorder="1" applyAlignment="1">
      <alignment horizontal="center" vertical="center"/>
    </xf>
    <xf numFmtId="49" fontId="0" fillId="0" borderId="0" xfId="0" applyNumberFormat="1" applyBorder="1" applyAlignment="1" applyProtection="1">
      <alignment horizontal="right"/>
      <protection locked="0"/>
    </xf>
    <xf numFmtId="2" fontId="0" fillId="0" borderId="0" xfId="0" applyNumberFormat="1" applyBorder="1" applyAlignment="1" applyProtection="1">
      <alignment horizontal="left" vertical="center" wrapText="1"/>
      <protection locked="0"/>
    </xf>
    <xf numFmtId="164" fontId="2" fillId="0" borderId="15" xfId="0" applyNumberFormat="1" applyFont="1" applyFill="1" applyBorder="1" applyAlignment="1" applyProtection="1">
      <alignment horizontal="left" vertical="center"/>
      <protection locked="0"/>
    </xf>
    <xf numFmtId="164" fontId="2" fillId="0" borderId="1" xfId="0" applyNumberFormat="1" applyFont="1" applyFill="1" applyBorder="1" applyAlignment="1" applyProtection="1">
      <alignment horizontal="left" vertical="center"/>
      <protection locked="0"/>
    </xf>
    <xf numFmtId="2" fontId="4" fillId="2" borderId="1" xfId="0" applyNumberFormat="1" applyFont="1" applyFill="1" applyBorder="1" applyAlignment="1" applyProtection="1">
      <alignment horizontal="center" vertical="center"/>
      <protection locked="0"/>
    </xf>
    <xf numFmtId="0" fontId="2" fillId="2" borderId="1" xfId="0" applyFont="1" applyFill="1" applyBorder="1" applyAlignment="1" applyProtection="1">
      <alignment horizontal="left"/>
      <protection locked="0"/>
    </xf>
    <xf numFmtId="0" fontId="4" fillId="2" borderId="15" xfId="0" applyFont="1" applyFill="1" applyBorder="1" applyAlignment="1" applyProtection="1">
      <alignment horizontal="center" vertical="center"/>
      <protection locked="0"/>
    </xf>
    <xf numFmtId="0" fontId="4" fillId="2" borderId="1" xfId="0" applyFont="1" applyFill="1" applyBorder="1" applyAlignment="1" applyProtection="1">
      <alignment horizontal="center" vertical="center"/>
      <protection locked="0"/>
    </xf>
    <xf numFmtId="49" fontId="2" fillId="2" borderId="16" xfId="0" applyNumberFormat="1" applyFont="1" applyFill="1" applyBorder="1" applyAlignment="1" applyProtection="1">
      <alignment horizontal="left" vertical="center"/>
      <protection locked="0"/>
    </xf>
    <xf numFmtId="49" fontId="2" fillId="2" borderId="4" xfId="0" applyNumberFormat="1" applyFont="1" applyFill="1" applyBorder="1" applyAlignment="1" applyProtection="1">
      <alignment horizontal="left" vertical="center"/>
      <protection locked="0"/>
    </xf>
    <xf numFmtId="49" fontId="2" fillId="2" borderId="15" xfId="0" applyNumberFormat="1" applyFont="1" applyFill="1" applyBorder="1" applyAlignment="1" applyProtection="1">
      <alignment horizontal="left" vertical="center"/>
      <protection locked="0"/>
    </xf>
    <xf numFmtId="49" fontId="2" fillId="2" borderId="1" xfId="0" applyNumberFormat="1" applyFont="1" applyFill="1" applyBorder="1" applyAlignment="1" applyProtection="1">
      <alignment horizontal="left" vertical="center"/>
      <protection locked="0"/>
    </xf>
    <xf numFmtId="0" fontId="4" fillId="0" borderId="0" xfId="0" applyFont="1" applyBorder="1" applyAlignment="1">
      <alignment horizontal="center" vertical="justify"/>
    </xf>
    <xf numFmtId="0" fontId="0" fillId="0" borderId="0" xfId="0" applyBorder="1" applyAlignment="1">
      <alignment horizontal="center" vertical="justify"/>
    </xf>
    <xf numFmtId="0" fontId="0" fillId="0" borderId="0" xfId="0" applyBorder="1" applyAlignment="1" applyProtection="1">
      <alignment horizontal="right"/>
      <protection locked="0"/>
    </xf>
    <xf numFmtId="0" fontId="6" fillId="4" borderId="4" xfId="0" applyFont="1" applyFill="1" applyBorder="1" applyAlignment="1">
      <alignment horizontal="center" vertical="center" wrapText="1"/>
    </xf>
    <xf numFmtId="0" fontId="0" fillId="4" borderId="4" xfId="0" applyFill="1" applyBorder="1" applyAlignment="1">
      <alignment wrapText="1"/>
    </xf>
    <xf numFmtId="0" fontId="0" fillId="4" borderId="20" xfId="0" applyFill="1" applyBorder="1" applyAlignment="1">
      <alignment wrapText="1"/>
    </xf>
    <xf numFmtId="0" fontId="0" fillId="4" borderId="0" xfId="0" applyFill="1" applyBorder="1" applyAlignment="1">
      <alignment wrapText="1"/>
    </xf>
    <xf numFmtId="0" fontId="0" fillId="4" borderId="21" xfId="0" applyFill="1" applyBorder="1" applyAlignment="1">
      <alignment wrapText="1"/>
    </xf>
    <xf numFmtId="0" fontId="0" fillId="4" borderId="22" xfId="0" applyFill="1" applyBorder="1" applyAlignment="1">
      <alignment wrapText="1"/>
    </xf>
    <xf numFmtId="0" fontId="0" fillId="4" borderId="23" xfId="0" applyFill="1" applyBorder="1" applyAlignment="1">
      <alignment wrapText="1"/>
    </xf>
    <xf numFmtId="0" fontId="4" fillId="4" borderId="24" xfId="0" applyFont="1" applyFill="1" applyBorder="1" applyAlignment="1" applyProtection="1">
      <protection locked="0"/>
    </xf>
    <xf numFmtId="0" fontId="4" fillId="4" borderId="6" xfId="0" applyFont="1" applyFill="1" applyBorder="1" applyAlignment="1" applyProtection="1">
      <protection locked="0"/>
    </xf>
    <xf numFmtId="0" fontId="0" fillId="4" borderId="13" xfId="0" applyFill="1" applyBorder="1" applyAlignment="1" applyProtection="1">
      <protection locked="0"/>
    </xf>
    <xf numFmtId="0" fontId="4" fillId="4" borderId="25" xfId="0" applyFont="1" applyFill="1" applyBorder="1" applyAlignment="1" applyProtection="1">
      <protection locked="0"/>
    </xf>
    <xf numFmtId="0" fontId="0" fillId="4" borderId="12" xfId="0" applyFill="1" applyBorder="1" applyAlignment="1" applyProtection="1">
      <protection locked="0"/>
    </xf>
    <xf numFmtId="0" fontId="4" fillId="4" borderId="5" xfId="0" applyFont="1" applyFill="1" applyBorder="1" applyAlignment="1" applyProtection="1">
      <protection locked="0"/>
    </xf>
    <xf numFmtId="0" fontId="4" fillId="4" borderId="13" xfId="0" applyFont="1" applyFill="1" applyBorder="1" applyAlignment="1" applyProtection="1">
      <protection locked="0"/>
    </xf>
    <xf numFmtId="0" fontId="0" fillId="0" borderId="6" xfId="0" applyFill="1" applyBorder="1" applyAlignment="1" applyProtection="1">
      <alignment horizontal="center" vertical="center"/>
      <protection locked="0"/>
    </xf>
    <xf numFmtId="0" fontId="0" fillId="0" borderId="13" xfId="0" applyFill="1" applyBorder="1" applyAlignment="1" applyProtection="1">
      <alignment horizontal="center" vertical="center"/>
      <protection locked="0"/>
    </xf>
    <xf numFmtId="0" fontId="0" fillId="0" borderId="5" xfId="0" applyFill="1" applyBorder="1" applyAlignment="1" applyProtection="1">
      <alignment horizontal="center" vertical="center"/>
      <protection locked="0"/>
    </xf>
    <xf numFmtId="0" fontId="0" fillId="0" borderId="18" xfId="0" applyFill="1" applyBorder="1" applyAlignment="1" applyProtection="1">
      <alignment horizontal="center" vertical="center"/>
      <protection locked="0"/>
    </xf>
    <xf numFmtId="0" fontId="0" fillId="0" borderId="19" xfId="0" applyFill="1" applyBorder="1" applyAlignment="1" applyProtection="1">
      <alignment horizontal="center" vertical="center"/>
      <protection locked="0"/>
    </xf>
    <xf numFmtId="0" fontId="0" fillId="0" borderId="18" xfId="0" applyBorder="1" applyAlignment="1" applyProtection="1">
      <alignment horizontal="center" vertical="center"/>
    </xf>
    <xf numFmtId="0" fontId="0" fillId="0" borderId="19" xfId="0" applyBorder="1" applyAlignment="1" applyProtection="1">
      <alignment horizontal="center" vertical="center"/>
    </xf>
    <xf numFmtId="0" fontId="0" fillId="0" borderId="0" xfId="0" applyBorder="1" applyAlignment="1" applyProtection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2" fillId="2" borderId="26" xfId="0" applyFont="1" applyFill="1" applyBorder="1" applyAlignment="1" applyProtection="1">
      <alignment horizontal="left"/>
      <protection locked="0"/>
    </xf>
    <xf numFmtId="49" fontId="2" fillId="2" borderId="20" xfId="0" applyNumberFormat="1" applyFont="1" applyFill="1" applyBorder="1" applyAlignment="1" applyProtection="1">
      <alignment horizontal="left" vertical="center"/>
      <protection locked="0"/>
    </xf>
    <xf numFmtId="0" fontId="3" fillId="0" borderId="0" xfId="0" applyFont="1" applyBorder="1" applyAlignment="1" applyProtection="1">
      <alignment horizontal="left"/>
      <protection hidden="1"/>
    </xf>
    <xf numFmtId="0" fontId="0" fillId="0" borderId="0" xfId="0" applyBorder="1" applyAlignment="1" applyProtection="1"/>
    <xf numFmtId="0" fontId="0" fillId="0" borderId="27" xfId="0" applyBorder="1" applyAlignment="1"/>
    <xf numFmtId="0" fontId="0" fillId="0" borderId="28" xfId="0" applyBorder="1" applyAlignment="1"/>
    <xf numFmtId="0" fontId="2" fillId="0" borderId="26" xfId="0" applyFont="1" applyFill="1" applyBorder="1" applyAlignment="1" applyProtection="1">
      <alignment horizontal="left"/>
      <protection locked="0"/>
    </xf>
    <xf numFmtId="164" fontId="2" fillId="0" borderId="26" xfId="0" applyNumberFormat="1" applyFont="1" applyFill="1" applyBorder="1" applyAlignment="1" applyProtection="1">
      <alignment horizontal="left" vertical="center"/>
      <protection locked="0"/>
    </xf>
    <xf numFmtId="164" fontId="2" fillId="0" borderId="26" xfId="0" applyNumberFormat="1" applyFont="1" applyFill="1" applyBorder="1" applyAlignment="1" applyProtection="1">
      <alignment horizontal="left" vertical="center" wrapText="1"/>
      <protection locked="0"/>
    </xf>
    <xf numFmtId="0" fontId="0" fillId="0" borderId="27" xfId="0" applyBorder="1" applyAlignment="1">
      <alignment horizontal="left"/>
    </xf>
    <xf numFmtId="0" fontId="2" fillId="2" borderId="26" xfId="0" applyFont="1" applyFill="1" applyBorder="1" applyAlignment="1" applyProtection="1">
      <alignment horizontal="left" vertical="top" wrapText="1"/>
      <protection locked="0"/>
    </xf>
    <xf numFmtId="0" fontId="3" fillId="0" borderId="29" xfId="0" applyFont="1" applyFill="1" applyBorder="1" applyAlignment="1">
      <alignment horizontal="left"/>
    </xf>
    <xf numFmtId="0" fontId="0" fillId="0" borderId="30" xfId="0" applyBorder="1" applyAlignment="1">
      <alignment horizontal="left"/>
    </xf>
    <xf numFmtId="0" fontId="3" fillId="0" borderId="5" xfId="0" applyFont="1" applyBorder="1" applyAlignment="1" applyProtection="1">
      <alignment horizontal="left"/>
      <protection hidden="1"/>
    </xf>
    <xf numFmtId="0" fontId="0" fillId="0" borderId="13" xfId="0" applyBorder="1" applyAlignment="1">
      <alignment horizontal="left"/>
    </xf>
    <xf numFmtId="0" fontId="4" fillId="0" borderId="6" xfId="0" applyFont="1" applyBorder="1" applyAlignment="1"/>
    <xf numFmtId="0" fontId="9" fillId="0" borderId="24" xfId="0" applyFont="1" applyBorder="1" applyAlignment="1" applyProtection="1">
      <alignment horizontal="left" vertical="center" wrapText="1"/>
      <protection locked="0"/>
    </xf>
    <xf numFmtId="0" fontId="0" fillId="0" borderId="4" xfId="0" applyBorder="1" applyAlignment="1" applyProtection="1">
      <protection locked="0"/>
    </xf>
    <xf numFmtId="0" fontId="0" fillId="0" borderId="20" xfId="0" applyBorder="1" applyAlignment="1" applyProtection="1">
      <protection locked="0"/>
    </xf>
    <xf numFmtId="0" fontId="0" fillId="0" borderId="6" xfId="0" applyBorder="1" applyAlignment="1" applyProtection="1">
      <protection locked="0"/>
    </xf>
    <xf numFmtId="0" fontId="0" fillId="0" borderId="0" xfId="0" applyBorder="1" applyAlignment="1" applyProtection="1">
      <protection locked="0"/>
    </xf>
    <xf numFmtId="0" fontId="0" fillId="0" borderId="21" xfId="0" applyBorder="1" applyAlignment="1" applyProtection="1">
      <protection locked="0"/>
    </xf>
    <xf numFmtId="0" fontId="0" fillId="0" borderId="25" xfId="0" applyBorder="1" applyAlignment="1" applyProtection="1">
      <protection locked="0"/>
    </xf>
    <xf numFmtId="0" fontId="0" fillId="0" borderId="22" xfId="0" applyBorder="1" applyAlignment="1" applyProtection="1">
      <protection locked="0"/>
    </xf>
    <xf numFmtId="0" fontId="0" fillId="0" borderId="23" xfId="0" applyBorder="1" applyAlignment="1" applyProtection="1">
      <protection locked="0"/>
    </xf>
    <xf numFmtId="0" fontId="16" fillId="6" borderId="24" xfId="0" applyFont="1" applyFill="1" applyBorder="1" applyAlignment="1"/>
    <xf numFmtId="0" fontId="16" fillId="6" borderId="4" xfId="0" applyFont="1" applyFill="1" applyBorder="1" applyAlignment="1"/>
    <xf numFmtId="0" fontId="0" fillId="0" borderId="4" xfId="0" applyBorder="1" applyAlignment="1"/>
    <xf numFmtId="0" fontId="0" fillId="0" borderId="20" xfId="0" applyBorder="1" applyAlignment="1"/>
    <xf numFmtId="0" fontId="18" fillId="7" borderId="6" xfId="0" applyFont="1" applyFill="1" applyBorder="1" applyAlignment="1"/>
    <xf numFmtId="0" fontId="18" fillId="7" borderId="0" xfId="0" applyFont="1" applyFill="1" applyBorder="1" applyAlignment="1"/>
    <xf numFmtId="0" fontId="18" fillId="0" borderId="0" xfId="0" applyFont="1" applyBorder="1" applyAlignment="1"/>
    <xf numFmtId="0" fontId="18" fillId="0" borderId="21" xfId="0" applyFont="1" applyBorder="1" applyAlignment="1"/>
    <xf numFmtId="0" fontId="3" fillId="0" borderId="4" xfId="0" applyFont="1" applyBorder="1" applyAlignment="1" applyProtection="1">
      <alignment horizontal="left"/>
      <protection hidden="1"/>
    </xf>
    <xf numFmtId="0" fontId="0" fillId="0" borderId="0" xfId="0" applyBorder="1" applyAlignment="1"/>
    <xf numFmtId="0" fontId="0" fillId="0" borderId="21" xfId="0" applyBorder="1" applyAlignment="1"/>
    <xf numFmtId="49" fontId="2" fillId="2" borderId="26" xfId="0" applyNumberFormat="1" applyFont="1" applyFill="1" applyBorder="1" applyAlignment="1" applyProtection="1">
      <alignment horizontal="left" vertical="center"/>
      <protection locked="0"/>
    </xf>
    <xf numFmtId="0" fontId="2" fillId="2" borderId="26" xfId="0" applyFont="1" applyFill="1" applyBorder="1" applyAlignment="1" applyProtection="1">
      <alignment horizontal="left" vertical="center"/>
      <protection locked="0"/>
    </xf>
    <xf numFmtId="0" fontId="4" fillId="2" borderId="26" xfId="0" applyFont="1" applyFill="1" applyBorder="1" applyAlignment="1" applyProtection="1">
      <alignment horizontal="center" vertical="center"/>
      <protection locked="0"/>
    </xf>
    <xf numFmtId="49" fontId="14" fillId="2" borderId="15" xfId="0" applyNumberFormat="1" applyFont="1" applyFill="1" applyBorder="1" applyAlignment="1" applyProtection="1">
      <alignment horizontal="left" vertical="center"/>
      <protection locked="0"/>
    </xf>
    <xf numFmtId="49" fontId="14" fillId="2" borderId="26" xfId="0" applyNumberFormat="1" applyFont="1" applyFill="1" applyBorder="1" applyAlignment="1" applyProtection="1">
      <alignment horizontal="left" vertical="center"/>
      <protection locked="0"/>
    </xf>
    <xf numFmtId="0" fontId="2" fillId="0" borderId="26" xfId="0" applyFont="1" applyFill="1" applyBorder="1" applyAlignment="1" applyProtection="1">
      <alignment horizontal="left" vertical="top" wrapText="1"/>
      <protection locked="0"/>
    </xf>
    <xf numFmtId="0" fontId="0" fillId="0" borderId="6" xfId="0" applyBorder="1" applyAlignment="1"/>
    <xf numFmtId="0" fontId="4" fillId="0" borderId="5" xfId="0" applyFont="1" applyBorder="1" applyAlignment="1"/>
    <xf numFmtId="0" fontId="3" fillId="0" borderId="2" xfId="0" applyFont="1" applyBorder="1" applyAlignment="1" applyProtection="1">
      <alignment horizontal="left"/>
      <protection hidden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0" fillId="0" borderId="34" xfId="0" applyFill="1" applyBorder="1" applyAlignment="1" applyProtection="1">
      <alignment horizontal="center" vertical="justify"/>
      <protection locked="0"/>
    </xf>
    <xf numFmtId="0" fontId="0" fillId="0" borderId="35" xfId="0" applyFill="1" applyBorder="1" applyAlignment="1" applyProtection="1">
      <alignment horizontal="center" vertical="justify"/>
      <protection locked="0"/>
    </xf>
    <xf numFmtId="0" fontId="0" fillId="0" borderId="36" xfId="0" applyFill="1" applyBorder="1" applyAlignment="1" applyProtection="1">
      <alignment horizontal="center" vertical="justify"/>
      <protection locked="0"/>
    </xf>
    <xf numFmtId="49" fontId="14" fillId="2" borderId="1" xfId="0" applyNumberFormat="1" applyFont="1" applyFill="1" applyBorder="1" applyAlignment="1" applyProtection="1">
      <alignment horizontal="left" vertical="center"/>
      <protection locked="0"/>
    </xf>
    <xf numFmtId="0" fontId="0" fillId="0" borderId="33" xfId="0" applyFill="1" applyBorder="1" applyAlignment="1" applyProtection="1">
      <alignment horizontal="center" vertical="center"/>
      <protection locked="0"/>
    </xf>
    <xf numFmtId="0" fontId="4" fillId="0" borderId="6" xfId="0" applyFont="1" applyBorder="1" applyAlignment="1" applyProtection="1">
      <protection locked="0"/>
    </xf>
    <xf numFmtId="0" fontId="4" fillId="0" borderId="13" xfId="0" applyFont="1" applyBorder="1" applyAlignment="1" applyProtection="1">
      <protection locked="0"/>
    </xf>
    <xf numFmtId="0" fontId="4" fillId="0" borderId="5" xfId="0" applyFont="1" applyBorder="1" applyAlignment="1" applyProtection="1">
      <protection locked="0"/>
    </xf>
    <xf numFmtId="0" fontId="0" fillId="0" borderId="5" xfId="0" applyFill="1" applyBorder="1" applyAlignment="1" applyProtection="1">
      <alignment horizontal="center" vertical="center"/>
    </xf>
    <xf numFmtId="0" fontId="0" fillId="0" borderId="13" xfId="0" applyFill="1" applyBorder="1" applyAlignment="1" applyProtection="1">
      <alignment horizontal="center" vertical="center"/>
    </xf>
    <xf numFmtId="0" fontId="3" fillId="4" borderId="11" xfId="0" applyFont="1" applyFill="1" applyBorder="1" applyAlignment="1" applyProtection="1">
      <alignment horizontal="left"/>
      <protection locked="0"/>
    </xf>
    <xf numFmtId="0" fontId="0" fillId="4" borderId="12" xfId="0" applyFill="1" applyBorder="1" applyAlignment="1" applyProtection="1">
      <alignment horizontal="left"/>
      <protection locked="0"/>
    </xf>
    <xf numFmtId="0" fontId="3" fillId="0" borderId="37" xfId="0" applyFont="1" applyBorder="1" applyAlignment="1" applyProtection="1">
      <alignment horizontal="left"/>
    </xf>
    <xf numFmtId="0" fontId="0" fillId="0" borderId="2" xfId="0" applyBorder="1" applyAlignment="1" applyProtection="1">
      <alignment horizontal="left"/>
    </xf>
    <xf numFmtId="0" fontId="5" fillId="8" borderId="25" xfId="0" applyFont="1" applyFill="1" applyBorder="1" applyAlignment="1" applyProtection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5" borderId="14" xfId="0" applyFill="1" applyBorder="1" applyAlignment="1">
      <alignment horizontal="left" vertical="center" wrapText="1"/>
    </xf>
    <xf numFmtId="0" fontId="0" fillId="5" borderId="1" xfId="0" applyFill="1" applyBorder="1" applyAlignment="1">
      <alignment horizontal="left" vertical="center" wrapText="1"/>
    </xf>
    <xf numFmtId="0" fontId="0" fillId="5" borderId="3" xfId="0" applyFill="1" applyBorder="1" applyAlignment="1">
      <alignment horizontal="left" vertical="center" wrapText="1"/>
    </xf>
    <xf numFmtId="0" fontId="13" fillId="9" borderId="14" xfId="0" applyFont="1" applyFill="1" applyBorder="1" applyAlignment="1">
      <alignment horizontal="left"/>
    </xf>
    <xf numFmtId="0" fontId="0" fillId="9" borderId="1" xfId="0" applyFill="1" applyBorder="1" applyAlignment="1">
      <alignment horizontal="left"/>
    </xf>
    <xf numFmtId="0" fontId="0" fillId="9" borderId="38" xfId="0" applyFill="1" applyBorder="1" applyAlignment="1">
      <alignment horizontal="left"/>
    </xf>
    <xf numFmtId="0" fontId="14" fillId="0" borderId="39" xfId="0" applyFont="1" applyBorder="1" applyAlignment="1" applyProtection="1">
      <alignment horizontal="left"/>
      <protection locked="0"/>
    </xf>
    <xf numFmtId="0" fontId="14" fillId="0" borderId="26" xfId="0" applyFont="1" applyBorder="1" applyAlignment="1" applyProtection="1">
      <alignment horizontal="left"/>
      <protection locked="0"/>
    </xf>
    <xf numFmtId="0" fontId="0" fillId="0" borderId="39" xfId="0" applyFill="1" applyBorder="1" applyAlignment="1" applyProtection="1">
      <alignment horizontal="left"/>
      <protection locked="0"/>
    </xf>
    <xf numFmtId="0" fontId="0" fillId="0" borderId="26" xfId="0" applyFill="1" applyBorder="1" applyAlignment="1" applyProtection="1">
      <alignment horizontal="left"/>
      <protection locked="0"/>
    </xf>
    <xf numFmtId="0" fontId="0" fillId="0" borderId="1" xfId="0" applyFill="1" applyBorder="1" applyAlignment="1" applyProtection="1">
      <alignment horizontal="left"/>
      <protection locked="0"/>
    </xf>
    <xf numFmtId="0" fontId="0" fillId="0" borderId="38" xfId="0" applyFill="1" applyBorder="1" applyAlignment="1" applyProtection="1">
      <alignment horizontal="left"/>
      <protection locked="0"/>
    </xf>
    <xf numFmtId="0" fontId="0" fillId="9" borderId="39" xfId="0" applyFill="1" applyBorder="1" applyAlignment="1"/>
    <xf numFmtId="0" fontId="0" fillId="9" borderId="3" xfId="0" applyFill="1" applyBorder="1" applyAlignment="1"/>
    <xf numFmtId="0" fontId="2" fillId="9" borderId="14" xfId="0" applyFont="1" applyFill="1" applyBorder="1" applyAlignment="1">
      <alignment horizontal="left"/>
    </xf>
    <xf numFmtId="0" fontId="0" fillId="9" borderId="1" xfId="0" applyFill="1" applyBorder="1" applyAlignment="1"/>
    <xf numFmtId="0" fontId="0" fillId="9" borderId="38" xfId="0" applyFill="1" applyBorder="1" applyAlignment="1"/>
    <xf numFmtId="0" fontId="0" fillId="0" borderId="1" xfId="0" applyBorder="1" applyAlignment="1" applyProtection="1">
      <alignment horizontal="left"/>
      <protection locked="0"/>
    </xf>
    <xf numFmtId="0" fontId="0" fillId="0" borderId="38" xfId="0" applyBorder="1" applyAlignment="1" applyProtection="1">
      <alignment horizontal="left"/>
      <protection locked="0"/>
    </xf>
    <xf numFmtId="0" fontId="0" fillId="0" borderId="1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1" xfId="0" applyBorder="1" applyAlignment="1" applyProtection="1">
      <protection locked="0"/>
    </xf>
    <xf numFmtId="0" fontId="0" fillId="0" borderId="38" xfId="0" applyBorder="1" applyAlignment="1" applyProtection="1">
      <protection locked="0"/>
    </xf>
    <xf numFmtId="0" fontId="3" fillId="0" borderId="14" xfId="0" applyFont="1" applyBorder="1" applyAlignment="1">
      <alignment horizontal="left"/>
    </xf>
    <xf numFmtId="0" fontId="0" fillId="0" borderId="1" xfId="0" applyBorder="1" applyAlignment="1">
      <alignment horizontal="left" wrapText="1"/>
    </xf>
    <xf numFmtId="0" fontId="0" fillId="0" borderId="26" xfId="0" applyBorder="1" applyAlignment="1" applyProtection="1">
      <protection locked="0"/>
    </xf>
    <xf numFmtId="0" fontId="0" fillId="9" borderId="39" xfId="0" applyFill="1" applyBorder="1" applyAlignment="1">
      <alignment horizontal="left"/>
    </xf>
    <xf numFmtId="0" fontId="0" fillId="9" borderId="3" xfId="0" applyFill="1" applyBorder="1" applyAlignment="1">
      <alignment horizontal="left"/>
    </xf>
    <xf numFmtId="0" fontId="0" fillId="0" borderId="1" xfId="0" applyBorder="1" applyAlignment="1" applyProtection="1">
      <alignment wrapText="1"/>
      <protection locked="0"/>
    </xf>
    <xf numFmtId="0" fontId="2" fillId="0" borderId="1" xfId="0" applyFont="1" applyBorder="1" applyAlignment="1"/>
    <xf numFmtId="0" fontId="0" fillId="0" borderId="1" xfId="0" applyBorder="1" applyAlignment="1"/>
    <xf numFmtId="0" fontId="0" fillId="0" borderId="26" xfId="0" applyBorder="1" applyAlignment="1"/>
    <xf numFmtId="0" fontId="0" fillId="9" borderId="14" xfId="0" applyFill="1" applyBorder="1" applyAlignment="1">
      <alignment horizontal="left"/>
    </xf>
    <xf numFmtId="0" fontId="3" fillId="0" borderId="6" xfId="0" applyFont="1" applyBorder="1" applyAlignment="1" applyProtection="1">
      <alignment horizontal="left"/>
      <protection hidden="1"/>
    </xf>
  </cellXfs>
  <cellStyles count="1">
    <cellStyle name="Обычный" xfId="0" builtinId="0"/>
  </cellStyles>
  <dxfs count="27">
    <dxf>
      <font>
        <b/>
        <i val="0"/>
        <color rgb="FFC00000"/>
      </font>
      <fill>
        <patternFill>
          <bgColor rgb="FFC0C0C0"/>
        </patternFill>
      </fill>
    </dxf>
    <dxf>
      <font>
        <b/>
        <i val="0"/>
        <color rgb="FFC00000"/>
      </font>
      <fill>
        <patternFill>
          <bgColor rgb="FFC0C0C0"/>
        </patternFill>
      </fill>
    </dxf>
    <dxf>
      <font>
        <b/>
        <i val="0"/>
        <color rgb="FFC00000"/>
      </font>
      <fill>
        <patternFill>
          <bgColor rgb="FFC0C0C0"/>
        </patternFill>
      </fill>
    </dxf>
    <dxf>
      <font>
        <b/>
        <i val="0"/>
        <color rgb="FFC00000"/>
      </font>
      <fill>
        <patternFill>
          <bgColor rgb="FFC0C0C0"/>
        </patternFill>
      </fill>
    </dxf>
    <dxf>
      <font>
        <b/>
        <i val="0"/>
        <color rgb="FFC00000"/>
      </font>
      <fill>
        <patternFill>
          <bgColor rgb="FFC0C0C0"/>
        </patternFill>
      </fill>
    </dxf>
    <dxf>
      <font>
        <b/>
        <i val="0"/>
        <condense val="0"/>
        <extend val="0"/>
        <color indexed="16"/>
      </font>
      <fill>
        <patternFill patternType="solid">
          <bgColor indexed="22"/>
        </patternFill>
      </fill>
    </dxf>
    <dxf>
      <font>
        <b/>
        <i/>
        <condense val="0"/>
        <extend val="0"/>
        <color indexed="12"/>
      </font>
      <fill>
        <patternFill>
          <bgColor indexed="22"/>
        </patternFill>
      </fill>
    </dxf>
    <dxf>
      <font>
        <b/>
        <i/>
        <strike val="0"/>
        <condense val="0"/>
        <extend val="0"/>
        <color indexed="12"/>
      </font>
      <fill>
        <patternFill>
          <bgColor indexed="22"/>
        </patternFill>
      </fill>
    </dxf>
    <dxf>
      <fill>
        <patternFill>
          <bgColor indexed="49"/>
        </patternFill>
      </fill>
    </dxf>
    <dxf>
      <fill>
        <patternFill>
          <bgColor indexed="51"/>
        </patternFill>
      </fill>
    </dxf>
    <dxf>
      <fill>
        <patternFill>
          <bgColor indexed="55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49"/>
        </patternFill>
      </fill>
    </dxf>
    <dxf>
      <fill>
        <patternFill>
          <bgColor indexed="55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57"/>
        </patternFill>
      </fill>
    </dxf>
    <dxf>
      <fill>
        <patternFill>
          <bgColor indexed="51"/>
        </patternFill>
      </fill>
    </dxf>
    <dxf>
      <fill>
        <patternFill>
          <bgColor indexed="49"/>
        </patternFill>
      </fill>
    </dxf>
    <dxf>
      <font>
        <condense val="0"/>
        <extend val="0"/>
        <color auto="1"/>
      </font>
      <fill>
        <patternFill>
          <bgColor indexed="49"/>
        </patternFill>
      </fill>
    </dxf>
    <dxf>
      <fill>
        <patternFill>
          <bgColor indexed="51"/>
        </patternFill>
      </fill>
    </dxf>
    <dxf>
      <font>
        <condense val="0"/>
        <extend val="0"/>
        <color auto="1"/>
      </font>
      <fill>
        <patternFill>
          <bgColor indexed="51"/>
        </patternFill>
      </fill>
    </dxf>
    <dxf>
      <fill>
        <patternFill>
          <bgColor indexed="55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57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BT132"/>
  <sheetViews>
    <sheetView tabSelected="1" zoomScaleSheetLayoutView="100" workbookViewId="0">
      <selection activeCell="I15" sqref="I15:J15"/>
    </sheetView>
  </sheetViews>
  <sheetFormatPr defaultRowHeight="12.75"/>
  <cols>
    <col min="1" max="1" width="7.28515625" style="7" customWidth="1"/>
    <col min="2" max="2" width="4.7109375" style="7" customWidth="1"/>
    <col min="3" max="3" width="7.28515625" style="7" customWidth="1"/>
    <col min="4" max="4" width="4.7109375" style="7" customWidth="1"/>
    <col min="5" max="5" width="8.28515625" style="7" customWidth="1"/>
    <col min="6" max="6" width="3.7109375" style="7" customWidth="1"/>
    <col min="7" max="7" width="8.28515625" style="7" customWidth="1"/>
    <col min="8" max="8" width="3.7109375" style="7" customWidth="1"/>
    <col min="9" max="9" width="12.5703125" style="7" customWidth="1"/>
    <col min="10" max="10" width="5.7109375" style="7" customWidth="1"/>
    <col min="11" max="11" width="12.5703125" style="7" customWidth="1"/>
    <col min="12" max="12" width="5.7109375" style="7" customWidth="1"/>
    <col min="13" max="13" width="15.5703125" style="7" customWidth="1"/>
    <col min="14" max="14" width="2.7109375" style="7" customWidth="1"/>
    <col min="15" max="15" width="15.5703125" style="1" customWidth="1"/>
    <col min="16" max="16" width="2.7109375" style="1" customWidth="1"/>
    <col min="17" max="17" width="15.5703125" style="1" customWidth="1"/>
    <col min="18" max="18" width="2.7109375" style="1" customWidth="1"/>
    <col min="19" max="19" width="15.5703125" style="1" customWidth="1"/>
    <col min="20" max="20" width="2.7109375" style="1" hidden="1" customWidth="1"/>
    <col min="21" max="21" width="19.140625" style="1" hidden="1" customWidth="1"/>
    <col min="22" max="22" width="23.28515625" style="57" hidden="1" customWidth="1"/>
    <col min="23" max="23" width="20.7109375" style="57" hidden="1" customWidth="1"/>
    <col min="24" max="26" width="9.140625" style="1" hidden="1" customWidth="1"/>
    <col min="27" max="72" width="9.140625" hidden="1" customWidth="1"/>
  </cols>
  <sheetData>
    <row r="1" spans="1:68" ht="13.5" thickBot="1">
      <c r="O1" s="107"/>
      <c r="P1" s="107"/>
      <c r="R1" s="1" t="s">
        <v>74</v>
      </c>
      <c r="S1" s="69"/>
      <c r="T1" s="70"/>
      <c r="U1" s="57"/>
      <c r="V1" s="46"/>
      <c r="X1" s="1">
        <v>1</v>
      </c>
      <c r="AH1">
        <v>2</v>
      </c>
      <c r="AR1">
        <v>3</v>
      </c>
      <c r="BB1">
        <v>4</v>
      </c>
      <c r="BL1">
        <v>5</v>
      </c>
    </row>
    <row r="2" spans="1:68" ht="13.5" thickTop="1">
      <c r="A2" s="188" t="s">
        <v>0</v>
      </c>
      <c r="B2" s="186"/>
      <c r="C2" s="186"/>
      <c r="D2" s="186"/>
      <c r="E2" s="186"/>
      <c r="F2" s="186"/>
      <c r="G2" s="186"/>
      <c r="H2" s="189"/>
      <c r="I2" s="186"/>
      <c r="J2" s="181"/>
      <c r="K2" s="181"/>
      <c r="L2" s="181"/>
      <c r="M2" s="181"/>
      <c r="N2" s="181"/>
      <c r="O2" s="181"/>
      <c r="P2" s="181"/>
      <c r="Q2" s="181" t="s">
        <v>86</v>
      </c>
      <c r="R2" s="182"/>
      <c r="S2" s="71"/>
      <c r="T2" s="72"/>
      <c r="U2" s="47"/>
      <c r="V2" s="47"/>
      <c r="W2" s="47"/>
      <c r="X2" s="3"/>
      <c r="Y2" s="3"/>
      <c r="Z2" s="3"/>
      <c r="AA2" s="4"/>
    </row>
    <row r="3" spans="1:68">
      <c r="A3" s="244" t="s">
        <v>76</v>
      </c>
      <c r="B3" s="245"/>
      <c r="C3" s="245"/>
      <c r="D3" s="245"/>
      <c r="E3" s="245"/>
      <c r="F3" s="246"/>
      <c r="G3" s="267" t="s">
        <v>71</v>
      </c>
      <c r="H3" s="268"/>
      <c r="I3" s="258" t="s">
        <v>96</v>
      </c>
      <c r="J3" s="258"/>
      <c r="K3" s="258"/>
      <c r="L3" s="258"/>
      <c r="M3" s="258"/>
      <c r="N3" s="258"/>
      <c r="O3" s="258"/>
      <c r="P3" s="259"/>
      <c r="Q3" s="247" t="s">
        <v>99</v>
      </c>
      <c r="R3" s="248"/>
      <c r="S3" s="72"/>
      <c r="T3" s="73"/>
      <c r="U3" s="47"/>
      <c r="V3" s="47"/>
      <c r="W3" s="47"/>
      <c r="X3" s="3"/>
      <c r="Y3" s="3"/>
      <c r="Z3" s="3"/>
      <c r="AA3" s="4"/>
    </row>
    <row r="4" spans="1:68">
      <c r="A4" s="255" t="s">
        <v>72</v>
      </c>
      <c r="B4" s="256"/>
      <c r="C4" s="256"/>
      <c r="D4" s="256"/>
      <c r="E4" s="256"/>
      <c r="F4" s="257"/>
      <c r="G4" s="253" t="s">
        <v>71</v>
      </c>
      <c r="H4" s="254"/>
      <c r="I4" s="251"/>
      <c r="J4" s="251"/>
      <c r="K4" s="251"/>
      <c r="L4" s="251"/>
      <c r="M4" s="251"/>
      <c r="N4" s="251"/>
      <c r="O4" s="251"/>
      <c r="P4" s="252"/>
      <c r="Q4" s="249"/>
      <c r="R4" s="250"/>
      <c r="S4" s="72"/>
      <c r="T4" s="73"/>
      <c r="U4" s="47"/>
      <c r="V4" s="47"/>
      <c r="W4" s="47"/>
      <c r="X4" s="3"/>
      <c r="Y4" s="3"/>
      <c r="Z4" s="3"/>
      <c r="AA4" s="4"/>
    </row>
    <row r="5" spans="1:68" ht="12.75" customHeight="1">
      <c r="A5" s="244" t="s">
        <v>63</v>
      </c>
      <c r="B5" s="260"/>
      <c r="C5" s="260"/>
      <c r="D5" s="260"/>
      <c r="E5" s="260"/>
      <c r="F5" s="260"/>
      <c r="G5" s="260"/>
      <c r="H5" s="261"/>
      <c r="I5" s="262" t="s">
        <v>97</v>
      </c>
      <c r="J5" s="262"/>
      <c r="K5" s="262"/>
      <c r="L5" s="262"/>
      <c r="M5" s="262"/>
      <c r="N5" s="262"/>
      <c r="O5" s="262"/>
      <c r="P5" s="262"/>
      <c r="Q5" s="262"/>
      <c r="R5" s="266"/>
      <c r="S5" s="72"/>
      <c r="T5" s="73"/>
      <c r="U5" s="47"/>
      <c r="V5" s="47"/>
      <c r="W5" s="47"/>
      <c r="X5" s="3"/>
      <c r="Y5" s="3"/>
      <c r="Z5" s="3"/>
      <c r="AA5" s="4"/>
    </row>
    <row r="6" spans="1:68">
      <c r="A6" s="244" t="s">
        <v>62</v>
      </c>
      <c r="B6" s="260"/>
      <c r="C6" s="260"/>
      <c r="D6" s="260"/>
      <c r="E6" s="260"/>
      <c r="F6" s="260"/>
      <c r="G6" s="260"/>
      <c r="H6" s="261"/>
      <c r="I6" s="262" t="s">
        <v>98</v>
      </c>
      <c r="J6" s="262"/>
      <c r="K6" s="262"/>
      <c r="L6" s="262"/>
      <c r="M6" s="262"/>
      <c r="N6" s="262"/>
      <c r="O6" s="262"/>
      <c r="P6" s="262"/>
      <c r="Q6" s="262"/>
      <c r="R6" s="266"/>
      <c r="S6" s="72"/>
      <c r="T6" s="73"/>
      <c r="U6" s="47"/>
      <c r="V6" s="47"/>
      <c r="W6" s="47"/>
      <c r="X6" s="3"/>
    </row>
    <row r="7" spans="1:68">
      <c r="A7" s="244" t="s">
        <v>5</v>
      </c>
      <c r="B7" s="260"/>
      <c r="C7" s="260"/>
      <c r="D7" s="260"/>
      <c r="E7" s="260"/>
      <c r="F7" s="260"/>
      <c r="G7" s="260"/>
      <c r="H7" s="261"/>
      <c r="I7" s="269" t="s">
        <v>95</v>
      </c>
      <c r="J7" s="262"/>
      <c r="K7" s="262"/>
      <c r="L7" s="262"/>
      <c r="M7" s="262"/>
      <c r="N7" s="262"/>
      <c r="O7" s="262"/>
      <c r="P7" s="262"/>
      <c r="Q7" s="262"/>
      <c r="R7" s="266"/>
      <c r="S7" s="72"/>
      <c r="T7" s="73"/>
      <c r="U7" s="47"/>
      <c r="V7" s="47"/>
      <c r="W7" s="47"/>
      <c r="X7" s="3"/>
      <c r="Y7" s="3"/>
      <c r="Z7" s="3"/>
      <c r="AA7" s="4"/>
    </row>
    <row r="8" spans="1:68">
      <c r="A8" s="244" t="s">
        <v>77</v>
      </c>
      <c r="B8" s="260"/>
      <c r="C8" s="260"/>
      <c r="D8" s="260"/>
      <c r="E8" s="260"/>
      <c r="F8" s="260"/>
      <c r="G8" s="260"/>
      <c r="H8" s="261"/>
      <c r="I8" s="262" t="s">
        <v>93</v>
      </c>
      <c r="J8" s="262"/>
      <c r="K8" s="262"/>
      <c r="L8" s="262"/>
      <c r="M8" s="262"/>
      <c r="N8" s="262"/>
      <c r="O8" s="262"/>
      <c r="P8" s="262"/>
      <c r="Q8" s="262"/>
      <c r="R8" s="266"/>
      <c r="S8" s="72"/>
      <c r="T8" s="73"/>
      <c r="U8" s="47"/>
      <c r="V8" s="47"/>
      <c r="W8" s="47"/>
      <c r="X8" s="3"/>
      <c r="Y8" s="3"/>
      <c r="Z8" s="3"/>
      <c r="AA8" s="4"/>
    </row>
    <row r="9" spans="1:68" ht="12.75" customHeight="1">
      <c r="A9" s="273" t="s">
        <v>78</v>
      </c>
      <c r="B9" s="245"/>
      <c r="C9" s="246"/>
      <c r="D9" s="245" t="s">
        <v>64</v>
      </c>
      <c r="E9" s="245"/>
      <c r="F9" s="245"/>
      <c r="G9" s="245"/>
      <c r="H9" s="268"/>
      <c r="I9" s="262" t="s">
        <v>65</v>
      </c>
      <c r="J9" s="263"/>
      <c r="K9" s="262" t="s">
        <v>97</v>
      </c>
      <c r="L9" s="262"/>
      <c r="M9" s="262"/>
      <c r="N9" s="262"/>
      <c r="O9" s="262"/>
      <c r="P9" s="262"/>
      <c r="Q9" s="262"/>
      <c r="R9" s="266"/>
      <c r="S9" s="72"/>
      <c r="T9" s="73"/>
      <c r="U9" s="47"/>
      <c r="V9" s="47"/>
      <c r="W9" s="47"/>
      <c r="X9" s="3" t="s">
        <v>66</v>
      </c>
      <c r="Y9" s="3" t="s">
        <v>65</v>
      </c>
      <c r="Z9" s="3" t="s">
        <v>67</v>
      </c>
      <c r="AA9" s="3" t="s">
        <v>68</v>
      </c>
      <c r="AB9" s="3" t="s">
        <v>73</v>
      </c>
      <c r="AC9" s="3" t="s">
        <v>69</v>
      </c>
      <c r="AD9" s="3" t="s">
        <v>70</v>
      </c>
    </row>
    <row r="10" spans="1:68">
      <c r="A10" s="264" t="s">
        <v>6</v>
      </c>
      <c r="B10" s="260"/>
      <c r="C10" s="260"/>
      <c r="D10" s="260"/>
      <c r="E10" s="260"/>
      <c r="F10" s="260"/>
      <c r="G10" s="260"/>
      <c r="H10" s="261"/>
      <c r="I10" s="270" t="s">
        <v>53</v>
      </c>
      <c r="J10" s="271"/>
      <c r="K10" s="271"/>
      <c r="L10" s="271"/>
      <c r="M10" s="271"/>
      <c r="N10" s="271"/>
      <c r="O10" s="271"/>
      <c r="P10" s="271"/>
      <c r="Q10" s="271"/>
      <c r="R10" s="272"/>
      <c r="S10" s="72"/>
      <c r="T10" s="74"/>
      <c r="U10" s="47"/>
      <c r="V10" s="47"/>
      <c r="W10" s="47"/>
      <c r="X10" s="3"/>
      <c r="Y10" s="3"/>
      <c r="Z10" s="3"/>
      <c r="AA10" s="4"/>
    </row>
    <row r="11" spans="1:68" s="5" customFormat="1" ht="12.75" customHeight="1">
      <c r="A11" s="116" t="s">
        <v>1</v>
      </c>
      <c r="B11" s="117"/>
      <c r="C11" s="117"/>
      <c r="D11" s="117"/>
      <c r="E11" s="117"/>
      <c r="F11" s="117"/>
      <c r="G11" s="117"/>
      <c r="H11" s="265"/>
      <c r="I11" s="119" t="s">
        <v>100</v>
      </c>
      <c r="J11" s="120"/>
      <c r="K11" s="119"/>
      <c r="L11" s="120"/>
      <c r="M11" s="119"/>
      <c r="N11" s="120"/>
      <c r="O11" s="119"/>
      <c r="P11" s="120"/>
      <c r="Q11" s="119"/>
      <c r="R11" s="218"/>
      <c r="S11" s="75"/>
      <c r="T11" s="76"/>
      <c r="U11" s="36"/>
      <c r="V11" s="36"/>
      <c r="W11" s="36"/>
      <c r="X11" s="5" t="s">
        <v>60</v>
      </c>
      <c r="AH11" s="5" t="s">
        <v>60</v>
      </c>
      <c r="AR11" s="5" t="s">
        <v>60</v>
      </c>
      <c r="BB11" s="5" t="s">
        <v>60</v>
      </c>
      <c r="BL11" s="5" t="s">
        <v>60</v>
      </c>
    </row>
    <row r="12" spans="1:68" s="5" customFormat="1" ht="12.75" customHeight="1">
      <c r="A12" s="116" t="s">
        <v>7</v>
      </c>
      <c r="B12" s="117"/>
      <c r="C12" s="117"/>
      <c r="D12" s="117"/>
      <c r="E12" s="117"/>
      <c r="F12" s="117"/>
      <c r="G12" s="117"/>
      <c r="H12" s="118"/>
      <c r="I12" s="128" t="s">
        <v>8</v>
      </c>
      <c r="J12" s="129"/>
      <c r="K12" s="128"/>
      <c r="L12" s="129"/>
      <c r="M12" s="128"/>
      <c r="N12" s="129"/>
      <c r="O12" s="128"/>
      <c r="P12" s="129"/>
      <c r="Q12" s="128"/>
      <c r="R12" s="187"/>
      <c r="S12" s="75"/>
      <c r="T12" s="77"/>
      <c r="U12" s="48"/>
      <c r="V12" s="48"/>
      <c r="W12" s="48"/>
      <c r="X12" s="5" t="s">
        <v>8</v>
      </c>
      <c r="Y12" s="5" t="s">
        <v>9</v>
      </c>
      <c r="AH12" s="5" t="s">
        <v>8</v>
      </c>
      <c r="AI12" s="5" t="s">
        <v>9</v>
      </c>
      <c r="AR12" s="5" t="s">
        <v>8</v>
      </c>
      <c r="AS12" s="5" t="s">
        <v>9</v>
      </c>
      <c r="BB12" s="5" t="s">
        <v>8</v>
      </c>
      <c r="BC12" s="5" t="s">
        <v>9</v>
      </c>
      <c r="BL12" s="5" t="s">
        <v>8</v>
      </c>
      <c r="BM12" s="5" t="s">
        <v>9</v>
      </c>
    </row>
    <row r="13" spans="1:68" s="5" customFormat="1" ht="21.75" customHeight="1">
      <c r="A13" s="116" t="s">
        <v>31</v>
      </c>
      <c r="B13" s="117"/>
      <c r="C13" s="117"/>
      <c r="D13" s="117"/>
      <c r="E13" s="117"/>
      <c r="F13" s="117"/>
      <c r="G13" s="117"/>
      <c r="H13" s="118"/>
      <c r="I13" s="128" t="s">
        <v>54</v>
      </c>
      <c r="J13" s="129"/>
      <c r="K13" s="128"/>
      <c r="L13" s="129"/>
      <c r="M13" s="128"/>
      <c r="N13" s="129"/>
      <c r="O13" s="128"/>
      <c r="P13" s="129"/>
      <c r="Q13" s="128"/>
      <c r="R13" s="187"/>
      <c r="S13" s="75"/>
      <c r="T13" s="77"/>
      <c r="U13" s="48"/>
      <c r="V13" s="48"/>
      <c r="W13" s="48"/>
      <c r="X13" s="34" t="s">
        <v>54</v>
      </c>
      <c r="Y13" s="5" t="s">
        <v>75</v>
      </c>
      <c r="Z13" s="32" t="s">
        <v>79</v>
      </c>
      <c r="AA13" s="106" t="s">
        <v>80</v>
      </c>
      <c r="AB13" s="33"/>
      <c r="AH13" s="34" t="s">
        <v>54</v>
      </c>
      <c r="AI13" s="5" t="s">
        <v>75</v>
      </c>
      <c r="AJ13" s="32" t="s">
        <v>79</v>
      </c>
      <c r="AK13" s="106" t="s">
        <v>80</v>
      </c>
      <c r="AL13" s="33"/>
      <c r="AR13" s="34" t="s">
        <v>54</v>
      </c>
      <c r="AS13" s="5" t="s">
        <v>75</v>
      </c>
      <c r="AT13" s="32" t="s">
        <v>79</v>
      </c>
      <c r="AU13" s="106" t="s">
        <v>80</v>
      </c>
      <c r="AV13" s="33"/>
      <c r="BB13" s="34" t="s">
        <v>54</v>
      </c>
      <c r="BC13" s="5" t="s">
        <v>75</v>
      </c>
      <c r="BD13" s="32" t="s">
        <v>79</v>
      </c>
      <c r="BE13" s="106" t="s">
        <v>80</v>
      </c>
      <c r="BF13" s="33"/>
      <c r="BL13" s="34" t="s">
        <v>54</v>
      </c>
      <c r="BM13" s="5" t="s">
        <v>75</v>
      </c>
      <c r="BN13" s="32" t="s">
        <v>79</v>
      </c>
      <c r="BO13" s="106" t="s">
        <v>80</v>
      </c>
      <c r="BP13" s="33"/>
    </row>
    <row r="14" spans="1:68" s="5" customFormat="1" ht="12.75" customHeight="1">
      <c r="A14" s="116" t="s">
        <v>4</v>
      </c>
      <c r="B14" s="117"/>
      <c r="C14" s="117"/>
      <c r="D14" s="117"/>
      <c r="E14" s="117"/>
      <c r="F14" s="117"/>
      <c r="G14" s="117"/>
      <c r="H14" s="118"/>
      <c r="I14" s="123">
        <v>2</v>
      </c>
      <c r="J14" s="124"/>
      <c r="K14" s="123"/>
      <c r="L14" s="124"/>
      <c r="M14" s="123"/>
      <c r="N14" s="124"/>
      <c r="O14" s="123"/>
      <c r="P14" s="124"/>
      <c r="Q14" s="123"/>
      <c r="R14" s="183"/>
      <c r="S14" s="78"/>
      <c r="T14" s="79"/>
      <c r="U14" s="47"/>
      <c r="V14" s="47"/>
      <c r="W14" s="47"/>
    </row>
    <row r="15" spans="1:68" s="5" customFormat="1" ht="12.75" customHeight="1">
      <c r="A15" s="116" t="s">
        <v>24</v>
      </c>
      <c r="B15" s="117"/>
      <c r="C15" s="117"/>
      <c r="D15" s="117"/>
      <c r="E15" s="117"/>
      <c r="F15" s="117"/>
      <c r="G15" s="117"/>
      <c r="H15" s="118"/>
      <c r="I15" s="138">
        <v>100</v>
      </c>
      <c r="J15" s="139"/>
      <c r="K15" s="138"/>
      <c r="L15" s="139"/>
      <c r="M15" s="138"/>
      <c r="N15" s="139"/>
      <c r="O15" s="138"/>
      <c r="P15" s="139"/>
      <c r="Q15" s="138"/>
      <c r="R15" s="184"/>
      <c r="S15" s="80"/>
      <c r="T15" s="81"/>
      <c r="U15" s="49"/>
      <c r="V15" s="49"/>
      <c r="W15" s="47"/>
    </row>
    <row r="16" spans="1:68" s="5" customFormat="1" ht="12.75" customHeight="1">
      <c r="A16" s="116" t="s">
        <v>25</v>
      </c>
      <c r="B16" s="117"/>
      <c r="C16" s="117"/>
      <c r="D16" s="117"/>
      <c r="E16" s="117"/>
      <c r="F16" s="117"/>
      <c r="G16" s="117"/>
      <c r="H16" s="118"/>
      <c r="I16" s="126">
        <v>60</v>
      </c>
      <c r="J16" s="127"/>
      <c r="K16" s="126"/>
      <c r="L16" s="127"/>
      <c r="M16" s="126"/>
      <c r="N16" s="127"/>
      <c r="O16" s="126"/>
      <c r="P16" s="127"/>
      <c r="Q16" s="126"/>
      <c r="R16" s="185"/>
      <c r="S16" s="80"/>
      <c r="T16" s="81"/>
      <c r="U16" s="49"/>
      <c r="V16" s="49"/>
      <c r="W16" s="36"/>
      <c r="X16" s="18">
        <f>IF($I$13=$X$13,1,(IF($I$13=$Y$13,2,(IF($I$13=$Z$13,3,(IF($I$13=$AA$13,4,"")))))))</f>
        <v>1</v>
      </c>
      <c r="AH16" s="18" t="str">
        <f>IF($K$13=$AH$13,1,(IF($K$13=$AI$13,2,(IF($K$13=$AJ$13,3,(IF($K$13=$AK$13,4,"")))))))</f>
        <v/>
      </c>
      <c r="AR16" s="18" t="str">
        <f>IF($M$13=$AR$13,1,(IF($M$13=$AS$13,2,(IF($M$13=$AT$13,3,(IF($M$13=$AU$13,4,"")))))))</f>
        <v/>
      </c>
      <c r="BB16" s="18" t="str">
        <f>IF($O$13=$BB$13,1,(IF($O$13=$BC$13,2,(IF($O$13=$BD$13,3,(IF($O$13=$BE$13,4,"")))))))</f>
        <v/>
      </c>
      <c r="BL16" s="18" t="str">
        <f>IF($Q$13=$BL$13,1,(IF($Q$13=$BM$13,2,(IF($Q$13=$BN$13,3,(IF($Q$13=$BO$13,4,"")))))))</f>
        <v/>
      </c>
    </row>
    <row r="17" spans="1:71" s="5" customFormat="1" ht="12.75" customHeight="1">
      <c r="A17" s="125" t="s">
        <v>85</v>
      </c>
      <c r="B17" s="117"/>
      <c r="C17" s="117"/>
      <c r="D17" s="117"/>
      <c r="E17" s="117"/>
      <c r="F17" s="117"/>
      <c r="G17" s="117"/>
      <c r="H17" s="118"/>
      <c r="I17" s="110">
        <f>IF(OR(I15=0,I16=0),"",(I15/100)*(I16/100))</f>
        <v>0.6</v>
      </c>
      <c r="J17" s="111"/>
      <c r="K17" s="110" t="str">
        <f>IF(OR(K15=0,K16=0),"",(K15/100)*(K16/100))</f>
        <v/>
      </c>
      <c r="L17" s="111"/>
      <c r="M17" s="110" t="str">
        <f>IF(OR(M15=0,M16=0),"",(M15/100)*(M16/100))</f>
        <v/>
      </c>
      <c r="N17" s="111"/>
      <c r="O17" s="110" t="str">
        <f>IF(OR(O15=0,O16=0),"",(O15/100)*(O16/100))</f>
        <v/>
      </c>
      <c r="P17" s="111"/>
      <c r="Q17" s="110" t="str">
        <f>IF(OR(Q15=0,Q16=0),"",(Q15/100)*(Q16/100))</f>
        <v/>
      </c>
      <c r="R17" s="111"/>
      <c r="S17" s="67"/>
      <c r="T17" s="64"/>
      <c r="U17" s="36"/>
      <c r="V17" s="36"/>
      <c r="W17" s="36"/>
      <c r="X17" s="21"/>
      <c r="AH17" s="21"/>
      <c r="AR17" s="21"/>
      <c r="BB17" s="21"/>
      <c r="BL17" s="21"/>
    </row>
    <row r="18" spans="1:71" s="2" customFormat="1" ht="12.75" customHeight="1">
      <c r="A18" s="116" t="s">
        <v>2</v>
      </c>
      <c r="B18" s="117"/>
      <c r="C18" s="117"/>
      <c r="D18" s="117"/>
      <c r="E18" s="117"/>
      <c r="F18" s="117"/>
      <c r="G18" s="117"/>
      <c r="H18" s="118"/>
      <c r="I18" s="130" t="s">
        <v>92</v>
      </c>
      <c r="J18" s="131"/>
      <c r="K18" s="130"/>
      <c r="L18" s="131"/>
      <c r="M18" s="130"/>
      <c r="N18" s="131"/>
      <c r="O18" s="130"/>
      <c r="P18" s="131"/>
      <c r="Q18" s="130"/>
      <c r="R18" s="177"/>
      <c r="S18" s="82"/>
      <c r="T18" s="83"/>
      <c r="U18" s="50"/>
      <c r="V18" s="50"/>
      <c r="W18" s="50"/>
      <c r="X18" s="2" t="str">
        <f>IF($I$12="Повторный",$X$11,"P-CAD200x")</f>
        <v>P-CAD200x</v>
      </c>
      <c r="Y18" s="2" t="str">
        <f>IF($I$12="Повторный",$X$11,"Gerber")</f>
        <v>Gerber</v>
      </c>
      <c r="Z18" s="8" t="str">
        <f>IF($I$12="Повторный",$X$11,"Orcad")</f>
        <v>Orcad</v>
      </c>
      <c r="AA18" s="8" t="str">
        <f>IF($I$12="Повторный",$X$11,"Protel")</f>
        <v>Protel</v>
      </c>
      <c r="AB18" s="17" t="s">
        <v>81</v>
      </c>
      <c r="AC18" s="8" t="s">
        <v>82</v>
      </c>
      <c r="AD18" s="8"/>
      <c r="AH18" s="2" t="str">
        <f>IF($I$12="Повторный",$X$11,"P-CAD200x")</f>
        <v>P-CAD200x</v>
      </c>
      <c r="AI18" s="2" t="str">
        <f>IF($I$12="Повторный",$X$11,"Gerber")</f>
        <v>Gerber</v>
      </c>
      <c r="AJ18" s="8" t="str">
        <f>IF($I$12="Повторный",$X$11,"Orcad")</f>
        <v>Orcad</v>
      </c>
      <c r="AK18" s="8" t="str">
        <f>IF($I$12="Повторный",$X$11,"Protel")</f>
        <v>Protel</v>
      </c>
      <c r="AL18" s="17" t="s">
        <v>81</v>
      </c>
      <c r="AM18" s="8" t="s">
        <v>82</v>
      </c>
      <c r="AN18" s="8"/>
      <c r="AR18" s="2" t="str">
        <f>IF($I$12="Повторный",$X$11,"P-CAD200x")</f>
        <v>P-CAD200x</v>
      </c>
      <c r="AS18" s="2" t="str">
        <f>IF($I$12="Повторный",$X$11,"Gerber")</f>
        <v>Gerber</v>
      </c>
      <c r="AT18" s="8" t="str">
        <f>IF($I$12="Повторный",$X$11,"Orcad")</f>
        <v>Orcad</v>
      </c>
      <c r="AU18" s="8" t="str">
        <f>IF($I$12="Повторный",$X$11,"Protel")</f>
        <v>Protel</v>
      </c>
      <c r="AV18" s="17" t="s">
        <v>81</v>
      </c>
      <c r="AW18" s="8" t="s">
        <v>82</v>
      </c>
      <c r="AX18" s="8"/>
      <c r="BB18" s="2" t="str">
        <f>IF($I$12="Повторный",$X$11,"P-CAD200x")</f>
        <v>P-CAD200x</v>
      </c>
      <c r="BC18" s="2" t="str">
        <f>IF($I$12="Повторный",$X$11,"Gerber")</f>
        <v>Gerber</v>
      </c>
      <c r="BD18" s="8" t="str">
        <f>IF($I$12="Повторный",$X$11,"Orcad")</f>
        <v>Orcad</v>
      </c>
      <c r="BE18" s="8" t="str">
        <f>IF($I$12="Повторный",$X$11,"Protel")</f>
        <v>Protel</v>
      </c>
      <c r="BF18" s="17" t="s">
        <v>81</v>
      </c>
      <c r="BG18" s="8" t="s">
        <v>82</v>
      </c>
      <c r="BH18" s="8"/>
      <c r="BL18" s="2" t="str">
        <f>IF($I$12="Повторный",$X$11,"P-CAD200x")</f>
        <v>P-CAD200x</v>
      </c>
      <c r="BM18" s="2" t="str">
        <f>IF($I$12="Повторный",$X$11,"Gerber")</f>
        <v>Gerber</v>
      </c>
      <c r="BN18" s="8" t="str">
        <f>IF($I$12="Повторный",$X$11,"Orcad")</f>
        <v>Orcad</v>
      </c>
      <c r="BO18" s="8" t="str">
        <f>IF($I$12="Повторный",$X$11,"Protel")</f>
        <v>Protel</v>
      </c>
      <c r="BP18" s="17" t="s">
        <v>81</v>
      </c>
      <c r="BQ18" s="8" t="s">
        <v>82</v>
      </c>
      <c r="BR18" s="8"/>
    </row>
    <row r="19" spans="1:71" s="2" customFormat="1" ht="12.75" customHeight="1">
      <c r="A19" s="116" t="s">
        <v>43</v>
      </c>
      <c r="B19" s="117"/>
      <c r="C19" s="117"/>
      <c r="D19" s="117"/>
      <c r="E19" s="117"/>
      <c r="F19" s="117"/>
      <c r="G19" s="117"/>
      <c r="H19" s="118"/>
      <c r="I19" s="108">
        <v>1.5</v>
      </c>
      <c r="J19" s="140"/>
      <c r="K19" s="108"/>
      <c r="L19" s="140"/>
      <c r="M19" s="108"/>
      <c r="N19" s="140"/>
      <c r="O19" s="108"/>
      <c r="P19" s="140"/>
      <c r="Q19" s="108"/>
      <c r="R19" s="109"/>
      <c r="S19" s="84"/>
      <c r="T19" s="85"/>
      <c r="U19" s="50"/>
      <c r="V19" s="50"/>
      <c r="W19" s="50"/>
      <c r="X19" s="2">
        <f>IF($I$12="Повторный",X11,0.5)</f>
        <v>0.5</v>
      </c>
      <c r="Y19" s="2">
        <f>IF($I$12="Повторный",$X$11,0.8)</f>
        <v>0.8</v>
      </c>
      <c r="Z19" s="8">
        <f>IF($I$12="Повторный",$X$11,1)</f>
        <v>1</v>
      </c>
      <c r="AA19" s="8">
        <f>IF($I$12="Повторный",$X$11,1.5)</f>
        <v>1.5</v>
      </c>
      <c r="AB19" s="8">
        <f>IF($I$12="Повторный",$X$11,2)</f>
        <v>2</v>
      </c>
      <c r="AC19" s="8" t="str">
        <f>IF($I$12="Повторный",$X$11,IF(OR(X16=1,X16=2),"",3))</f>
        <v/>
      </c>
      <c r="AH19" s="2">
        <f>IF($K$12="Повторный",$AH$11,0.5)</f>
        <v>0.5</v>
      </c>
      <c r="AI19" s="2">
        <f>IF($K$12="Повторный",$X$11,IF(AH16=1,"",0.8))</f>
        <v>0.8</v>
      </c>
      <c r="AJ19" s="8">
        <f>IF($K$12="Повторный",$X$11,1)</f>
        <v>1</v>
      </c>
      <c r="AK19" s="8">
        <f>IF($K$12="Повторный",$X$11,1.5)</f>
        <v>1.5</v>
      </c>
      <c r="AL19" s="8">
        <f>IF($K$12="Повторный",$X$11,2)</f>
        <v>2</v>
      </c>
      <c r="AM19" s="8">
        <f>IF($K$12="Повторный",$X$11,IF(OR(AH16=1,AH16=2),"",3))</f>
        <v>3</v>
      </c>
      <c r="AR19" s="2">
        <f>IF($M$12="Повторный",$X$11,0.5)</f>
        <v>0.5</v>
      </c>
      <c r="AS19" s="2">
        <f>IF($M$12="Повторный",$X$11,IF(AR16=1,"",0.8))</f>
        <v>0.8</v>
      </c>
      <c r="AT19" s="8">
        <f>IF($M$12="Повторный",$X$11,1)</f>
        <v>1</v>
      </c>
      <c r="AU19" s="8">
        <f>IF($M$12="Повторный",$X$11,1.5)</f>
        <v>1.5</v>
      </c>
      <c r="AV19" s="8">
        <f>IF($M$12="Повторный",$X$11,2)</f>
        <v>2</v>
      </c>
      <c r="AW19" s="8">
        <f>IF($M$12="Повторный",$X$11,IF(OR(AR16=1,AR16=2),"",3))</f>
        <v>3</v>
      </c>
      <c r="BB19" s="2">
        <f>IF($O$12="Повторный",$X$11,0.5)</f>
        <v>0.5</v>
      </c>
      <c r="BC19" s="2">
        <f>IF($O$12="Повторный",$X$11,IF(BB16=1,"",0.8))</f>
        <v>0.8</v>
      </c>
      <c r="BD19" s="8">
        <f>IF($O$12="Повторный",$X$11,1)</f>
        <v>1</v>
      </c>
      <c r="BE19" s="8">
        <f>IF($O$12="Повторный",$X$11,1.5)</f>
        <v>1.5</v>
      </c>
      <c r="BF19" s="8">
        <f>IF($O$12="Повторный",$X$11,2)</f>
        <v>2</v>
      </c>
      <c r="BG19" s="8">
        <f>IF($O$12="Повторный",$X$11,IF(OR(BB16=1,BB16=2),"",3))</f>
        <v>3</v>
      </c>
      <c r="BL19" s="2">
        <f>IF($Q$12="Повторный",$X$11,0.5)</f>
        <v>0.5</v>
      </c>
      <c r="BM19" s="2">
        <f>IF($Q$12="Повторный",$X$11,IF(BL16=1,"",0.8))</f>
        <v>0.8</v>
      </c>
      <c r="BN19" s="8">
        <f>IF($Q$12="Повторный",$X$11,1)</f>
        <v>1</v>
      </c>
      <c r="BO19" s="8">
        <f>IF($Q$12="Повторный",$X$11,1.5)</f>
        <v>1.5</v>
      </c>
      <c r="BP19" s="8">
        <f>IF($Q$12="Повторный",$X$11,2)</f>
        <v>2</v>
      </c>
      <c r="BQ19" s="8">
        <f>IF($Q$12="Повторный",$X$11,IF(OR(BL16=1,BL16=2),"",3))</f>
        <v>3</v>
      </c>
    </row>
    <row r="20" spans="1:71" s="2" customFormat="1" ht="12.75" customHeight="1">
      <c r="A20" s="116" t="s">
        <v>42</v>
      </c>
      <c r="B20" s="117"/>
      <c r="C20" s="117"/>
      <c r="D20" s="117"/>
      <c r="E20" s="117"/>
      <c r="F20" s="117"/>
      <c r="G20" s="117"/>
      <c r="H20" s="118"/>
      <c r="I20" s="142">
        <v>18</v>
      </c>
      <c r="J20" s="143"/>
      <c r="K20" s="142"/>
      <c r="L20" s="143"/>
      <c r="M20" s="142"/>
      <c r="N20" s="143"/>
      <c r="O20" s="142"/>
      <c r="P20" s="143"/>
      <c r="Q20" s="142"/>
      <c r="R20" s="215"/>
      <c r="S20" s="84"/>
      <c r="T20" s="85"/>
      <c r="U20" s="50"/>
      <c r="V20" s="50"/>
      <c r="W20" s="50"/>
      <c r="X20" s="2">
        <f>IF($I$12="Повторный",X11,18)</f>
        <v>18</v>
      </c>
      <c r="Y20" s="2">
        <f>IF($I$12="Повторный",X11,35)</f>
        <v>35</v>
      </c>
      <c r="Z20" s="8" t="str">
        <f>IF($I$12="Повторный",X11,IF(OR(X16=1,X16=3),"",70))</f>
        <v/>
      </c>
      <c r="AA20" s="8" t="str">
        <f>IF($I$12="Повторный",X11,IF(OR(X16=1,X16=3),"",105))</f>
        <v/>
      </c>
      <c r="AH20" s="2">
        <f>IF($K$12="Повторный",$X$11,18)</f>
        <v>18</v>
      </c>
      <c r="AI20" s="2">
        <f>IF($K$12="Повторный",$X$11,35)</f>
        <v>35</v>
      </c>
      <c r="AJ20" s="8">
        <f>IF($K$12="Повторный",$X$11,IF(OR(AH16=1,AH16=3),"",70))</f>
        <v>70</v>
      </c>
      <c r="AK20" s="8">
        <f>IF($K$12="Повторный",$X$11,IF(OR(AH16=1,AH16=3),"",105))</f>
        <v>105</v>
      </c>
      <c r="AR20" s="2">
        <f>IF($M$12="Повторный",$X$11,18)</f>
        <v>18</v>
      </c>
      <c r="AS20" s="2">
        <f>IF($M$12="Повторный",$X$11,35)</f>
        <v>35</v>
      </c>
      <c r="AT20" s="8">
        <f>IF($M$12="Повторный",$X$11,IF(OR(AR16=1,AR16=3),"",70))</f>
        <v>70</v>
      </c>
      <c r="AU20" s="8">
        <f>IF($M$12="Повторный",$X$11,IF(OR(AR16=1,AR16=3),"",105))</f>
        <v>105</v>
      </c>
      <c r="BB20" s="2">
        <f>IF($O$12="Повторный",$X$11,18)</f>
        <v>18</v>
      </c>
      <c r="BC20" s="2">
        <f>IF($O$12="Повторный",$X$11,35)</f>
        <v>35</v>
      </c>
      <c r="BD20" s="8">
        <f>IF($O$12="Повторный",$X$11,IF(OR(BB16=1,BB16=3),"",70))</f>
        <v>70</v>
      </c>
      <c r="BE20" s="8">
        <f>IF($O$12="Повторный",$X$11,IF(OR(BB16=1,BB16=3),"",105))</f>
        <v>105</v>
      </c>
      <c r="BL20" s="2">
        <f>IF($Q$12="Повторный",$X$11,18)</f>
        <v>18</v>
      </c>
      <c r="BM20" s="2">
        <f>IF($Q$12="Повторный",$X$11,35)</f>
        <v>35</v>
      </c>
      <c r="BN20" s="8">
        <f>IF($Q$12="Повторный",$X$11,IF(OR(BL16=1,BL16=3),"",70))</f>
        <v>70</v>
      </c>
      <c r="BO20" s="8">
        <f>IF($Q$12="Повторный",$X$11,IF(OR(BL16=1,BL16=3),"",105))</f>
        <v>105</v>
      </c>
    </row>
    <row r="21" spans="1:71" s="2" customFormat="1" ht="12.75" customHeight="1">
      <c r="A21" s="116" t="s">
        <v>27</v>
      </c>
      <c r="B21" s="117"/>
      <c r="C21" s="117"/>
      <c r="D21" s="117"/>
      <c r="E21" s="117"/>
      <c r="F21" s="117"/>
      <c r="G21" s="117"/>
      <c r="H21" s="118"/>
      <c r="I21" s="132">
        <v>4</v>
      </c>
      <c r="J21" s="133"/>
      <c r="K21" s="132"/>
      <c r="L21" s="133"/>
      <c r="M21" s="132"/>
      <c r="N21" s="133"/>
      <c r="O21" s="132"/>
      <c r="P21" s="133"/>
      <c r="Q21" s="132"/>
      <c r="R21" s="214"/>
      <c r="S21" s="73"/>
      <c r="T21" s="86"/>
      <c r="U21" s="50"/>
      <c r="V21" s="50"/>
      <c r="W21" s="50"/>
      <c r="X21" s="2">
        <f>IF($I$12="Повторный",X11,1)</f>
        <v>1</v>
      </c>
      <c r="Y21" s="2">
        <f>IF($I$12="Повторный",X11,2)</f>
        <v>2</v>
      </c>
      <c r="Z21" s="8">
        <f>IF($I$12="Повторный",X11,IF($X$16=0,"",3))</f>
        <v>3</v>
      </c>
      <c r="AA21" s="8">
        <f>IF($I$12="Повторный",X11,IF($X$16=0,"",4))</f>
        <v>4</v>
      </c>
      <c r="AB21" s="8">
        <f>IF($I$12="Повторный",X11,IF($X$16=0,"",5))</f>
        <v>5</v>
      </c>
      <c r="AC21" s="8">
        <f>IF($I$12="Повторный",X11,IF($X$16=0,"",6))</f>
        <v>6</v>
      </c>
      <c r="AD21" s="8">
        <f>IF($I$12="Повторный",X11,IF($X$16=0,"",7))</f>
        <v>7</v>
      </c>
      <c r="AE21" s="8">
        <f>IF($I$12="Повторный",X11,IF($X$16=0,"",8))</f>
        <v>8</v>
      </c>
      <c r="AH21" s="2">
        <f>IF($K$12="Повторный",$X$11,1)</f>
        <v>1</v>
      </c>
      <c r="AI21" s="2">
        <f>IF($K$12="Повторный",$X$11,2)</f>
        <v>2</v>
      </c>
      <c r="AJ21" s="8">
        <f>IF($K$12="Повторный",$X$11,IF($AH$16=0,"",3))</f>
        <v>3</v>
      </c>
      <c r="AK21" s="8">
        <f>IF($K$12="Повторный",$X$11,IF($AH$16=0,"",4))</f>
        <v>4</v>
      </c>
      <c r="AL21" s="8">
        <f>IF($K$12="Повторный",$X$11,IF($AH$16=0,"",5))</f>
        <v>5</v>
      </c>
      <c r="AM21" s="8">
        <f>IF($K$12="Повторный",$X$11,IF($AH$16=0,"",6))</f>
        <v>6</v>
      </c>
      <c r="AN21" s="8">
        <f>IF($K$12="Повторный",$X$11,IF($AH$16=0,"",7))</f>
        <v>7</v>
      </c>
      <c r="AO21" s="8">
        <f>IF($K$12="Повторный",$X$11,IF($AH$16=0,"",8))</f>
        <v>8</v>
      </c>
      <c r="AR21" s="2">
        <f>IF($M$12="Повторный",$X$11,1)</f>
        <v>1</v>
      </c>
      <c r="AS21" s="2">
        <f>IF($M$12="Повторный",$X$11,2)</f>
        <v>2</v>
      </c>
      <c r="AT21" s="8">
        <f>IF($M$12="Повторный",$X$11,IF($AR$16=0,"",3))</f>
        <v>3</v>
      </c>
      <c r="AU21" s="8">
        <f>IF($M$12="Повторный",$X$11,IF($AR$16=0,"",4))</f>
        <v>4</v>
      </c>
      <c r="AV21" s="8">
        <f>IF($M$12="Повторный",$X$11,IF($AR$16=0,"",5))</f>
        <v>5</v>
      </c>
      <c r="AW21" s="8">
        <f>IF($M$12="Повторный",$X$11,IF($AR$16=0,"",6))</f>
        <v>6</v>
      </c>
      <c r="AX21" s="8">
        <f>IF($M$12="Повторный",$X$11,IF($AR$16=0,"",7))</f>
        <v>7</v>
      </c>
      <c r="AY21" s="8">
        <f>IF($M$12="Повторный",$X$11,IF($AR$16=0,"",8))</f>
        <v>8</v>
      </c>
      <c r="BB21" s="2">
        <f>IF($O$12="Повторный",$X$11,1)</f>
        <v>1</v>
      </c>
      <c r="BC21" s="2">
        <f>IF($O$12="Повторный",$X$11,2)</f>
        <v>2</v>
      </c>
      <c r="BD21" s="8">
        <f>IF($O$12="Повторный",$X$11,IF($BB$16=0,"",3))</f>
        <v>3</v>
      </c>
      <c r="BE21" s="8">
        <f>IF($O$12="Повторный",$X$11,IF($BB$16=0,"",4))</f>
        <v>4</v>
      </c>
      <c r="BF21" s="8">
        <f>IF($O$12="Повторный",$X$11,IF($BB$16=0,"",5))</f>
        <v>5</v>
      </c>
      <c r="BG21" s="8">
        <f>IF($O$12="Повторный",$X$11,IF($BB$16=0,"",6))</f>
        <v>6</v>
      </c>
      <c r="BH21" s="8">
        <f>IF($O$12="Повторный",$X$11,IF($BB$16=0,"",7))</f>
        <v>7</v>
      </c>
      <c r="BI21" s="8">
        <f>IF($O$12="Повторный",$X$11,IF($BB$16=0,"",8))</f>
        <v>8</v>
      </c>
      <c r="BL21" s="2">
        <f>IF($Q$12="Повторный",$X$11,1)</f>
        <v>1</v>
      </c>
      <c r="BM21" s="2">
        <f>IF($Q$12="Повторный",$X$11,2)</f>
        <v>2</v>
      </c>
      <c r="BN21" s="8">
        <f>IF($Q$12="Повторный",$X$11,IF($BL$16=0,"",3))</f>
        <v>3</v>
      </c>
      <c r="BO21" s="8">
        <f>IF($Q$12="Повторный",$X$11,IF($BL$16=0,"",4))</f>
        <v>4</v>
      </c>
      <c r="BP21" s="8">
        <f>IF($Q$12="Повторный",$X$11,IF($BL$16=0,"",5))</f>
        <v>5</v>
      </c>
      <c r="BQ21" s="8">
        <f>IF($Q$12="Повторный",$X$11,IF($BL$16=0,"",6))</f>
        <v>6</v>
      </c>
      <c r="BR21" s="8">
        <f>IF($Q$12="Повторный",$X$11,IF($BL$16=0,"",7))</f>
        <v>7</v>
      </c>
      <c r="BS21" s="8">
        <f>IF($Q$12="Повторный",$X$11,IF($BL$16=0,"",8))</f>
        <v>8</v>
      </c>
    </row>
    <row r="22" spans="1:71" s="2" customFormat="1" ht="12.75" customHeight="1">
      <c r="A22" s="116" t="s">
        <v>15</v>
      </c>
      <c r="B22" s="117"/>
      <c r="C22" s="117"/>
      <c r="D22" s="117"/>
      <c r="E22" s="117"/>
      <c r="F22" s="117"/>
      <c r="G22" s="117"/>
      <c r="H22" s="118"/>
      <c r="I22" s="130" t="s">
        <v>87</v>
      </c>
      <c r="J22" s="141"/>
      <c r="K22" s="130"/>
      <c r="L22" s="141"/>
      <c r="M22" s="130"/>
      <c r="N22" s="141"/>
      <c r="O22" s="130"/>
      <c r="P22" s="141"/>
      <c r="Q22" s="130"/>
      <c r="R22" s="177"/>
      <c r="S22" s="82"/>
      <c r="T22" s="83"/>
      <c r="U22" s="50"/>
      <c r="V22" s="50"/>
      <c r="W22" s="50"/>
      <c r="X22" s="2" t="str">
        <f>IF($I$12="Повторный",$X$11,"с 2 сторон")</f>
        <v>с 2 сторон</v>
      </c>
      <c r="Y22" s="2" t="str">
        <f>IF($I$12="Повторный",$X$11,"Только сверху")</f>
        <v>Только сверху</v>
      </c>
      <c r="Z22" s="2" t="str">
        <f>IF($I$12="Повторный",$X$11,"Только снизу")</f>
        <v>Только снизу</v>
      </c>
      <c r="AA22" s="8" t="str">
        <f>IF($I$12="Повторный",$X$11,"Отсутствует")</f>
        <v>Отсутствует</v>
      </c>
      <c r="AH22" s="2" t="str">
        <f>IF($K$12="Повторный",$X$11,"с 2 сторон")</f>
        <v>с 2 сторон</v>
      </c>
      <c r="AI22" s="2" t="str">
        <f>IF($K$12="Повторный",$X$11,"Только сверху")</f>
        <v>Только сверху</v>
      </c>
      <c r="AJ22" s="2" t="str">
        <f>IF($K$12="Повторный",$X$11,"Только снизу")</f>
        <v>Только снизу</v>
      </c>
      <c r="AK22" s="8" t="str">
        <f>IF($K$12="Повторный",$X$11,"Отсутствует")</f>
        <v>Отсутствует</v>
      </c>
      <c r="AR22" s="2" t="str">
        <f>IF($M$12="Повторный",$X$11,"с 2 сторон")</f>
        <v>с 2 сторон</v>
      </c>
      <c r="AS22" s="2" t="str">
        <f>IF($M$12="Повторный",$X$11,"Только сверху")</f>
        <v>Только сверху</v>
      </c>
      <c r="AT22" s="2" t="str">
        <f>IF($M$12="Повторный",$X$11,"Только снизу")</f>
        <v>Только снизу</v>
      </c>
      <c r="AU22" s="8" t="str">
        <f>IF($M$12="Повторный",$X$11,"Отсутствует")</f>
        <v>Отсутствует</v>
      </c>
      <c r="BB22" s="2" t="str">
        <f>IF($O$12="Повторный",$X$11,"с 2 сторон")</f>
        <v>с 2 сторон</v>
      </c>
      <c r="BC22" s="2" t="str">
        <f>IF($O$12="Повторный",$X$11,"Только сверху")</f>
        <v>Только сверху</v>
      </c>
      <c r="BD22" s="2" t="str">
        <f>IF($O$12="Повторный",$X$11,"Только снизу")</f>
        <v>Только снизу</v>
      </c>
      <c r="BE22" s="8" t="str">
        <f>IF($O$12="Повторный",$X$11,"Отсутствует")</f>
        <v>Отсутствует</v>
      </c>
      <c r="BL22" s="2" t="str">
        <f>IF($Q$12="Повторный",$X$11,"с 2 сторон")</f>
        <v>с 2 сторон</v>
      </c>
      <c r="BM22" s="2" t="str">
        <f>IF($Q$12="Повторный",$X$11,"Только сверху")</f>
        <v>Только сверху</v>
      </c>
      <c r="BN22" s="2" t="str">
        <f>IF($Q$12="Повторный",$X$11,"Только снизу")</f>
        <v>Только снизу</v>
      </c>
      <c r="BO22" s="8" t="str">
        <f>IF($Q$12="Повторный",$X$11,"Отсутствует")</f>
        <v>Отсутствует</v>
      </c>
    </row>
    <row r="23" spans="1:71" s="2" customFormat="1" ht="12.75" customHeight="1">
      <c r="A23" s="116" t="s">
        <v>30</v>
      </c>
      <c r="B23" s="117"/>
      <c r="C23" s="117"/>
      <c r="D23" s="117"/>
      <c r="E23" s="117"/>
      <c r="F23" s="117"/>
      <c r="G23" s="117"/>
      <c r="H23" s="118"/>
      <c r="I23" s="132" t="s">
        <v>87</v>
      </c>
      <c r="J23" s="133"/>
      <c r="K23" s="132"/>
      <c r="L23" s="133"/>
      <c r="M23" s="132"/>
      <c r="N23" s="133"/>
      <c r="O23" s="132"/>
      <c r="P23" s="133"/>
      <c r="Q23" s="132"/>
      <c r="R23" s="214"/>
      <c r="S23" s="82"/>
      <c r="T23" s="83"/>
      <c r="U23" s="50"/>
      <c r="V23" s="50"/>
      <c r="W23" s="50"/>
      <c r="X23" s="2" t="str">
        <f>IF($I$12="Повторный",$X$11,"с 2 сторон")</f>
        <v>с 2 сторон</v>
      </c>
      <c r="Y23" s="2" t="str">
        <f>IF($I$12="Повторный",$X$11,"Только сверху")</f>
        <v>Только сверху</v>
      </c>
      <c r="Z23" s="2" t="str">
        <f>IF($I$12="Повторный",$X$11,"Только снизу")</f>
        <v>Только снизу</v>
      </c>
      <c r="AA23" s="8" t="str">
        <f>IF($I$12="Повторный",$X$11,"Отсутствует")</f>
        <v>Отсутствует</v>
      </c>
      <c r="AH23" s="2" t="str">
        <f>IF($K$12="Повторный",$X$11,"с 2 сторон")</f>
        <v>с 2 сторон</v>
      </c>
      <c r="AI23" s="2" t="str">
        <f>IF($K$12="Повторный",$X$11,"Только сверху")</f>
        <v>Только сверху</v>
      </c>
      <c r="AJ23" s="2" t="str">
        <f>IF($K$12="Повторный",$X$11,"Только снизу")</f>
        <v>Только снизу</v>
      </c>
      <c r="AK23" s="8" t="str">
        <f>IF($K$12="Повторный",$X$11,"Отсутствует")</f>
        <v>Отсутствует</v>
      </c>
      <c r="AR23" s="2" t="str">
        <f>IF($M$12="Повторный",$X$11,"с 2 сторон")</f>
        <v>с 2 сторон</v>
      </c>
      <c r="AS23" s="2" t="str">
        <f>IF($M$12="Повторный",$X$11,"Только сверху")</f>
        <v>Только сверху</v>
      </c>
      <c r="AT23" s="2" t="str">
        <f>IF($M$12="Повторный",$X$11,"Только снизу")</f>
        <v>Только снизу</v>
      </c>
      <c r="AU23" s="8" t="str">
        <f>IF($M$12="Повторный",$X$11,"Отсутствует")</f>
        <v>Отсутствует</v>
      </c>
      <c r="BB23" s="2" t="str">
        <f>IF($O$12="Повторный",$X$11,"с 2 сторон")</f>
        <v>с 2 сторон</v>
      </c>
      <c r="BC23" s="2" t="str">
        <f>IF($O$12="Повторный",$X$11,"Только сверху")</f>
        <v>Только сверху</v>
      </c>
      <c r="BD23" s="2" t="str">
        <f>IF($O$12="Повторный",$X$11,"Только снизу")</f>
        <v>Только снизу</v>
      </c>
      <c r="BE23" s="8" t="str">
        <f>IF($O$12="Повторный",$X$11,"Отсутствует")</f>
        <v>Отсутствует</v>
      </c>
      <c r="BL23" s="2" t="str">
        <f>IF($Q$12="Повторный",$X$11,"с 2 сторон")</f>
        <v>с 2 сторон</v>
      </c>
      <c r="BM23" s="2" t="str">
        <f>IF($Q$12="Повторный",$X$11,"Только сверху")</f>
        <v>Только сверху</v>
      </c>
      <c r="BN23" s="2" t="str">
        <f>IF($Q$12="Повторный",$X$11,"Только снизу")</f>
        <v>Только снизу</v>
      </c>
      <c r="BO23" s="8" t="str">
        <f>IF($Q$12="Повторный",$X$11,"Отсутствует")</f>
        <v>Отсутствует</v>
      </c>
    </row>
    <row r="24" spans="1:71" s="2" customFormat="1" ht="12.75" customHeight="1">
      <c r="A24" s="241" t="s">
        <v>83</v>
      </c>
      <c r="B24" s="242"/>
      <c r="C24" s="242"/>
      <c r="D24" s="242"/>
      <c r="E24" s="242"/>
      <c r="F24" s="242"/>
      <c r="G24" s="242"/>
      <c r="H24" s="243"/>
      <c r="I24" s="132" t="s">
        <v>90</v>
      </c>
      <c r="J24" s="133"/>
      <c r="K24" s="132"/>
      <c r="L24" s="133"/>
      <c r="M24" s="132"/>
      <c r="N24" s="133"/>
      <c r="O24" s="132"/>
      <c r="P24" s="133"/>
      <c r="Q24" s="132"/>
      <c r="R24" s="214"/>
      <c r="S24" s="82"/>
      <c r="T24" s="83"/>
      <c r="U24" s="50"/>
      <c r="V24" s="50"/>
      <c r="W24" s="50"/>
      <c r="X24" s="2" t="str">
        <f>IF($I$12="Повторный",X11,"Закрыты маской")</f>
        <v>Закрыты маской</v>
      </c>
      <c r="Y24" s="2" t="str">
        <f>IF($I$12="Повторный",X11,"Открыты от маски")</f>
        <v>Открыты от маски</v>
      </c>
      <c r="AH24" s="2" t="str">
        <f>IF($K$12="Повторный",AH11,"Закрыты маской")</f>
        <v>Закрыты маской</v>
      </c>
      <c r="AI24" s="2" t="str">
        <f>IF($K$12="Повторный",AH11,"Открыты от маски")</f>
        <v>Открыты от маски</v>
      </c>
      <c r="AR24" s="2" t="str">
        <f>IF($M$12="Повторный",AR11,"Закрыты маской")</f>
        <v>Закрыты маской</v>
      </c>
      <c r="AS24" s="2" t="str">
        <f>IF($M$12="Повторный",AR11,"Открыты от маски")</f>
        <v>Открыты от маски</v>
      </c>
      <c r="BB24" s="2" t="str">
        <f>IF($O$12="Повторный",BB11,"Закрыты маской")</f>
        <v>Закрыты маской</v>
      </c>
      <c r="BC24" s="2" t="str">
        <f>IF($O$12="Повторный",BB11,"Открыты от маски")</f>
        <v>Открыты от маски</v>
      </c>
      <c r="BL24" s="2" t="str">
        <f>IF($Q$12="Повторный",BL11,"Закрыты маской")</f>
        <v>Закрыты маской</v>
      </c>
      <c r="BM24" s="2" t="str">
        <f>IF($Q$12="Повторный",BL11,"Открыты от маски")</f>
        <v>Открыты от маски</v>
      </c>
    </row>
    <row r="25" spans="1:71" ht="12.75" customHeight="1">
      <c r="A25" s="116" t="s">
        <v>26</v>
      </c>
      <c r="B25" s="117"/>
      <c r="C25" s="117"/>
      <c r="D25" s="117"/>
      <c r="E25" s="117"/>
      <c r="F25" s="117"/>
      <c r="G25" s="117"/>
      <c r="H25" s="118"/>
      <c r="I25" s="216" t="s">
        <v>88</v>
      </c>
      <c r="J25" s="227"/>
      <c r="K25" s="216"/>
      <c r="L25" s="227"/>
      <c r="M25" s="216"/>
      <c r="N25" s="227"/>
      <c r="O25" s="216"/>
      <c r="P25" s="227"/>
      <c r="Q25" s="216"/>
      <c r="R25" s="217"/>
      <c r="S25" s="87"/>
      <c r="T25" s="88"/>
      <c r="U25" s="50"/>
      <c r="V25" s="50"/>
      <c r="W25" s="50"/>
      <c r="X25" s="66" t="str">
        <f>IF($I$12="Повторный",$X$11,"1:1")</f>
        <v>1:1</v>
      </c>
      <c r="Y25" s="66" t="str">
        <f>IF($I$12="Повторный",X11,"1:0,9842(100 dbu=2.5 мм)")</f>
        <v>1:0,9842(100 dbu=2.5 мм)</v>
      </c>
      <c r="Z25"/>
      <c r="AH25" s="66" t="str">
        <f>IF($K$12="Повторный",$X$11,"1:1")</f>
        <v>1:1</v>
      </c>
      <c r="AI25" s="66" t="str">
        <f>IF($K$12="Повторный",AH11,"1:0,9842(100 dbu=2.5 мм)")</f>
        <v>1:0,9842(100 dbu=2.5 мм)</v>
      </c>
      <c r="AR25" s="66" t="str">
        <f>IF($M$12="Повторный",$X$11,"1:1")</f>
        <v>1:1</v>
      </c>
      <c r="AS25" s="66" t="str">
        <f>IF($M$12="Повторный",AR11,"1:0,9842(100 dbu=2.5 мм)")</f>
        <v>1:0,9842(100 dbu=2.5 мм)</v>
      </c>
      <c r="BB25" s="66" t="str">
        <f>IF($O$12="Повторный",$X$11,"1:1")</f>
        <v>1:1</v>
      </c>
      <c r="BC25" s="66" t="str">
        <f>IF($O$12="Повторный",BB11,"1:0,9842(100 dbu=2.5 мм)")</f>
        <v>1:0,9842(100 dbu=2.5 мм)</v>
      </c>
      <c r="BL25" s="66" t="str">
        <f>IF($Q$12="Повторный",$X$11,"1:1")</f>
        <v>1:1</v>
      </c>
      <c r="BM25" s="66" t="str">
        <f>IF($Q$12="Повторный",BL11,"1:0,9842(100 dbu=2.5 мм)")</f>
        <v>1:0,9842(100 dbu=2.5 мм)</v>
      </c>
    </row>
    <row r="26" spans="1:71" ht="12.75" customHeight="1">
      <c r="A26" s="116" t="s">
        <v>84</v>
      </c>
      <c r="B26" s="117"/>
      <c r="C26" s="117"/>
      <c r="D26" s="117"/>
      <c r="E26" s="117"/>
      <c r="F26" s="117"/>
      <c r="G26" s="117"/>
      <c r="H26" s="118"/>
      <c r="I26" s="146"/>
      <c r="J26" s="147"/>
      <c r="K26" s="146"/>
      <c r="L26" s="147"/>
      <c r="M26" s="146"/>
      <c r="N26" s="147"/>
      <c r="O26" s="146"/>
      <c r="P26" s="147"/>
      <c r="Q26" s="146"/>
      <c r="R26" s="213"/>
      <c r="S26" s="82"/>
      <c r="T26" s="83"/>
      <c r="U26" s="50"/>
      <c r="V26" s="50"/>
      <c r="W26" s="50"/>
      <c r="X26" s="66"/>
      <c r="Y26" s="19" t="str">
        <f>IF($I$12="Повторный",$X$11,"Фрезерование")</f>
        <v>Фрезерование</v>
      </c>
      <c r="Z26" t="str">
        <f>IF(OR($K$19=0.8,$K$19=3),"",IF($I$12="Повторный",X11,"Скрайбирование"))</f>
        <v>Скрайбирование</v>
      </c>
      <c r="AH26" s="66"/>
      <c r="AI26" s="19" t="str">
        <f>IF($K$12="Повторный",$X$11,"Фрезерование")</f>
        <v>Фрезерование</v>
      </c>
      <c r="AJ26" t="str">
        <f>IF(OR($M$19=0.8,$M$19=3),"",IF($K$12="Повторный",X11,"Скрайбирование"))</f>
        <v>Скрайбирование</v>
      </c>
      <c r="AR26" s="66"/>
      <c r="AS26" s="19" t="str">
        <f>IF($M$12="Повторный",$X$11,"Фрезерование")</f>
        <v>Фрезерование</v>
      </c>
      <c r="AT26" t="str">
        <f>IF(OR($O$19=0.8,$O$19=3),"",IF($M$12="Повторный",X11,"Скрайбирование"))</f>
        <v>Скрайбирование</v>
      </c>
      <c r="BB26" s="66"/>
      <c r="BC26" s="19" t="str">
        <f>IF($O$12="Повторный",$X$11,"Фрезерование")</f>
        <v>Фрезерование</v>
      </c>
      <c r="BD26" t="str">
        <f>IF(OR($Q$19=0.8,$Q$19=3),"",IF($O$12="Повторный",X11,"Скрайбирование"))</f>
        <v>Скрайбирование</v>
      </c>
      <c r="BL26" s="66"/>
      <c r="BM26" s="19" t="str">
        <f>IF($Q$12="Повторный",$X$11,"Фрезерование")</f>
        <v>Фрезерование</v>
      </c>
      <c r="BN26" t="str">
        <f>IF(OR($S$19=0.8,$S$19=3),"",IF($Q$12="Повторный",X11,"Скрайбирование"))</f>
        <v>Скрайбирование</v>
      </c>
    </row>
    <row r="27" spans="1:71" ht="12.75" customHeight="1">
      <c r="A27" s="116" t="s">
        <v>49</v>
      </c>
      <c r="B27" s="117"/>
      <c r="C27" s="117"/>
      <c r="D27" s="117"/>
      <c r="E27" s="117"/>
      <c r="F27" s="117"/>
      <c r="G27" s="117"/>
      <c r="H27" s="118"/>
      <c r="I27" s="146" t="s">
        <v>91</v>
      </c>
      <c r="J27" s="147"/>
      <c r="K27" s="146"/>
      <c r="L27" s="147"/>
      <c r="M27" s="146"/>
      <c r="N27" s="147"/>
      <c r="O27" s="146"/>
      <c r="P27" s="147"/>
      <c r="Q27" s="146"/>
      <c r="R27" s="213"/>
      <c r="S27" s="89"/>
      <c r="T27" s="90"/>
      <c r="U27" s="47"/>
      <c r="V27" s="50"/>
      <c r="W27" s="50"/>
      <c r="X27" s="66" t="str">
        <f>IF($I$12="Повторный",X11,"да")</f>
        <v>да</v>
      </c>
      <c r="Y27" s="66" t="str">
        <f>IF($I$12="Повторный",X11,"нет")</f>
        <v>нет</v>
      </c>
      <c r="Z27" s="19"/>
      <c r="AH27" s="66" t="str">
        <f>IF($K$12="Повторный",AH11,"да")</f>
        <v>да</v>
      </c>
      <c r="AI27" s="66" t="str">
        <f>IF($K$12="Повторный",AH11,"нет")</f>
        <v>нет</v>
      </c>
      <c r="AJ27" s="19"/>
      <c r="AR27" s="66" t="str">
        <f>IF($M$12="Повторный",AR11,"да")</f>
        <v>да</v>
      </c>
      <c r="AS27" s="66" t="str">
        <f>IF($M$12="Повторный",AR11,"нет")</f>
        <v>нет</v>
      </c>
      <c r="AT27" s="19"/>
      <c r="BB27" s="66" t="str">
        <f>IF($O$12="Повторный",BB11,"да")</f>
        <v>да</v>
      </c>
      <c r="BC27" s="66" t="str">
        <f>IF($O$12="Повторный",BB11,"нет")</f>
        <v>нет</v>
      </c>
      <c r="BD27" s="19"/>
      <c r="BL27" s="66" t="str">
        <f>IF($Q$12="Повторный",BL11,"да")</f>
        <v>да</v>
      </c>
      <c r="BM27" s="66" t="str">
        <f>IF($Q$12="Повторный",BL11,"нет")</f>
        <v>нет</v>
      </c>
      <c r="BN27" s="19"/>
    </row>
    <row r="28" spans="1:71" ht="12.75" customHeight="1">
      <c r="A28" s="116" t="s">
        <v>50</v>
      </c>
      <c r="B28" s="117"/>
      <c r="C28" s="117"/>
      <c r="D28" s="117"/>
      <c r="E28" s="117"/>
      <c r="F28" s="117"/>
      <c r="G28" s="117"/>
      <c r="H28" s="118"/>
      <c r="I28" s="144" t="s">
        <v>45</v>
      </c>
      <c r="J28" s="145"/>
      <c r="K28" s="144"/>
      <c r="L28" s="145"/>
      <c r="M28" s="144"/>
      <c r="N28" s="145"/>
      <c r="O28" s="144"/>
      <c r="P28" s="145"/>
      <c r="Q28" s="144"/>
      <c r="R28" s="178"/>
      <c r="S28" s="89"/>
      <c r="T28" s="90"/>
      <c r="U28" s="47"/>
      <c r="V28" s="50"/>
      <c r="W28" s="50"/>
      <c r="X28" s="9" t="s">
        <v>51</v>
      </c>
      <c r="Y28" s="19" t="s">
        <v>45</v>
      </c>
      <c r="Z28" s="19"/>
      <c r="AH28" s="9" t="s">
        <v>51</v>
      </c>
      <c r="AI28" s="19" t="s">
        <v>45</v>
      </c>
      <c r="AJ28" s="19"/>
      <c r="AR28" s="9" t="s">
        <v>51</v>
      </c>
      <c r="AS28" s="19" t="s">
        <v>45</v>
      </c>
      <c r="AT28" s="19"/>
      <c r="BB28" s="9" t="s">
        <v>51</v>
      </c>
      <c r="BC28" s="19" t="s">
        <v>45</v>
      </c>
      <c r="BD28" s="19"/>
      <c r="BL28" s="9" t="s">
        <v>51</v>
      </c>
      <c r="BM28" s="19" t="s">
        <v>45</v>
      </c>
      <c r="BN28" s="19"/>
    </row>
    <row r="29" spans="1:71" ht="12.75" customHeight="1">
      <c r="A29" s="238" t="s">
        <v>3</v>
      </c>
      <c r="B29" s="239"/>
      <c r="C29" s="239"/>
      <c r="D29" s="239"/>
      <c r="E29" s="239"/>
      <c r="F29" s="239"/>
      <c r="G29" s="239"/>
      <c r="H29" s="239"/>
      <c r="I29" s="239"/>
      <c r="J29" s="239"/>
      <c r="K29" s="239"/>
      <c r="L29" s="239"/>
      <c r="M29" s="239"/>
      <c r="N29" s="239"/>
      <c r="O29" s="239"/>
      <c r="P29" s="239"/>
      <c r="Q29" s="239"/>
      <c r="R29" s="240"/>
      <c r="S29" s="65"/>
      <c r="T29" s="65"/>
      <c r="U29" s="51"/>
      <c r="V29" s="51"/>
      <c r="W29" s="50"/>
      <c r="X29" s="9"/>
      <c r="Y29" s="19"/>
      <c r="Z29" s="19"/>
      <c r="AH29" s="9"/>
      <c r="AI29" s="19"/>
      <c r="AJ29" s="19"/>
      <c r="AR29" s="9"/>
      <c r="AS29" s="19"/>
      <c r="AT29" s="19"/>
      <c r="BB29" s="9"/>
      <c r="BC29" s="19"/>
      <c r="BD29" s="19"/>
      <c r="BL29" s="9"/>
      <c r="BM29" s="19"/>
      <c r="BN29" s="19"/>
    </row>
    <row r="30" spans="1:71" ht="12.75" customHeight="1">
      <c r="A30" s="193" t="s">
        <v>94</v>
      </c>
      <c r="B30" s="194"/>
      <c r="C30" s="194"/>
      <c r="D30" s="194"/>
      <c r="E30" s="194"/>
      <c r="F30" s="194"/>
      <c r="G30" s="194"/>
      <c r="H30" s="194"/>
      <c r="I30" s="194"/>
      <c r="J30" s="194"/>
      <c r="K30" s="194"/>
      <c r="L30" s="194"/>
      <c r="M30" s="194"/>
      <c r="N30" s="194"/>
      <c r="O30" s="194"/>
      <c r="P30" s="194"/>
      <c r="Q30" s="194"/>
      <c r="R30" s="195"/>
      <c r="S30" s="72"/>
      <c r="T30" s="72"/>
      <c r="U30" s="52"/>
      <c r="V30" s="52"/>
      <c r="W30" s="50"/>
      <c r="X30" s="9"/>
      <c r="Y30" s="19"/>
      <c r="Z30" s="19"/>
      <c r="AH30" s="9"/>
      <c r="AI30" s="19"/>
      <c r="AJ30" s="19"/>
      <c r="AR30" s="9"/>
      <c r="AS30" s="19"/>
      <c r="AT30" s="19"/>
      <c r="BB30" s="9"/>
      <c r="BC30" s="19"/>
      <c r="BD30" s="19"/>
      <c r="BL30" s="9"/>
      <c r="BM30" s="19"/>
      <c r="BN30" s="19"/>
    </row>
    <row r="31" spans="1:71" ht="12.75" customHeight="1">
      <c r="A31" s="196"/>
      <c r="B31" s="197"/>
      <c r="C31" s="197"/>
      <c r="D31" s="197"/>
      <c r="E31" s="197"/>
      <c r="F31" s="197"/>
      <c r="G31" s="197"/>
      <c r="H31" s="197"/>
      <c r="I31" s="197"/>
      <c r="J31" s="197"/>
      <c r="K31" s="197"/>
      <c r="L31" s="197"/>
      <c r="M31" s="197"/>
      <c r="N31" s="197"/>
      <c r="O31" s="197"/>
      <c r="P31" s="197"/>
      <c r="Q31" s="197"/>
      <c r="R31" s="198"/>
      <c r="S31" s="72"/>
      <c r="T31" s="72"/>
      <c r="U31" s="52"/>
      <c r="V31" s="52"/>
      <c r="W31" s="50"/>
      <c r="X31" s="9"/>
      <c r="Y31" s="19"/>
      <c r="Z31" s="19"/>
      <c r="AH31" s="9"/>
      <c r="AI31" s="19"/>
      <c r="AJ31" s="19"/>
      <c r="AR31" s="9"/>
      <c r="AS31" s="19"/>
      <c r="AT31" s="19"/>
      <c r="BB31" s="9"/>
      <c r="BC31" s="19"/>
      <c r="BD31" s="19"/>
      <c r="BL31" s="9"/>
      <c r="BM31" s="19"/>
      <c r="BN31" s="19"/>
    </row>
    <row r="32" spans="1:71" ht="12.75" customHeight="1">
      <c r="A32" s="196"/>
      <c r="B32" s="197"/>
      <c r="C32" s="197"/>
      <c r="D32" s="197"/>
      <c r="E32" s="197"/>
      <c r="F32" s="197"/>
      <c r="G32" s="197"/>
      <c r="H32" s="197"/>
      <c r="I32" s="197"/>
      <c r="J32" s="197"/>
      <c r="K32" s="197"/>
      <c r="L32" s="197"/>
      <c r="M32" s="197"/>
      <c r="N32" s="197"/>
      <c r="O32" s="197"/>
      <c r="P32" s="197"/>
      <c r="Q32" s="197"/>
      <c r="R32" s="198"/>
      <c r="S32" s="72"/>
      <c r="T32" s="72"/>
      <c r="U32" s="52"/>
      <c r="V32" s="52"/>
      <c r="W32" s="50"/>
      <c r="X32" s="9"/>
      <c r="Y32" s="19"/>
      <c r="Z32" s="19"/>
      <c r="AH32" s="9"/>
      <c r="AI32" s="19"/>
      <c r="AJ32" s="19"/>
      <c r="AR32" s="9"/>
      <c r="AS32" s="19"/>
      <c r="AT32" s="19"/>
      <c r="BB32" s="9"/>
      <c r="BC32" s="19"/>
      <c r="BD32" s="19"/>
      <c r="BL32" s="9"/>
      <c r="BM32" s="19"/>
      <c r="BN32" s="19"/>
    </row>
    <row r="33" spans="1:66" ht="12.75" customHeight="1">
      <c r="A33" s="196"/>
      <c r="B33" s="197"/>
      <c r="C33" s="197"/>
      <c r="D33" s="197"/>
      <c r="E33" s="197"/>
      <c r="F33" s="197"/>
      <c r="G33" s="197"/>
      <c r="H33" s="197"/>
      <c r="I33" s="197"/>
      <c r="J33" s="197"/>
      <c r="K33" s="197"/>
      <c r="L33" s="197"/>
      <c r="M33" s="197"/>
      <c r="N33" s="197"/>
      <c r="O33" s="197"/>
      <c r="P33" s="197"/>
      <c r="Q33" s="197"/>
      <c r="R33" s="198"/>
      <c r="S33" s="72"/>
      <c r="T33" s="72"/>
      <c r="U33" s="52"/>
      <c r="V33" s="52"/>
      <c r="W33" s="50"/>
      <c r="X33" s="9"/>
      <c r="Y33" s="19"/>
      <c r="Z33" s="19"/>
      <c r="AH33" s="9"/>
      <c r="AI33" s="19"/>
      <c r="AJ33" s="19"/>
      <c r="AR33" s="9"/>
      <c r="AS33" s="19"/>
      <c r="AT33" s="19"/>
      <c r="BB33" s="9"/>
      <c r="BC33" s="19"/>
      <c r="BD33" s="19"/>
      <c r="BL33" s="9"/>
      <c r="BM33" s="19"/>
      <c r="BN33" s="19"/>
    </row>
    <row r="34" spans="1:66" ht="12.75" customHeight="1">
      <c r="A34" s="199"/>
      <c r="B34" s="200"/>
      <c r="C34" s="200"/>
      <c r="D34" s="200"/>
      <c r="E34" s="200"/>
      <c r="F34" s="200"/>
      <c r="G34" s="200"/>
      <c r="H34" s="200"/>
      <c r="I34" s="200"/>
      <c r="J34" s="200"/>
      <c r="K34" s="200"/>
      <c r="L34" s="200"/>
      <c r="M34" s="200"/>
      <c r="N34" s="200"/>
      <c r="O34" s="200"/>
      <c r="P34" s="200"/>
      <c r="Q34" s="200"/>
      <c r="R34" s="201"/>
      <c r="S34" s="72"/>
      <c r="T34" s="72"/>
      <c r="U34" s="52"/>
      <c r="V34" s="52"/>
      <c r="W34" s="50"/>
      <c r="X34" s="9"/>
      <c r="Y34" s="19"/>
      <c r="Z34" s="19"/>
      <c r="AH34" s="9"/>
      <c r="AI34" s="19"/>
      <c r="AJ34" s="19"/>
      <c r="AR34" s="9"/>
      <c r="AS34" s="19"/>
      <c r="AT34" s="19"/>
      <c r="BB34" s="9"/>
      <c r="BC34" s="19"/>
      <c r="BD34" s="19"/>
      <c r="BL34" s="9"/>
      <c r="BM34" s="19"/>
      <c r="BN34" s="19"/>
    </row>
    <row r="35" spans="1:66" s="4" customFormat="1" ht="15.75">
      <c r="A35" s="202" t="s">
        <v>52</v>
      </c>
      <c r="B35" s="203"/>
      <c r="C35" s="204"/>
      <c r="D35" s="204"/>
      <c r="E35" s="204"/>
      <c r="F35" s="204"/>
      <c r="G35" s="204"/>
      <c r="H35" s="204"/>
      <c r="I35" s="204"/>
      <c r="J35" s="204"/>
      <c r="K35" s="204"/>
      <c r="L35" s="204"/>
      <c r="M35" s="204"/>
      <c r="N35" s="204"/>
      <c r="O35" s="204"/>
      <c r="P35" s="204"/>
      <c r="Q35" s="204"/>
      <c r="R35" s="205"/>
      <c r="S35" s="91"/>
      <c r="T35" s="92"/>
      <c r="U35" s="53"/>
      <c r="V35" s="53"/>
      <c r="W35" s="47"/>
    </row>
    <row r="36" spans="1:66" s="4" customFormat="1">
      <c r="A36" s="206" t="s">
        <v>59</v>
      </c>
      <c r="B36" s="207"/>
      <c r="C36" s="208"/>
      <c r="D36" s="208"/>
      <c r="E36" s="208"/>
      <c r="F36" s="208"/>
      <c r="G36" s="208"/>
      <c r="H36" s="208"/>
      <c r="I36" s="208"/>
      <c r="J36" s="208"/>
      <c r="K36" s="208"/>
      <c r="L36" s="208"/>
      <c r="M36" s="208"/>
      <c r="N36" s="208"/>
      <c r="O36" s="208"/>
      <c r="P36" s="208"/>
      <c r="Q36" s="208"/>
      <c r="R36" s="209"/>
      <c r="S36" s="91"/>
      <c r="T36" s="92"/>
      <c r="U36" s="53"/>
      <c r="V36" s="53"/>
      <c r="W36" s="58"/>
      <c r="Y36" s="4">
        <f>IF(OR($K$21&gt;6,$M$21&gt;6,$O$21&gt;6,$Q$21&gt;6,$I$21&gt;6),8,(IF(OR($K$21&gt;4,$M$21&gt;4,$O$21&gt;4,$Q$21&gt;4,$I$21&gt;4),6,(IF(OR($K$21&gt;2,$M$21&gt;2,$O$21&gt;2,$Q$21&gt;2,$I$21&gt;2),4,)))))</f>
        <v>4</v>
      </c>
    </row>
    <row r="37" spans="1:66" s="4" customFormat="1" ht="12.75" customHeight="1">
      <c r="A37" s="236" t="str">
        <f>Y81</f>
        <v>Верхний</v>
      </c>
      <c r="B37" s="237"/>
      <c r="C37" s="221" t="str">
        <f>Y38</f>
        <v>Нижний</v>
      </c>
      <c r="D37" s="222"/>
      <c r="E37" s="221" t="str">
        <f>IF(OR($I$22="с 2 сторон",$K$22="с 2 сторон",$M$22="с 2 сторон",$O$22="с 2 сторон",$Q$22="с 2 сторон"),Y39,IF(OR($I$22="Только сверху",$K$22="Только сверху",$M$22="Только сверху",$O$22="Только сверху",$Q$22="Только сверху"),Y39,""))</f>
        <v>Маска верх</v>
      </c>
      <c r="F37" s="222"/>
      <c r="G37" s="221" t="str">
        <f>IF(OR($I$22="с 2 сторон",$K$22="с 2 сторон",$M$22="с 2 сторон",$O$22="с 2 сторон",$Q$22="с 2 сторон"),Y40,IF(OR($I$22="Только снизу",$K$22="Только снизу",$M$22="Только снизу",$O$22="Только снизу",$Q$22="Только снизу"),Y40,""))</f>
        <v>Маска низ</v>
      </c>
      <c r="H37" s="222"/>
      <c r="I37" s="221" t="str">
        <f>IF(OR($I$23="с 2 сторон",$K$23="с 2 сторон",$M$23="с 2 сторон",$O$23="с 2 сторон",$Q$23="с 2 сторон"),Y41,IF(OR($I$23="Только сверху",$K$23="Только сверху",$M$23="Только сверху",$O$23="Только сверху",$Q$23="Только сверху"),Y41,""))</f>
        <v>Шелкография верх</v>
      </c>
      <c r="J37" s="222"/>
      <c r="K37" s="221" t="str">
        <f>IF(OR($I$23="с 2 сторон",$K$23="с 2 сторон",$M$23="с 2 сторон",$O$23="с 2 сторон",$Q$23="с 2 сторон"),Y42,IF(OR($I$23="Только снизу",$K$23="Только снизу",$M$23="Только снизу",$O$23="Только снизу",$Q$23="Только снизу"),Y42,""))</f>
        <v>Шелкография низ</v>
      </c>
      <c r="L37" s="222"/>
      <c r="M37" s="221" t="s">
        <v>61</v>
      </c>
      <c r="N37" s="223"/>
      <c r="O37" s="210"/>
      <c r="P37" s="204"/>
      <c r="Q37" s="204"/>
      <c r="R37" s="205"/>
      <c r="S37" s="179"/>
      <c r="T37" s="180"/>
      <c r="U37" s="47"/>
      <c r="V37" s="47"/>
      <c r="W37" s="47"/>
      <c r="Y37" s="10" t="s">
        <v>10</v>
      </c>
      <c r="Z37" s="6" t="s">
        <v>40</v>
      </c>
      <c r="AA37" s="6"/>
      <c r="AB37" s="11" t="s">
        <v>16</v>
      </c>
    </row>
    <row r="38" spans="1:66" s="4" customFormat="1" ht="12.75" customHeight="1" thickBot="1">
      <c r="A38" s="68" t="str">
        <f>IF($A$37="Верхний","Top","")</f>
        <v>Top</v>
      </c>
      <c r="B38" s="102" t="s">
        <v>89</v>
      </c>
      <c r="C38" s="8" t="str">
        <f>IF($C$37="Нижний","Bottom","")</f>
        <v>Bottom</v>
      </c>
      <c r="D38" s="98" t="s">
        <v>89</v>
      </c>
      <c r="E38" s="8" t="str">
        <f>IF($E$37=Y39,"MaskTop","")</f>
        <v>MaskTop</v>
      </c>
      <c r="F38" s="98" t="s">
        <v>89</v>
      </c>
      <c r="G38" s="8" t="str">
        <f>IF($G$37=Y40,"MaskBot","")</f>
        <v>MaskBot</v>
      </c>
      <c r="H38" s="98" t="s">
        <v>89</v>
      </c>
      <c r="I38" s="8" t="str">
        <f>IF($I$37="Шелкография верх","SilkTop","")</f>
        <v>SilkTop</v>
      </c>
      <c r="J38" s="98" t="s">
        <v>89</v>
      </c>
      <c r="K38" s="8" t="str">
        <f>IF($K$37="Шелкография низ","SilkBot","")</f>
        <v>SilkBot</v>
      </c>
      <c r="L38" s="98" t="s">
        <v>89</v>
      </c>
      <c r="M38" s="148" t="s">
        <v>58</v>
      </c>
      <c r="N38" s="224" t="s">
        <v>89</v>
      </c>
      <c r="O38" s="211"/>
      <c r="P38" s="211"/>
      <c r="Q38" s="211"/>
      <c r="R38" s="212"/>
      <c r="S38" s="72"/>
      <c r="T38" s="72"/>
      <c r="U38" s="61"/>
      <c r="V38" s="47"/>
      <c r="W38" s="47"/>
      <c r="Y38" s="10" t="s">
        <v>11</v>
      </c>
      <c r="Z38" s="6" t="s">
        <v>41</v>
      </c>
      <c r="AA38" s="6"/>
      <c r="AB38" s="11" t="s">
        <v>17</v>
      </c>
    </row>
    <row r="39" spans="1:66" s="4" customFormat="1" ht="12.75" customHeight="1" thickBot="1">
      <c r="A39" s="68" t="str">
        <f>IF($A$37="Верхний","RefDes","")</f>
        <v>RefDes</v>
      </c>
      <c r="B39" s="103"/>
      <c r="C39" s="101" t="str">
        <f>IF($C$37="Нижний","RefDes","")</f>
        <v>RefDes</v>
      </c>
      <c r="D39" s="99"/>
      <c r="E39" s="8" t="str">
        <f>IF($E$37=Y39,"Pad","")</f>
        <v>Pad</v>
      </c>
      <c r="F39" s="99"/>
      <c r="G39" s="8" t="str">
        <f>IF($G$37=Y40,"Pad","")</f>
        <v>Pad</v>
      </c>
      <c r="H39" s="99"/>
      <c r="I39" s="8" t="str">
        <f>IF($I$37="Шелкография верх","RefDes","")</f>
        <v>RefDes</v>
      </c>
      <c r="J39" s="99" t="s">
        <v>89</v>
      </c>
      <c r="K39" s="8" t="str">
        <f>IF($K$37="Шелкография низ","RefDes","")</f>
        <v>RefDes</v>
      </c>
      <c r="L39" s="99" t="s">
        <v>89</v>
      </c>
      <c r="M39" s="149"/>
      <c r="N39" s="225"/>
      <c r="O39" s="211"/>
      <c r="P39" s="211"/>
      <c r="Q39" s="211"/>
      <c r="R39" s="212"/>
      <c r="S39" s="72"/>
      <c r="T39" s="72"/>
      <c r="U39" s="61"/>
      <c r="V39" s="47"/>
      <c r="W39" s="47"/>
      <c r="Y39" s="10" t="s">
        <v>12</v>
      </c>
      <c r="Z39" s="6" t="s">
        <v>18</v>
      </c>
      <c r="AA39" s="6"/>
      <c r="AB39" s="11" t="s">
        <v>20</v>
      </c>
    </row>
    <row r="40" spans="1:66" s="4" customFormat="1" ht="12.75" customHeight="1" thickBot="1">
      <c r="A40" s="68" t="str">
        <f>IF($A$37="Верхний","Type","")</f>
        <v>Type</v>
      </c>
      <c r="B40" s="103"/>
      <c r="C40" s="101" t="str">
        <f>IF($C$37="Нижний","Type","")</f>
        <v>Type</v>
      </c>
      <c r="D40" s="99"/>
      <c r="E40" s="8" t="str">
        <f>IF($E$37=Y39,"RefDes","")</f>
        <v>RefDes</v>
      </c>
      <c r="F40" s="99"/>
      <c r="G40" s="8" t="str">
        <f>IF($G$37=Y40,"RefDes","")</f>
        <v>RefDes</v>
      </c>
      <c r="H40" s="99"/>
      <c r="I40" s="8" t="str">
        <f>IF($I$37="Шелкография верх","Type","")</f>
        <v>Type</v>
      </c>
      <c r="J40" s="99" t="s">
        <v>89</v>
      </c>
      <c r="K40" s="8" t="str">
        <f>IF($K$37="Шелкография низ","Type","")</f>
        <v>Type</v>
      </c>
      <c r="L40" s="99" t="s">
        <v>89</v>
      </c>
      <c r="M40" s="149"/>
      <c r="N40" s="225"/>
      <c r="O40" s="211"/>
      <c r="P40" s="211"/>
      <c r="Q40" s="211"/>
      <c r="R40" s="212"/>
      <c r="S40" s="72"/>
      <c r="T40" s="72"/>
      <c r="U40" s="61"/>
      <c r="V40" s="47"/>
      <c r="W40" s="47"/>
      <c r="Y40" s="10" t="s">
        <v>13</v>
      </c>
      <c r="Z40" s="6" t="s">
        <v>19</v>
      </c>
      <c r="AA40" s="6"/>
      <c r="AB40" s="11" t="s">
        <v>21</v>
      </c>
    </row>
    <row r="41" spans="1:66" s="4" customFormat="1" ht="12.75" customHeight="1" thickBot="1">
      <c r="A41" s="68" t="str">
        <f>IF($A$37="Верхний","Value","")</f>
        <v>Value</v>
      </c>
      <c r="B41" s="104"/>
      <c r="C41" s="101" t="str">
        <f>IF($C$37="Нижний","Value","")</f>
        <v>Value</v>
      </c>
      <c r="D41" s="100"/>
      <c r="E41" s="8" t="str">
        <f>IF($E$37=Y39,"Type","")</f>
        <v>Type</v>
      </c>
      <c r="F41" s="99"/>
      <c r="G41" s="8" t="str">
        <f>IF($G$37=Y40,"Type","")</f>
        <v>Type</v>
      </c>
      <c r="H41" s="99"/>
      <c r="I41" s="8" t="str">
        <f>IF($I$37="Шелкография верх","Value","")</f>
        <v>Value</v>
      </c>
      <c r="J41" s="100" t="s">
        <v>89</v>
      </c>
      <c r="K41" s="8" t="str">
        <f>IF($K$37="Шелкография низ","Value","")</f>
        <v>Value</v>
      </c>
      <c r="L41" s="100" t="s">
        <v>89</v>
      </c>
      <c r="M41" s="149"/>
      <c r="N41" s="226"/>
      <c r="O41" s="211"/>
      <c r="P41" s="211"/>
      <c r="Q41" s="211"/>
      <c r="R41" s="212"/>
      <c r="S41" s="72"/>
      <c r="T41" s="72"/>
      <c r="U41" s="61"/>
      <c r="V41" s="47"/>
      <c r="W41" s="47"/>
      <c r="Y41" s="10" t="s">
        <v>14</v>
      </c>
      <c r="Z41" s="6" t="s">
        <v>22</v>
      </c>
      <c r="AA41" s="6"/>
      <c r="AB41" s="13" t="s">
        <v>33</v>
      </c>
    </row>
    <row r="42" spans="1:66" s="4" customFormat="1" ht="12.75" customHeight="1" thickBot="1">
      <c r="A42" s="192"/>
      <c r="B42" s="115"/>
      <c r="C42" s="114"/>
      <c r="D42" s="115"/>
      <c r="E42" s="8" t="str">
        <f>IF($E$37=Y39,"Value","")</f>
        <v>Value</v>
      </c>
      <c r="F42" s="99"/>
      <c r="G42" s="8" t="str">
        <f>IF($G$37=Y40,"Value","")</f>
        <v>Value</v>
      </c>
      <c r="H42" s="99"/>
      <c r="I42" s="220"/>
      <c r="J42" s="115"/>
      <c r="K42" s="114"/>
      <c r="L42" s="115"/>
      <c r="M42" s="114"/>
      <c r="N42" s="115"/>
      <c r="O42" s="211"/>
      <c r="P42" s="211"/>
      <c r="Q42" s="211"/>
      <c r="R42" s="212"/>
      <c r="S42" s="72"/>
      <c r="T42" s="72"/>
      <c r="U42" s="61"/>
      <c r="V42" s="47"/>
      <c r="W42" s="47"/>
      <c r="Y42" s="10" t="s">
        <v>32</v>
      </c>
      <c r="Z42" s="6" t="s">
        <v>23</v>
      </c>
      <c r="AA42" s="6"/>
      <c r="AB42" s="13" t="s">
        <v>33</v>
      </c>
    </row>
    <row r="43" spans="1:66" s="4" customFormat="1" ht="12.75" customHeight="1">
      <c r="A43" s="219"/>
      <c r="B43" s="115"/>
      <c r="C43" s="114"/>
      <c r="D43" s="115"/>
      <c r="F43" s="105"/>
      <c r="H43" s="105"/>
      <c r="I43" s="114"/>
      <c r="J43" s="115"/>
      <c r="K43" s="114"/>
      <c r="L43" s="115"/>
      <c r="M43" s="114"/>
      <c r="N43" s="115"/>
      <c r="O43" s="211"/>
      <c r="P43" s="211"/>
      <c r="Q43" s="211"/>
      <c r="R43" s="212"/>
      <c r="S43" s="72"/>
      <c r="T43" s="72"/>
      <c r="U43" s="61"/>
      <c r="V43" s="47"/>
      <c r="W43" s="47"/>
      <c r="Y43" s="22" t="s">
        <v>44</v>
      </c>
      <c r="Z43" s="12" t="s">
        <v>33</v>
      </c>
      <c r="AA43" s="12" t="s">
        <v>33</v>
      </c>
      <c r="AB43" s="12" t="s">
        <v>33</v>
      </c>
    </row>
    <row r="44" spans="1:66" s="4" customFormat="1" ht="12.75" customHeight="1">
      <c r="A44" s="158"/>
      <c r="B44" s="122"/>
      <c r="C44" s="121"/>
      <c r="D44" s="122"/>
      <c r="E44" s="121"/>
      <c r="F44" s="122"/>
      <c r="G44" s="121"/>
      <c r="H44" s="122"/>
      <c r="I44" s="121"/>
      <c r="J44" s="122"/>
      <c r="K44" s="121"/>
      <c r="L44" s="122"/>
      <c r="M44" s="121"/>
      <c r="N44" s="122"/>
      <c r="O44" s="151" t="s">
        <v>57</v>
      </c>
      <c r="P44" s="152"/>
      <c r="Q44" s="152"/>
      <c r="R44" s="153"/>
      <c r="S44" s="72"/>
      <c r="T44" s="72"/>
      <c r="U44" s="61"/>
      <c r="V44" s="47"/>
      <c r="W44" s="47"/>
      <c r="Y44" s="63" t="s">
        <v>55</v>
      </c>
      <c r="Z44" s="12" t="s">
        <v>33</v>
      </c>
      <c r="AA44" s="12" t="s">
        <v>33</v>
      </c>
      <c r="AB44" s="12" t="s">
        <v>33</v>
      </c>
    </row>
    <row r="45" spans="1:66" s="4" customFormat="1" ht="12.75" customHeight="1">
      <c r="A45" s="159"/>
      <c r="B45" s="160"/>
      <c r="C45" s="163"/>
      <c r="D45" s="164"/>
      <c r="E45" s="163"/>
      <c r="F45" s="164"/>
      <c r="G45" s="163"/>
      <c r="H45" s="164"/>
      <c r="I45" s="163"/>
      <c r="J45" s="164"/>
      <c r="K45" s="163"/>
      <c r="L45" s="164"/>
      <c r="M45" s="163"/>
      <c r="N45" s="164"/>
      <c r="O45" s="154"/>
      <c r="P45" s="154"/>
      <c r="Q45" s="154"/>
      <c r="R45" s="155"/>
      <c r="S45" s="72"/>
      <c r="T45" s="72"/>
      <c r="U45" s="61"/>
      <c r="V45" s="47"/>
      <c r="W45" s="47"/>
      <c r="Y45" s="12" t="s">
        <v>33</v>
      </c>
      <c r="Z45" s="12" t="s">
        <v>33</v>
      </c>
      <c r="AA45" s="12" t="s">
        <v>33</v>
      </c>
      <c r="AB45" s="12" t="s">
        <v>33</v>
      </c>
    </row>
    <row r="46" spans="1:66" s="4" customFormat="1">
      <c r="A46" s="161"/>
      <c r="B46" s="162"/>
      <c r="C46" s="112"/>
      <c r="D46" s="113"/>
      <c r="E46" s="112"/>
      <c r="F46" s="113"/>
      <c r="G46" s="112"/>
      <c r="H46" s="113"/>
      <c r="I46" s="112"/>
      <c r="J46" s="113"/>
      <c r="K46" s="112"/>
      <c r="L46" s="113"/>
      <c r="M46" s="234"/>
      <c r="N46" s="235"/>
      <c r="O46" s="156"/>
      <c r="P46" s="156"/>
      <c r="Q46" s="156"/>
      <c r="R46" s="157"/>
      <c r="S46" s="72"/>
      <c r="T46" s="72"/>
      <c r="U46" s="61"/>
      <c r="V46" s="47"/>
      <c r="W46" s="58"/>
      <c r="X46" s="3"/>
      <c r="Y46" s="12" t="s">
        <v>33</v>
      </c>
      <c r="Z46" s="12" t="s">
        <v>33</v>
      </c>
      <c r="AA46" s="12" t="s">
        <v>33</v>
      </c>
      <c r="AB46" s="12" t="s">
        <v>33</v>
      </c>
    </row>
    <row r="47" spans="1:66" s="4" customFormat="1">
      <c r="A47" s="274" t="str">
        <f>IF($Y$36&lt;=2,$Y$45,(IF($Y$36&lt;=4,$Y$54,(IF($Y$36&lt;=6,$Y$68,(IF($Y$36&lt;=8,$Y$82,"")))))))</f>
        <v>Внутренний1</v>
      </c>
      <c r="B47" s="191"/>
      <c r="C47" s="190" t="str">
        <f>IF($Y$36&lt;=2,$Y$45,(IF($Y$36&lt;=4,$Y$55,(IF($Y$36&lt;=6,$Y$55,(IF($Y$36&lt;=8,$Y$55,"")))))))</f>
        <v>Внутренний2</v>
      </c>
      <c r="D47" s="191"/>
      <c r="E47" s="190" t="str">
        <f>IF($Y$36&lt;=2,$Y$45,(IF($Y$36&lt;=4,$Y$45,(IF($Y$36&lt;=6,$Y$70,(IF($Y$36&lt;=8,$Y$70,"")))))))</f>
        <v/>
      </c>
      <c r="F47" s="191"/>
      <c r="G47" s="190" t="str">
        <f>IF($Y$36&lt;=2,$Y$45,(IF($Y$36&lt;=4,$Y$45,(IF($Y$36&lt;=6,$Y$71,(IF($Y$36&lt;=8,$Y$71,"")))))))</f>
        <v/>
      </c>
      <c r="H47" s="191"/>
      <c r="I47" s="190" t="str">
        <f>IF($Y$36&lt;=2,$Y$45,(IF($Y$36&lt;=4,$Y$45,(IF($Y$36&lt;=6,$Y$45,(IF($Y$36&lt;=8,$Y$86,"")))))))</f>
        <v/>
      </c>
      <c r="J47" s="191"/>
      <c r="K47" s="190" t="str">
        <f>IF($Y$36&lt;=2,$Y$45,(IF($Y$36&lt;=4,$Y$45,(IF($Y$36&lt;=6,$Y$45,(IF($Y$36&lt;=8,$Y$87,"")))))))</f>
        <v/>
      </c>
      <c r="L47" s="191"/>
      <c r="M47" s="232"/>
      <c r="N47" s="233"/>
      <c r="O47" s="172"/>
      <c r="P47" s="173"/>
      <c r="Q47" s="173"/>
      <c r="R47" s="174"/>
      <c r="S47" s="72"/>
      <c r="T47" s="72"/>
      <c r="U47" s="61"/>
      <c r="V47" s="47"/>
      <c r="W47" s="47"/>
      <c r="X47" s="3"/>
      <c r="Y47" s="12" t="s">
        <v>33</v>
      </c>
      <c r="Z47" s="12" t="s">
        <v>33</v>
      </c>
      <c r="AA47" s="12" t="s">
        <v>33</v>
      </c>
      <c r="AB47" s="12" t="s">
        <v>33</v>
      </c>
    </row>
    <row r="48" spans="1:66" s="4" customFormat="1">
      <c r="A48" s="229"/>
      <c r="B48" s="230"/>
      <c r="C48" s="231"/>
      <c r="D48" s="230"/>
      <c r="E48" s="231"/>
      <c r="F48" s="230"/>
      <c r="G48" s="231"/>
      <c r="H48" s="230"/>
      <c r="I48" s="231"/>
      <c r="J48" s="230"/>
      <c r="K48" s="231"/>
      <c r="L48" s="230"/>
      <c r="M48" s="134"/>
      <c r="N48" s="135"/>
      <c r="O48" s="173"/>
      <c r="P48" s="173"/>
      <c r="Q48" s="173"/>
      <c r="R48" s="174"/>
      <c r="S48" s="72"/>
      <c r="T48" s="72"/>
      <c r="U48" s="61"/>
      <c r="V48" s="47"/>
      <c r="W48" s="47"/>
      <c r="X48" s="3"/>
      <c r="Y48" s="12" t="s">
        <v>33</v>
      </c>
      <c r="Z48" s="12" t="s">
        <v>33</v>
      </c>
      <c r="AA48" s="12" t="s">
        <v>33</v>
      </c>
      <c r="AB48" s="12" t="s">
        <v>33</v>
      </c>
    </row>
    <row r="49" spans="1:33" s="4" customFormat="1">
      <c r="A49" s="165"/>
      <c r="B49" s="166"/>
      <c r="C49" s="167"/>
      <c r="D49" s="166"/>
      <c r="E49" s="167"/>
      <c r="F49" s="166"/>
      <c r="G49" s="167"/>
      <c r="H49" s="166"/>
      <c r="I49" s="167"/>
      <c r="J49" s="166"/>
      <c r="K49" s="167"/>
      <c r="L49" s="166"/>
      <c r="M49" s="134"/>
      <c r="N49" s="135"/>
      <c r="O49" s="173"/>
      <c r="P49" s="173"/>
      <c r="Q49" s="173"/>
      <c r="R49" s="174"/>
      <c r="S49" s="72"/>
      <c r="T49" s="72"/>
      <c r="U49" s="61"/>
      <c r="V49" s="47"/>
      <c r="W49" s="47"/>
      <c r="X49" s="3"/>
      <c r="Y49" s="12" t="s">
        <v>33</v>
      </c>
      <c r="Z49" s="12" t="s">
        <v>33</v>
      </c>
      <c r="AA49" s="12" t="s">
        <v>33</v>
      </c>
      <c r="AB49" s="12" t="s">
        <v>33</v>
      </c>
    </row>
    <row r="50" spans="1:33" s="4" customFormat="1" ht="13.5" thickBot="1">
      <c r="A50" s="228"/>
      <c r="B50" s="169"/>
      <c r="C50" s="168"/>
      <c r="D50" s="169"/>
      <c r="E50" s="168"/>
      <c r="F50" s="169"/>
      <c r="G50" s="168"/>
      <c r="H50" s="169"/>
      <c r="I50" s="168"/>
      <c r="J50" s="169"/>
      <c r="K50" s="168"/>
      <c r="L50" s="169"/>
      <c r="M50" s="170"/>
      <c r="N50" s="171"/>
      <c r="O50" s="175"/>
      <c r="P50" s="175"/>
      <c r="Q50" s="175"/>
      <c r="R50" s="176"/>
      <c r="S50" s="72"/>
      <c r="T50" s="72"/>
      <c r="U50" s="61"/>
      <c r="V50" s="47"/>
      <c r="W50" s="47"/>
      <c r="X50" s="3"/>
      <c r="Y50" s="12" t="s">
        <v>33</v>
      </c>
      <c r="Z50" s="12" t="s">
        <v>33</v>
      </c>
      <c r="AA50" s="12" t="s">
        <v>33</v>
      </c>
      <c r="AB50" s="12" t="s">
        <v>33</v>
      </c>
    </row>
    <row r="51" spans="1:33" s="4" customFormat="1" ht="12" customHeight="1" thickTop="1">
      <c r="S51" s="93"/>
      <c r="T51" s="93"/>
      <c r="U51" s="72"/>
      <c r="V51" s="47"/>
      <c r="W51" s="51"/>
      <c r="X51" s="3"/>
      <c r="Y51" s="12" t="s">
        <v>33</v>
      </c>
      <c r="Z51" s="12" t="s">
        <v>33</v>
      </c>
      <c r="AA51" s="12" t="s">
        <v>33</v>
      </c>
      <c r="AB51" s="12" t="s">
        <v>33</v>
      </c>
    </row>
    <row r="52" spans="1:33" s="4" customFormat="1" ht="12" customHeight="1">
      <c r="A52" s="45"/>
      <c r="B52" s="45"/>
      <c r="R52" s="45"/>
      <c r="S52" s="93"/>
      <c r="T52" s="93"/>
      <c r="U52" s="94"/>
      <c r="V52" s="54"/>
      <c r="W52" s="47"/>
      <c r="X52" s="3"/>
      <c r="Y52" s="12" t="s">
        <v>33</v>
      </c>
      <c r="Z52" s="12" t="s">
        <v>33</v>
      </c>
      <c r="AA52" s="12" t="s">
        <v>33</v>
      </c>
      <c r="AB52" s="12" t="s">
        <v>33</v>
      </c>
    </row>
    <row r="53" spans="1:33" s="4" customFormat="1" ht="12" customHeight="1">
      <c r="A53" s="37"/>
      <c r="B53" s="37"/>
      <c r="R53" s="35"/>
      <c r="S53" s="72"/>
      <c r="T53" s="72"/>
      <c r="U53" s="94"/>
      <c r="V53" s="54"/>
      <c r="W53" s="47"/>
      <c r="X53" s="3"/>
      <c r="Y53" s="10" t="s">
        <v>10</v>
      </c>
      <c r="Z53" s="6" t="s">
        <v>40</v>
      </c>
      <c r="AA53" s="6"/>
      <c r="AB53" s="11" t="s">
        <v>16</v>
      </c>
    </row>
    <row r="54" spans="1:33" s="4" customFormat="1" ht="12" customHeight="1">
      <c r="A54" s="26"/>
      <c r="B54" s="26"/>
      <c r="R54" s="35"/>
      <c r="S54" s="72"/>
      <c r="T54" s="72"/>
      <c r="U54" s="94"/>
      <c r="V54" s="54"/>
      <c r="W54" s="47"/>
      <c r="Y54" s="10" t="s">
        <v>37</v>
      </c>
      <c r="Z54" s="6" t="s">
        <v>28</v>
      </c>
      <c r="AA54" s="6"/>
      <c r="AB54" s="13" t="s">
        <v>33</v>
      </c>
    </row>
    <row r="55" spans="1:33" s="4" customFormat="1" ht="12" customHeight="1">
      <c r="A55" s="39"/>
      <c r="B55" s="39"/>
      <c r="R55" s="43"/>
      <c r="S55" s="73"/>
      <c r="T55" s="73"/>
      <c r="U55" s="94"/>
      <c r="V55" s="54"/>
      <c r="W55" s="47"/>
      <c r="Y55" s="10" t="s">
        <v>36</v>
      </c>
      <c r="Z55" s="6" t="s">
        <v>29</v>
      </c>
      <c r="AA55" s="6"/>
      <c r="AB55" s="13" t="s">
        <v>33</v>
      </c>
    </row>
    <row r="56" spans="1:33" s="4" customFormat="1" ht="12" customHeight="1">
      <c r="A56" s="39"/>
      <c r="B56" s="39"/>
      <c r="C56" s="40"/>
      <c r="D56" s="40"/>
      <c r="E56" s="40"/>
      <c r="F56" s="40"/>
      <c r="G56" s="40"/>
      <c r="H56" s="40"/>
      <c r="I56" s="41"/>
      <c r="J56" s="41"/>
      <c r="K56" s="42"/>
      <c r="L56" s="42"/>
      <c r="M56" s="28"/>
      <c r="N56" s="28"/>
      <c r="O56" s="43"/>
      <c r="P56" s="43"/>
      <c r="Q56" s="43"/>
      <c r="R56" s="43"/>
      <c r="S56" s="73"/>
      <c r="T56" s="73"/>
      <c r="U56" s="94"/>
      <c r="V56" s="54"/>
      <c r="W56" s="47"/>
      <c r="Y56" s="10" t="s">
        <v>11</v>
      </c>
      <c r="Z56" s="6" t="s">
        <v>41</v>
      </c>
      <c r="AA56" s="6"/>
      <c r="AB56" s="11" t="s">
        <v>17</v>
      </c>
    </row>
    <row r="57" spans="1:33" s="4" customFormat="1" ht="12" customHeight="1">
      <c r="A57" s="39"/>
      <c r="B57" s="39"/>
      <c r="C57" s="40"/>
      <c r="D57" s="40"/>
      <c r="E57" s="40"/>
      <c r="F57" s="40"/>
      <c r="G57" s="40"/>
      <c r="H57" s="40"/>
      <c r="I57" s="41"/>
      <c r="J57" s="41"/>
      <c r="K57" s="42"/>
      <c r="L57" s="42"/>
      <c r="M57" s="28"/>
      <c r="N57" s="28"/>
      <c r="O57" s="43"/>
      <c r="P57" s="43"/>
      <c r="Q57" s="43"/>
      <c r="R57" s="43"/>
      <c r="S57" s="73"/>
      <c r="T57" s="73"/>
      <c r="U57" s="72"/>
      <c r="V57" s="47"/>
      <c r="W57" s="47"/>
      <c r="Y57" s="10" t="s">
        <v>12</v>
      </c>
      <c r="Z57" s="6" t="s">
        <v>18</v>
      </c>
      <c r="AA57" s="6"/>
      <c r="AB57" s="11" t="s">
        <v>20</v>
      </c>
    </row>
    <row r="58" spans="1:33" s="4" customFormat="1" ht="12" customHeight="1">
      <c r="A58" s="39"/>
      <c r="B58" s="39"/>
      <c r="C58" s="40"/>
      <c r="D58" s="40"/>
      <c r="E58" s="40"/>
      <c r="F58" s="40"/>
      <c r="G58" s="40"/>
      <c r="H58" s="40"/>
      <c r="I58" s="41"/>
      <c r="J58" s="41"/>
      <c r="K58" s="42"/>
      <c r="L58" s="42"/>
      <c r="M58" s="28"/>
      <c r="N58" s="28"/>
      <c r="O58" s="43"/>
      <c r="P58" s="43"/>
      <c r="Q58" s="43"/>
      <c r="R58" s="43"/>
      <c r="S58" s="73"/>
      <c r="T58" s="73"/>
      <c r="U58" s="95"/>
      <c r="V58" s="55"/>
      <c r="W58" s="59"/>
      <c r="Y58" s="10" t="s">
        <v>13</v>
      </c>
      <c r="Z58" s="6" t="s">
        <v>19</v>
      </c>
      <c r="AA58" s="6"/>
      <c r="AB58" s="11" t="s">
        <v>21</v>
      </c>
    </row>
    <row r="59" spans="1:33" ht="12" customHeight="1">
      <c r="A59" s="39"/>
      <c r="B59" s="39"/>
      <c r="C59" s="40"/>
      <c r="D59" s="40"/>
      <c r="E59" s="40"/>
      <c r="F59" s="40"/>
      <c r="G59" s="40"/>
      <c r="H59" s="40"/>
      <c r="I59" s="41"/>
      <c r="J59" s="41"/>
      <c r="K59" s="42"/>
      <c r="L59" s="42"/>
      <c r="M59" s="28"/>
      <c r="N59" s="28"/>
      <c r="O59" s="43"/>
      <c r="P59" s="43"/>
      <c r="Q59" s="43"/>
      <c r="R59" s="43"/>
      <c r="S59" s="73"/>
      <c r="T59" s="73"/>
      <c r="U59" s="95"/>
      <c r="V59" s="55"/>
      <c r="W59" s="59"/>
      <c r="X59"/>
      <c r="Y59" s="10" t="s">
        <v>14</v>
      </c>
      <c r="Z59" s="6" t="s">
        <v>22</v>
      </c>
      <c r="AA59" s="16" t="s">
        <v>33</v>
      </c>
      <c r="AB59" s="13" t="s">
        <v>33</v>
      </c>
      <c r="AC59" s="4"/>
      <c r="AD59" s="4"/>
      <c r="AE59" s="4"/>
      <c r="AF59" s="4"/>
      <c r="AG59" s="4"/>
    </row>
    <row r="60" spans="1:33" ht="12" customHeight="1">
      <c r="A60" s="39"/>
      <c r="B60" s="39"/>
      <c r="C60" s="40"/>
      <c r="D60" s="40"/>
      <c r="E60" s="40"/>
      <c r="F60" s="40"/>
      <c r="G60" s="40"/>
      <c r="H60" s="40"/>
      <c r="I60" s="41"/>
      <c r="J60" s="41"/>
      <c r="K60" s="42"/>
      <c r="L60" s="42"/>
      <c r="M60" s="28"/>
      <c r="N60" s="28"/>
      <c r="O60" s="43"/>
      <c r="P60" s="43"/>
      <c r="Q60" s="43"/>
      <c r="R60" s="43"/>
      <c r="S60" s="73"/>
      <c r="T60" s="73"/>
      <c r="U60" s="96"/>
      <c r="V60" s="56"/>
      <c r="W60" s="60"/>
      <c r="X60"/>
      <c r="Y60" s="10" t="s">
        <v>32</v>
      </c>
      <c r="Z60" s="6" t="s">
        <v>23</v>
      </c>
      <c r="AA60" s="6"/>
      <c r="AB60" s="13" t="s">
        <v>33</v>
      </c>
      <c r="AC60" s="4"/>
      <c r="AD60" s="4"/>
      <c r="AE60" s="4"/>
      <c r="AF60" s="4"/>
      <c r="AG60" s="4"/>
    </row>
    <row r="61" spans="1:33" ht="12" customHeight="1">
      <c r="A61" s="39"/>
      <c r="B61" s="39"/>
      <c r="C61" s="40"/>
      <c r="D61" s="40"/>
      <c r="E61" s="40"/>
      <c r="F61" s="40"/>
      <c r="G61" s="40"/>
      <c r="H61" s="40"/>
      <c r="I61" s="41"/>
      <c r="J61" s="41"/>
      <c r="K61" s="42"/>
      <c r="L61" s="42"/>
      <c r="M61" s="28"/>
      <c r="N61" s="28"/>
      <c r="O61" s="43"/>
      <c r="P61" s="43"/>
      <c r="Q61" s="43"/>
      <c r="R61" s="43"/>
      <c r="S61" s="73"/>
      <c r="T61" s="73"/>
      <c r="U61" s="97"/>
      <c r="V61" s="56"/>
      <c r="W61" s="46"/>
      <c r="Y61" s="22" t="s">
        <v>44</v>
      </c>
      <c r="Z61" s="15" t="s">
        <v>33</v>
      </c>
      <c r="AA61" s="15" t="s">
        <v>33</v>
      </c>
      <c r="AB61" s="15" t="s">
        <v>33</v>
      </c>
      <c r="AF61" s="30" t="s">
        <v>46</v>
      </c>
      <c r="AG61" s="30" t="s">
        <v>45</v>
      </c>
    </row>
    <row r="62" spans="1:33" ht="12" customHeight="1">
      <c r="A62" s="39"/>
      <c r="B62" s="39"/>
      <c r="C62" s="40"/>
      <c r="D62" s="40"/>
      <c r="E62" s="40"/>
      <c r="F62" s="40"/>
      <c r="G62" s="40"/>
      <c r="H62" s="40"/>
      <c r="I62" s="41"/>
      <c r="J62" s="41"/>
      <c r="K62" s="42"/>
      <c r="L62" s="42"/>
      <c r="M62" s="28"/>
      <c r="N62" s="28"/>
      <c r="O62" s="43"/>
      <c r="P62" s="43"/>
      <c r="Q62" s="43"/>
      <c r="R62" s="43"/>
      <c r="S62" s="73"/>
      <c r="T62" s="73"/>
      <c r="U62" s="97"/>
      <c r="V62" s="56"/>
      <c r="W62" s="46"/>
      <c r="Y62" s="63" t="s">
        <v>56</v>
      </c>
      <c r="Z62" s="15" t="s">
        <v>33</v>
      </c>
      <c r="AA62" s="15" t="s">
        <v>33</v>
      </c>
      <c r="AB62" s="15" t="s">
        <v>33</v>
      </c>
      <c r="AF62" t="s">
        <v>47</v>
      </c>
      <c r="AG62" t="s">
        <v>48</v>
      </c>
    </row>
    <row r="63" spans="1:33" ht="12" customHeight="1">
      <c r="A63" s="39"/>
      <c r="B63" s="39"/>
      <c r="C63" s="40"/>
      <c r="D63" s="40"/>
      <c r="E63" s="40"/>
      <c r="F63" s="40"/>
      <c r="G63" s="40"/>
      <c r="H63" s="40"/>
      <c r="I63" s="41"/>
      <c r="J63" s="41"/>
      <c r="K63" s="42"/>
      <c r="L63" s="42"/>
      <c r="M63" s="28"/>
      <c r="N63" s="28"/>
      <c r="O63" s="43"/>
      <c r="P63" s="43"/>
      <c r="Q63" s="43"/>
      <c r="R63" s="43"/>
      <c r="S63" s="73"/>
      <c r="T63" s="73"/>
      <c r="U63" s="97"/>
      <c r="V63" s="56"/>
      <c r="W63" s="46"/>
      <c r="Y63" s="15" t="s">
        <v>33</v>
      </c>
      <c r="Z63" s="15" t="s">
        <v>33</v>
      </c>
      <c r="AA63" s="15" t="s">
        <v>33</v>
      </c>
      <c r="AB63" s="15" t="s">
        <v>33</v>
      </c>
    </row>
    <row r="64" spans="1:33" ht="12" customHeight="1">
      <c r="A64" s="39"/>
      <c r="B64" s="39"/>
      <c r="C64" s="40"/>
      <c r="D64" s="40"/>
      <c r="E64" s="40"/>
      <c r="F64" s="40"/>
      <c r="G64" s="40"/>
      <c r="H64" s="40"/>
      <c r="I64" s="41"/>
      <c r="J64" s="41"/>
      <c r="K64" s="42"/>
      <c r="L64" s="42"/>
      <c r="M64" s="28"/>
      <c r="N64" s="28"/>
      <c r="O64" s="43"/>
      <c r="P64" s="43"/>
      <c r="Q64" s="43"/>
      <c r="R64" s="43"/>
      <c r="S64" s="73"/>
      <c r="T64" s="73"/>
      <c r="U64" s="97"/>
      <c r="V64" s="56"/>
      <c r="W64" s="46"/>
      <c r="Y64" s="15" t="s">
        <v>33</v>
      </c>
      <c r="Z64" s="15" t="s">
        <v>33</v>
      </c>
      <c r="AA64" s="15" t="s">
        <v>33</v>
      </c>
      <c r="AB64" s="15" t="s">
        <v>33</v>
      </c>
    </row>
    <row r="65" spans="1:29" ht="12" customHeight="1">
      <c r="A65" s="39"/>
      <c r="B65" s="39"/>
      <c r="C65" s="40"/>
      <c r="D65" s="40"/>
      <c r="E65" s="40"/>
      <c r="F65" s="40"/>
      <c r="G65" s="40"/>
      <c r="H65" s="40"/>
      <c r="I65" s="41"/>
      <c r="J65" s="41"/>
      <c r="K65" s="42"/>
      <c r="L65" s="42"/>
      <c r="M65" s="28"/>
      <c r="N65" s="28"/>
      <c r="O65" s="43"/>
      <c r="P65" s="43"/>
      <c r="Q65" s="43"/>
      <c r="R65" s="43"/>
      <c r="S65" s="73"/>
      <c r="T65" s="73"/>
      <c r="U65" s="97"/>
      <c r="V65" s="56"/>
      <c r="W65" s="46"/>
      <c r="Y65" s="15" t="s">
        <v>33</v>
      </c>
      <c r="Z65" s="15" t="s">
        <v>33</v>
      </c>
      <c r="AA65" s="15" t="s">
        <v>33</v>
      </c>
      <c r="AB65" s="15" t="s">
        <v>33</v>
      </c>
    </row>
    <row r="66" spans="1:29" ht="12" customHeight="1">
      <c r="A66" s="39"/>
      <c r="B66" s="39"/>
      <c r="C66" s="40"/>
      <c r="D66" s="40"/>
      <c r="E66" s="40"/>
      <c r="F66" s="40"/>
      <c r="G66" s="40"/>
      <c r="H66" s="40"/>
      <c r="I66" s="41"/>
      <c r="J66" s="41"/>
      <c r="K66" s="42"/>
      <c r="L66" s="42"/>
      <c r="M66" s="28"/>
      <c r="N66" s="28"/>
      <c r="O66" s="43"/>
      <c r="P66" s="43"/>
      <c r="Q66" s="43"/>
      <c r="R66" s="43"/>
      <c r="S66" s="73"/>
      <c r="T66" s="73"/>
      <c r="U66" s="97"/>
      <c r="V66" s="56"/>
      <c r="W66" s="46"/>
      <c r="Y66" s="15" t="s">
        <v>33</v>
      </c>
      <c r="Z66" s="15" t="s">
        <v>33</v>
      </c>
      <c r="AA66" s="15" t="s">
        <v>33</v>
      </c>
      <c r="AB66" s="15" t="s">
        <v>33</v>
      </c>
    </row>
    <row r="67" spans="1:29" ht="12" customHeight="1">
      <c r="A67" s="39"/>
      <c r="B67" s="39"/>
      <c r="C67" s="40"/>
      <c r="D67" s="40"/>
      <c r="E67" s="40"/>
      <c r="F67" s="40"/>
      <c r="G67" s="40"/>
      <c r="H67" s="40"/>
      <c r="I67" s="41"/>
      <c r="J67" s="41"/>
      <c r="K67" s="42"/>
      <c r="L67" s="42"/>
      <c r="M67" s="28"/>
      <c r="N67" s="28"/>
      <c r="O67" s="43"/>
      <c r="P67" s="43"/>
      <c r="Q67" s="43"/>
      <c r="R67" s="43"/>
      <c r="S67" s="73"/>
      <c r="T67" s="73"/>
      <c r="U67" s="97"/>
      <c r="V67" s="56"/>
      <c r="W67" s="46"/>
      <c r="Y67" s="10" t="s">
        <v>10</v>
      </c>
      <c r="Z67" s="6" t="s">
        <v>40</v>
      </c>
      <c r="AA67" s="6"/>
      <c r="AB67" s="11" t="s">
        <v>16</v>
      </c>
    </row>
    <row r="68" spans="1:29" ht="12" hidden="1" customHeight="1">
      <c r="A68" s="39"/>
      <c r="B68" s="39"/>
      <c r="C68" s="40"/>
      <c r="D68" s="40"/>
      <c r="E68" s="40"/>
      <c r="F68" s="40"/>
      <c r="G68" s="40"/>
      <c r="H68" s="40"/>
      <c r="I68" s="41"/>
      <c r="J68" s="41"/>
      <c r="K68" s="42"/>
      <c r="L68" s="42"/>
      <c r="M68" s="28"/>
      <c r="N68" s="28"/>
      <c r="O68" s="43"/>
      <c r="P68" s="43"/>
      <c r="Q68" s="43"/>
      <c r="R68" s="43"/>
      <c r="S68" s="73"/>
      <c r="T68" s="73"/>
      <c r="U68" s="97"/>
      <c r="V68" s="56"/>
      <c r="W68" s="46"/>
      <c r="Y68" s="10" t="s">
        <v>37</v>
      </c>
      <c r="Z68" s="6" t="s">
        <v>28</v>
      </c>
      <c r="AA68" s="6"/>
      <c r="AB68" s="13" t="s">
        <v>33</v>
      </c>
    </row>
    <row r="69" spans="1:29" ht="12" hidden="1" customHeight="1">
      <c r="A69" s="39"/>
      <c r="B69" s="39"/>
      <c r="C69" s="40"/>
      <c r="D69" s="40"/>
      <c r="E69" s="40"/>
      <c r="F69" s="40"/>
      <c r="G69" s="40"/>
      <c r="H69" s="40"/>
      <c r="I69" s="41"/>
      <c r="J69" s="41"/>
      <c r="K69" s="42"/>
      <c r="L69" s="42"/>
      <c r="M69" s="28"/>
      <c r="N69" s="28"/>
      <c r="O69" s="43"/>
      <c r="P69" s="43"/>
      <c r="Q69" s="43"/>
      <c r="R69" s="43"/>
      <c r="S69" s="73"/>
      <c r="T69" s="73"/>
      <c r="U69" s="97"/>
      <c r="V69" s="56"/>
      <c r="W69" s="46"/>
      <c r="Y69" s="10" t="s">
        <v>36</v>
      </c>
      <c r="Z69" s="6" t="s">
        <v>29</v>
      </c>
      <c r="AA69" s="6"/>
      <c r="AB69" s="13" t="s">
        <v>33</v>
      </c>
    </row>
    <row r="70" spans="1:29" ht="12" hidden="1" customHeight="1">
      <c r="A70" s="39"/>
      <c r="B70" s="39"/>
      <c r="C70" s="40"/>
      <c r="D70" s="40"/>
      <c r="E70" s="40"/>
      <c r="F70" s="40"/>
      <c r="G70" s="40"/>
      <c r="H70" s="40"/>
      <c r="I70" s="41"/>
      <c r="J70" s="41"/>
      <c r="K70" s="42"/>
      <c r="L70" s="42"/>
      <c r="M70" s="28"/>
      <c r="N70" s="28"/>
      <c r="O70" s="43"/>
      <c r="P70" s="43"/>
      <c r="Q70" s="43"/>
      <c r="R70" s="43"/>
      <c r="S70" s="43"/>
      <c r="T70" s="43"/>
      <c r="U70" s="29"/>
      <c r="V70" s="56"/>
      <c r="W70" s="46"/>
      <c r="Y70" s="10" t="s">
        <v>34</v>
      </c>
      <c r="Z70" s="15" t="s">
        <v>33</v>
      </c>
      <c r="AB70" s="14" t="s">
        <v>33</v>
      </c>
    </row>
    <row r="71" spans="1:29" ht="12" hidden="1" customHeight="1">
      <c r="A71" s="39"/>
      <c r="B71" s="39"/>
      <c r="C71" s="40"/>
      <c r="D71" s="40"/>
      <c r="E71" s="40"/>
      <c r="F71" s="40"/>
      <c r="G71" s="40"/>
      <c r="H71" s="40"/>
      <c r="I71" s="41"/>
      <c r="J71" s="41"/>
      <c r="K71" s="42"/>
      <c r="L71" s="42"/>
      <c r="M71" s="28"/>
      <c r="N71" s="28"/>
      <c r="O71" s="43"/>
      <c r="P71" s="43"/>
      <c r="Q71" s="43"/>
      <c r="R71" s="43"/>
      <c r="S71" s="43"/>
      <c r="T71" s="43"/>
      <c r="U71" s="29"/>
      <c r="V71" s="56"/>
      <c r="W71" s="46"/>
      <c r="Y71" s="10" t="s">
        <v>35</v>
      </c>
      <c r="Z71" s="15" t="s">
        <v>33</v>
      </c>
      <c r="AB71" s="14" t="s">
        <v>33</v>
      </c>
    </row>
    <row r="72" spans="1:29" ht="12" hidden="1" customHeight="1">
      <c r="A72" s="44"/>
      <c r="B72" s="44"/>
      <c r="C72" s="40"/>
      <c r="D72" s="40"/>
      <c r="E72" s="40"/>
      <c r="F72" s="40"/>
      <c r="G72" s="40"/>
      <c r="H72" s="40"/>
      <c r="I72" s="41"/>
      <c r="J72" s="41"/>
      <c r="K72" s="42"/>
      <c r="L72" s="42"/>
      <c r="M72" s="38"/>
      <c r="N72" s="38"/>
      <c r="O72" s="43"/>
      <c r="P72" s="43"/>
      <c r="Q72" s="43"/>
      <c r="R72" s="43"/>
      <c r="S72" s="43"/>
      <c r="T72" s="43"/>
      <c r="U72" s="29"/>
      <c r="V72" s="56"/>
      <c r="W72" s="46"/>
      <c r="Y72" s="10" t="s">
        <v>11</v>
      </c>
      <c r="Z72" s="6" t="s">
        <v>41</v>
      </c>
      <c r="AA72" s="6"/>
      <c r="AB72" s="11" t="s">
        <v>17</v>
      </c>
    </row>
    <row r="73" spans="1:29" ht="12" hidden="1" customHeight="1">
      <c r="A73" s="44"/>
      <c r="B73" s="44"/>
      <c r="C73" s="40"/>
      <c r="D73" s="40"/>
      <c r="E73" s="40"/>
      <c r="F73" s="40"/>
      <c r="G73" s="40"/>
      <c r="H73" s="40"/>
      <c r="I73" s="41"/>
      <c r="J73" s="41"/>
      <c r="K73" s="42"/>
      <c r="L73" s="42"/>
      <c r="M73" s="28"/>
      <c r="N73" s="28"/>
      <c r="O73" s="43"/>
      <c r="P73" s="43"/>
      <c r="Q73" s="43"/>
      <c r="R73" s="43"/>
      <c r="S73" s="43"/>
      <c r="T73" s="43"/>
      <c r="U73" s="29"/>
      <c r="V73" s="56"/>
      <c r="W73" s="46"/>
      <c r="Y73" s="10" t="s">
        <v>12</v>
      </c>
      <c r="Z73" s="6" t="s">
        <v>18</v>
      </c>
      <c r="AA73" s="6"/>
      <c r="AB73" s="11" t="s">
        <v>20</v>
      </c>
    </row>
    <row r="74" spans="1:29" hidden="1">
      <c r="O74" s="28"/>
      <c r="P74" s="28"/>
      <c r="Q74" s="28"/>
      <c r="R74" s="28"/>
      <c r="S74" s="29"/>
      <c r="T74" s="29"/>
      <c r="U74" s="29"/>
      <c r="V74" s="56"/>
      <c r="W74" s="46"/>
      <c r="Y74" s="10" t="s">
        <v>13</v>
      </c>
      <c r="Z74" s="6" t="s">
        <v>19</v>
      </c>
      <c r="AA74" s="6"/>
      <c r="AB74" s="11" t="s">
        <v>21</v>
      </c>
    </row>
    <row r="75" spans="1:29" hidden="1">
      <c r="O75" s="28"/>
      <c r="P75" s="28"/>
      <c r="Q75" s="28"/>
      <c r="R75" s="28"/>
      <c r="S75" s="29"/>
      <c r="T75" s="29"/>
      <c r="U75" s="29"/>
      <c r="V75" s="56"/>
      <c r="W75" s="46"/>
      <c r="Y75" s="10" t="s">
        <v>14</v>
      </c>
      <c r="Z75" s="6" t="s">
        <v>22</v>
      </c>
      <c r="AA75" s="16" t="s">
        <v>33</v>
      </c>
      <c r="AB75" s="13" t="s">
        <v>33</v>
      </c>
    </row>
    <row r="76" spans="1:29" hidden="1">
      <c r="A76" s="25"/>
      <c r="B76" s="26"/>
      <c r="C76" s="31"/>
      <c r="D76" s="31"/>
      <c r="E76" s="31"/>
      <c r="F76" s="31"/>
      <c r="G76" s="31"/>
      <c r="H76" s="31"/>
      <c r="I76" s="27"/>
      <c r="J76" s="27"/>
      <c r="K76" s="27"/>
      <c r="L76" s="27"/>
      <c r="M76" s="24"/>
      <c r="N76" s="24"/>
      <c r="O76" s="137"/>
      <c r="P76" s="137"/>
      <c r="Q76" s="137"/>
      <c r="R76" s="62"/>
      <c r="S76" s="136"/>
      <c r="T76" s="136"/>
      <c r="U76" s="136"/>
      <c r="V76" s="46"/>
      <c r="W76" s="46"/>
      <c r="Y76" s="10" t="s">
        <v>32</v>
      </c>
      <c r="Z76" s="6" t="s">
        <v>23</v>
      </c>
      <c r="AA76" s="6"/>
      <c r="AB76" s="13" t="s">
        <v>33</v>
      </c>
    </row>
    <row r="77" spans="1:29" hidden="1">
      <c r="A77" s="26"/>
      <c r="B77" s="26"/>
      <c r="C77" s="31"/>
      <c r="D77" s="31"/>
      <c r="E77" s="31"/>
      <c r="F77" s="31"/>
      <c r="G77" s="31"/>
      <c r="H77" s="31"/>
      <c r="I77" s="27"/>
      <c r="J77" s="27"/>
      <c r="K77" s="27"/>
      <c r="L77" s="27"/>
      <c r="M77" s="24"/>
      <c r="N77" s="24"/>
      <c r="O77" s="137"/>
      <c r="P77" s="137"/>
      <c r="Q77" s="137"/>
      <c r="R77" s="62"/>
      <c r="S77" s="136"/>
      <c r="T77" s="136"/>
      <c r="U77" s="136"/>
      <c r="V77" s="46"/>
      <c r="Y77" s="22" t="s">
        <v>44</v>
      </c>
      <c r="Z77" s="15" t="s">
        <v>33</v>
      </c>
      <c r="AA77" s="14" t="s">
        <v>33</v>
      </c>
      <c r="AB77" s="14" t="s">
        <v>33</v>
      </c>
    </row>
    <row r="78" spans="1:29" hidden="1">
      <c r="A78" s="26"/>
      <c r="B78" s="26"/>
      <c r="C78" s="31"/>
      <c r="D78" s="31"/>
      <c r="E78" s="31"/>
      <c r="F78" s="31"/>
      <c r="G78" s="31"/>
      <c r="H78" s="31"/>
      <c r="I78" s="27"/>
      <c r="J78" s="27"/>
      <c r="K78" s="27"/>
      <c r="L78" s="27"/>
      <c r="M78" s="24"/>
      <c r="N78" s="24"/>
      <c r="O78" s="137"/>
      <c r="P78" s="137"/>
      <c r="Q78" s="137"/>
      <c r="R78" s="62"/>
      <c r="S78" s="136"/>
      <c r="T78" s="136"/>
      <c r="U78" s="136"/>
      <c r="V78" s="46"/>
      <c r="Y78" s="63" t="s">
        <v>56</v>
      </c>
      <c r="Z78" s="15" t="s">
        <v>33</v>
      </c>
      <c r="AA78" s="15" t="s">
        <v>33</v>
      </c>
      <c r="AB78" s="15" t="s">
        <v>33</v>
      </c>
    </row>
    <row r="79" spans="1:29" hidden="1">
      <c r="A79" s="26"/>
      <c r="B79" s="26"/>
      <c r="C79" s="31"/>
      <c r="D79" s="31"/>
      <c r="E79" s="31"/>
      <c r="F79" s="31"/>
      <c r="G79" s="31"/>
      <c r="H79" s="31"/>
      <c r="I79" s="27"/>
      <c r="J79" s="27"/>
      <c r="K79" s="27"/>
      <c r="L79" s="27"/>
      <c r="M79" s="24"/>
      <c r="N79" s="24"/>
      <c r="O79" s="137"/>
      <c r="P79" s="137"/>
      <c r="Q79" s="137"/>
      <c r="R79" s="62"/>
      <c r="S79" s="136"/>
      <c r="T79" s="136"/>
      <c r="U79" s="136"/>
      <c r="V79" s="46"/>
      <c r="Y79" s="15" t="s">
        <v>33</v>
      </c>
      <c r="Z79" s="15" t="s">
        <v>33</v>
      </c>
      <c r="AA79" s="15" t="s">
        <v>33</v>
      </c>
      <c r="AB79" s="15" t="s">
        <v>33</v>
      </c>
      <c r="AC79" s="15"/>
    </row>
    <row r="80" spans="1:29" hidden="1">
      <c r="A80" s="26"/>
      <c r="B80" s="26"/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4"/>
      <c r="N80" s="24"/>
      <c r="O80" s="137"/>
      <c r="P80" s="137"/>
      <c r="Q80" s="137"/>
      <c r="R80" s="62"/>
      <c r="S80" s="136"/>
      <c r="T80" s="136"/>
      <c r="U80" s="136"/>
      <c r="V80" s="46"/>
      <c r="Y80" s="15" t="s">
        <v>33</v>
      </c>
      <c r="Z80" s="15" t="s">
        <v>33</v>
      </c>
      <c r="AA80" s="15" t="s">
        <v>33</v>
      </c>
      <c r="AB80" s="15" t="s">
        <v>33</v>
      </c>
      <c r="AC80" s="15"/>
    </row>
    <row r="81" spans="1:28" hidden="1">
      <c r="A81" s="24"/>
      <c r="B81" s="24"/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4"/>
      <c r="N81" s="24"/>
      <c r="O81" s="137"/>
      <c r="P81" s="137"/>
      <c r="Q81" s="137"/>
      <c r="R81" s="62"/>
      <c r="S81" s="136"/>
      <c r="T81" s="136"/>
      <c r="U81" s="136"/>
      <c r="V81" s="46"/>
      <c r="Y81" s="10" t="s">
        <v>10</v>
      </c>
      <c r="Z81" s="6" t="s">
        <v>40</v>
      </c>
      <c r="AA81" s="6"/>
      <c r="AB81" s="11" t="s">
        <v>16</v>
      </c>
    </row>
    <row r="82" spans="1:28" hidden="1">
      <c r="A82" s="24"/>
      <c r="B82" s="24"/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4"/>
      <c r="N82" s="24"/>
      <c r="O82" s="137"/>
      <c r="P82" s="137"/>
      <c r="Q82" s="137"/>
      <c r="R82" s="62"/>
      <c r="S82" s="136"/>
      <c r="T82" s="136"/>
      <c r="U82" s="136"/>
      <c r="V82" s="46"/>
      <c r="Y82" s="10" t="s">
        <v>37</v>
      </c>
      <c r="Z82" s="6" t="s">
        <v>28</v>
      </c>
      <c r="AA82" s="6"/>
      <c r="AB82" s="13" t="s">
        <v>33</v>
      </c>
    </row>
    <row r="83" spans="1:28" hidden="1">
      <c r="A83" s="24"/>
      <c r="B83" s="24"/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4"/>
      <c r="N83" s="24"/>
      <c r="O83" s="137"/>
      <c r="P83" s="137"/>
      <c r="Q83" s="137"/>
      <c r="R83" s="62"/>
      <c r="S83" s="136"/>
      <c r="T83" s="136"/>
      <c r="U83" s="136"/>
      <c r="V83" s="46"/>
      <c r="Y83" s="10" t="s">
        <v>36</v>
      </c>
      <c r="Z83" s="6" t="s">
        <v>29</v>
      </c>
      <c r="AA83" s="6"/>
      <c r="AB83" s="13" t="s">
        <v>33</v>
      </c>
    </row>
    <row r="84" spans="1:28" hidden="1">
      <c r="A84" s="24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137"/>
      <c r="P84" s="137"/>
      <c r="Q84" s="137"/>
      <c r="R84" s="62"/>
      <c r="S84" s="150"/>
      <c r="T84" s="150"/>
      <c r="U84" s="150"/>
      <c r="V84" s="46"/>
      <c r="Y84" s="10" t="s">
        <v>34</v>
      </c>
      <c r="Z84" s="15" t="s">
        <v>33</v>
      </c>
      <c r="AB84" s="14" t="s">
        <v>33</v>
      </c>
    </row>
    <row r="85" spans="1:28" hidden="1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137"/>
      <c r="P85" s="137"/>
      <c r="Q85" s="137"/>
      <c r="R85" s="62"/>
      <c r="S85" s="150"/>
      <c r="T85" s="150"/>
      <c r="U85" s="150"/>
      <c r="V85" s="46"/>
      <c r="Y85" s="10" t="s">
        <v>35</v>
      </c>
      <c r="Z85" s="15" t="s">
        <v>33</v>
      </c>
      <c r="AB85" s="14" t="s">
        <v>33</v>
      </c>
    </row>
    <row r="86" spans="1:28" hidden="1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137"/>
      <c r="P86" s="137"/>
      <c r="Q86" s="137"/>
      <c r="R86" s="62"/>
      <c r="S86" s="150"/>
      <c r="T86" s="150"/>
      <c r="U86" s="150"/>
      <c r="V86" s="46"/>
      <c r="Y86" s="10" t="s">
        <v>38</v>
      </c>
      <c r="Z86" s="15" t="s">
        <v>33</v>
      </c>
      <c r="AB86" s="14" t="s">
        <v>33</v>
      </c>
    </row>
    <row r="87" spans="1:28" hidden="1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137"/>
      <c r="P87" s="137"/>
      <c r="Q87" s="137"/>
      <c r="R87" s="62"/>
      <c r="S87" s="150"/>
      <c r="T87" s="150"/>
      <c r="U87" s="150"/>
      <c r="V87" s="46"/>
      <c r="Y87" s="10" t="s">
        <v>39</v>
      </c>
      <c r="Z87" s="15" t="s">
        <v>33</v>
      </c>
      <c r="AB87" s="14" t="s">
        <v>33</v>
      </c>
    </row>
    <row r="88" spans="1:28" hidden="1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137"/>
      <c r="P88" s="137"/>
      <c r="Q88" s="137"/>
      <c r="R88" s="62"/>
      <c r="S88" s="150"/>
      <c r="T88" s="150"/>
      <c r="U88" s="150"/>
      <c r="V88" s="46"/>
      <c r="Y88" s="10" t="s">
        <v>11</v>
      </c>
      <c r="Z88" s="6" t="s">
        <v>41</v>
      </c>
      <c r="AA88" s="6"/>
      <c r="AB88" s="11" t="s">
        <v>17</v>
      </c>
    </row>
    <row r="89" spans="1:28" hidden="1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137"/>
      <c r="P89" s="137"/>
      <c r="Q89" s="137"/>
      <c r="R89" s="62"/>
      <c r="S89" s="150"/>
      <c r="T89" s="150"/>
      <c r="U89" s="150"/>
      <c r="V89" s="46"/>
      <c r="Y89" s="10" t="s">
        <v>12</v>
      </c>
      <c r="Z89" s="6" t="s">
        <v>18</v>
      </c>
      <c r="AA89" s="6"/>
      <c r="AB89" s="11" t="s">
        <v>20</v>
      </c>
    </row>
    <row r="90" spans="1:28" hidden="1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137"/>
      <c r="P90" s="137"/>
      <c r="Q90" s="137"/>
      <c r="R90" s="62"/>
      <c r="S90" s="150"/>
      <c r="T90" s="150"/>
      <c r="U90" s="150"/>
      <c r="V90" s="46"/>
      <c r="Y90" s="10" t="s">
        <v>13</v>
      </c>
      <c r="Z90" s="6" t="s">
        <v>19</v>
      </c>
      <c r="AA90" s="6"/>
      <c r="AB90" s="11" t="s">
        <v>21</v>
      </c>
    </row>
    <row r="91" spans="1:28" hidden="1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137"/>
      <c r="P91" s="137"/>
      <c r="Q91" s="137"/>
      <c r="R91" s="62"/>
      <c r="S91" s="150"/>
      <c r="T91" s="150"/>
      <c r="U91" s="150"/>
      <c r="V91" s="46"/>
      <c r="Y91" s="10" t="s">
        <v>14</v>
      </c>
      <c r="Z91" s="6" t="s">
        <v>22</v>
      </c>
      <c r="AA91" s="16" t="s">
        <v>33</v>
      </c>
      <c r="AB91" s="13" t="s">
        <v>33</v>
      </c>
    </row>
    <row r="92" spans="1:28" hidden="1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137"/>
      <c r="P92" s="137"/>
      <c r="Q92" s="137"/>
      <c r="R92" s="62"/>
      <c r="S92" s="150"/>
      <c r="T92" s="150"/>
      <c r="U92" s="150"/>
      <c r="V92" s="46"/>
      <c r="Y92" s="10" t="s">
        <v>32</v>
      </c>
      <c r="Z92" s="6" t="s">
        <v>23</v>
      </c>
      <c r="AA92" s="6"/>
      <c r="AB92" s="13" t="s">
        <v>33</v>
      </c>
    </row>
    <row r="93" spans="1:28" hidden="1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137"/>
      <c r="P93" s="137"/>
      <c r="Q93" s="137"/>
      <c r="R93" s="62"/>
      <c r="S93" s="150"/>
      <c r="T93" s="150"/>
      <c r="U93" s="150"/>
      <c r="V93" s="46"/>
      <c r="Y93" s="22" t="s">
        <v>44</v>
      </c>
      <c r="Z93" s="15" t="s">
        <v>33</v>
      </c>
      <c r="AA93" s="15" t="s">
        <v>33</v>
      </c>
      <c r="AB93" s="15" t="s">
        <v>33</v>
      </c>
    </row>
    <row r="94" spans="1:28" hidden="1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137"/>
      <c r="P94" s="137"/>
      <c r="Q94" s="137"/>
      <c r="R94" s="62"/>
      <c r="S94" s="150"/>
      <c r="T94" s="150"/>
      <c r="U94" s="150"/>
      <c r="V94" s="46"/>
      <c r="Y94" s="63" t="s">
        <v>56</v>
      </c>
      <c r="Z94" s="15" t="s">
        <v>33</v>
      </c>
      <c r="AA94" s="15" t="s">
        <v>33</v>
      </c>
      <c r="AB94" s="15" t="s">
        <v>33</v>
      </c>
    </row>
    <row r="95" spans="1:28" hidden="1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137"/>
      <c r="P95" s="137"/>
      <c r="Q95" s="137"/>
      <c r="R95" s="62"/>
      <c r="S95" s="150"/>
      <c r="T95" s="150"/>
      <c r="U95" s="150"/>
      <c r="V95" s="46"/>
    </row>
    <row r="96" spans="1:28" hidden="1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137"/>
      <c r="P96" s="137"/>
      <c r="Q96" s="137"/>
      <c r="R96" s="62"/>
      <c r="S96" s="150"/>
      <c r="T96" s="150"/>
      <c r="U96" s="150"/>
      <c r="V96" s="46"/>
    </row>
    <row r="97" spans="1:22" hidden="1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137"/>
      <c r="P97" s="137"/>
      <c r="Q97" s="137"/>
      <c r="R97" s="62"/>
      <c r="S97" s="150"/>
      <c r="T97" s="150"/>
      <c r="U97" s="150"/>
      <c r="V97" s="46"/>
    </row>
    <row r="98" spans="1:22" hidden="1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137"/>
      <c r="P98" s="137"/>
      <c r="Q98" s="137"/>
      <c r="R98" s="62"/>
      <c r="S98" s="150"/>
      <c r="T98" s="150"/>
      <c r="U98" s="150"/>
      <c r="V98" s="46"/>
    </row>
    <row r="99" spans="1:22" hidden="1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137"/>
      <c r="P99" s="137"/>
      <c r="Q99" s="137"/>
      <c r="R99" s="62"/>
      <c r="S99" s="150"/>
      <c r="T99" s="150"/>
      <c r="U99" s="150"/>
      <c r="V99" s="46"/>
    </row>
    <row r="100" spans="1:22" hidden="1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137"/>
      <c r="P100" s="137"/>
      <c r="Q100" s="137"/>
      <c r="R100" s="62"/>
      <c r="S100" s="150"/>
      <c r="T100" s="150"/>
      <c r="U100" s="150"/>
      <c r="V100" s="46"/>
    </row>
    <row r="101" spans="1:22" hidden="1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137"/>
      <c r="P101" s="137"/>
      <c r="Q101" s="137"/>
      <c r="R101" s="62"/>
      <c r="S101" s="150"/>
      <c r="T101" s="150"/>
      <c r="U101" s="150"/>
      <c r="V101" s="46"/>
    </row>
    <row r="102" spans="1:22" hidden="1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137"/>
      <c r="P102" s="137"/>
      <c r="Q102" s="137"/>
      <c r="R102" s="62"/>
      <c r="S102" s="150"/>
      <c r="T102" s="150"/>
      <c r="U102" s="150"/>
      <c r="V102" s="46"/>
    </row>
    <row r="103" spans="1:22" hidden="1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137"/>
      <c r="P103" s="137"/>
      <c r="Q103" s="137"/>
      <c r="R103" s="62"/>
      <c r="S103" s="150"/>
      <c r="T103" s="150"/>
      <c r="U103" s="150"/>
      <c r="V103" s="46"/>
    </row>
    <row r="104" spans="1:22" hidden="1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137"/>
      <c r="P104" s="137"/>
      <c r="Q104" s="137"/>
      <c r="R104" s="62"/>
      <c r="S104" s="150"/>
      <c r="T104" s="150"/>
      <c r="U104" s="150"/>
      <c r="V104" s="46"/>
    </row>
    <row r="105" spans="1:22" hidden="1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137"/>
      <c r="P105" s="137"/>
      <c r="Q105" s="137"/>
      <c r="R105" s="62"/>
      <c r="S105" s="150"/>
      <c r="T105" s="150"/>
      <c r="U105" s="150"/>
      <c r="V105" s="46"/>
    </row>
    <row r="106" spans="1:22" hidden="1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137"/>
      <c r="P106" s="137"/>
      <c r="Q106" s="137"/>
      <c r="R106" s="62"/>
      <c r="S106" s="150"/>
      <c r="T106" s="150"/>
      <c r="U106" s="150"/>
      <c r="V106" s="46"/>
    </row>
    <row r="107" spans="1:22" hidden="1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137"/>
      <c r="P107" s="137"/>
      <c r="Q107" s="137"/>
      <c r="R107" s="62"/>
      <c r="S107" s="150"/>
      <c r="T107" s="150"/>
      <c r="U107" s="150"/>
      <c r="V107" s="46"/>
    </row>
    <row r="108" spans="1:22" hidden="1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137"/>
      <c r="P108" s="137"/>
      <c r="Q108" s="137"/>
      <c r="R108" s="62"/>
      <c r="S108" s="150"/>
      <c r="T108" s="150"/>
      <c r="U108" s="150"/>
      <c r="V108" s="46"/>
    </row>
    <row r="109" spans="1:22" hidden="1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137"/>
      <c r="P109" s="137"/>
      <c r="Q109" s="137"/>
      <c r="R109" s="62"/>
      <c r="S109" s="150"/>
      <c r="T109" s="150"/>
      <c r="U109" s="150"/>
      <c r="V109" s="46"/>
    </row>
    <row r="110" spans="1:22" hidden="1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137"/>
      <c r="P110" s="137"/>
      <c r="Q110" s="137"/>
      <c r="R110" s="62"/>
      <c r="S110" s="150"/>
      <c r="T110" s="150"/>
      <c r="U110" s="150"/>
      <c r="V110" s="46"/>
    </row>
    <row r="111" spans="1:22" hidden="1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137"/>
      <c r="P111" s="137"/>
      <c r="Q111" s="137"/>
      <c r="R111" s="62"/>
      <c r="S111" s="150"/>
      <c r="T111" s="150"/>
      <c r="U111" s="150"/>
      <c r="V111" s="46"/>
    </row>
    <row r="112" spans="1:22" hidden="1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137"/>
      <c r="P112" s="137"/>
      <c r="Q112" s="137"/>
      <c r="R112" s="62"/>
      <c r="S112" s="150"/>
      <c r="T112" s="150"/>
      <c r="U112" s="150"/>
      <c r="V112" s="46"/>
    </row>
    <row r="113" spans="1:22" hidden="1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137"/>
      <c r="P113" s="137"/>
      <c r="Q113" s="137"/>
      <c r="R113" s="62"/>
      <c r="S113" s="150"/>
      <c r="T113" s="150"/>
      <c r="U113" s="150"/>
      <c r="V113" s="46"/>
    </row>
    <row r="114" spans="1:22" hidden="1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137"/>
      <c r="P114" s="137"/>
      <c r="Q114" s="137"/>
      <c r="R114" s="62"/>
      <c r="S114" s="150"/>
      <c r="T114" s="150"/>
      <c r="U114" s="150"/>
      <c r="V114" s="46"/>
    </row>
    <row r="115" spans="1:22" hidden="1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137"/>
      <c r="P115" s="137"/>
      <c r="Q115" s="137"/>
      <c r="R115" s="62"/>
      <c r="S115" s="150"/>
      <c r="T115" s="150"/>
      <c r="U115" s="150"/>
      <c r="V115" s="46"/>
    </row>
    <row r="116" spans="1:22" hidden="1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137"/>
      <c r="P116" s="137"/>
      <c r="Q116" s="137"/>
      <c r="R116" s="62"/>
      <c r="S116" s="150"/>
      <c r="T116" s="150"/>
      <c r="U116" s="150"/>
      <c r="V116" s="46"/>
    </row>
    <row r="117" spans="1:22" hidden="1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137"/>
      <c r="P117" s="137"/>
      <c r="Q117" s="137"/>
      <c r="R117" s="62"/>
      <c r="S117" s="150"/>
      <c r="T117" s="150"/>
      <c r="U117" s="150"/>
      <c r="V117" s="46"/>
    </row>
    <row r="118" spans="1:22" hidden="1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137"/>
      <c r="P118" s="137"/>
      <c r="Q118" s="137"/>
      <c r="R118" s="62"/>
      <c r="S118" s="150"/>
      <c r="T118" s="150"/>
      <c r="U118" s="150"/>
      <c r="V118" s="46"/>
    </row>
    <row r="119" spans="1:22" hidden="1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137"/>
      <c r="P119" s="137"/>
      <c r="Q119" s="137"/>
      <c r="R119" s="62"/>
      <c r="S119" s="150"/>
      <c r="T119" s="150"/>
      <c r="U119" s="150"/>
      <c r="V119" s="46"/>
    </row>
    <row r="120" spans="1:22" hidden="1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137"/>
      <c r="P120" s="137"/>
      <c r="Q120" s="137"/>
      <c r="R120" s="62"/>
      <c r="S120" s="150"/>
      <c r="T120" s="150"/>
      <c r="U120" s="150"/>
      <c r="V120" s="46"/>
    </row>
    <row r="121" spans="1:22" hidden="1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137"/>
      <c r="P121" s="137"/>
      <c r="Q121" s="137"/>
      <c r="R121" s="62"/>
      <c r="S121" s="150"/>
      <c r="T121" s="150"/>
      <c r="U121" s="150"/>
      <c r="V121" s="46"/>
    </row>
    <row r="122" spans="1:22" hidden="1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137"/>
      <c r="P122" s="137"/>
      <c r="Q122" s="137"/>
      <c r="R122" s="62"/>
      <c r="S122" s="150"/>
      <c r="T122" s="150"/>
      <c r="U122" s="150"/>
      <c r="V122" s="46"/>
    </row>
    <row r="123" spans="1:22" hidden="1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137"/>
      <c r="P123" s="137"/>
      <c r="Q123" s="137"/>
      <c r="R123" s="62"/>
      <c r="S123" s="150"/>
      <c r="T123" s="150"/>
      <c r="U123" s="150"/>
      <c r="V123" s="46"/>
    </row>
    <row r="124" spans="1:22" hidden="1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137"/>
      <c r="P124" s="137"/>
      <c r="Q124" s="137"/>
      <c r="R124" s="62"/>
      <c r="S124" s="150"/>
      <c r="T124" s="150"/>
      <c r="U124" s="150"/>
      <c r="V124" s="46"/>
    </row>
    <row r="125" spans="1:22" hidden="1">
      <c r="O125" s="23"/>
      <c r="P125" s="23"/>
      <c r="Q125" s="23"/>
      <c r="R125" s="23"/>
    </row>
    <row r="126" spans="1:22" hidden="1">
      <c r="O126" s="23"/>
      <c r="P126" s="23"/>
      <c r="Q126" s="23"/>
      <c r="R126" s="23"/>
    </row>
    <row r="127" spans="1:22">
      <c r="O127" s="23"/>
      <c r="P127" s="23"/>
      <c r="Q127" s="23"/>
      <c r="R127" s="23"/>
    </row>
    <row r="128" spans="1:22">
      <c r="O128" s="23"/>
      <c r="P128" s="23"/>
      <c r="Q128" s="23"/>
      <c r="R128" s="23"/>
    </row>
    <row r="129" spans="15:18">
      <c r="O129" s="23"/>
      <c r="P129" s="23"/>
      <c r="Q129" s="23"/>
      <c r="R129" s="23"/>
    </row>
    <row r="130" spans="15:18">
      <c r="O130" s="23"/>
      <c r="P130" s="23"/>
      <c r="Q130" s="23"/>
      <c r="R130" s="23"/>
    </row>
    <row r="131" spans="15:18">
      <c r="O131" s="23"/>
      <c r="P131" s="23"/>
      <c r="Q131" s="23"/>
      <c r="R131" s="23"/>
    </row>
    <row r="132" spans="15:18">
      <c r="O132" s="23"/>
      <c r="P132" s="23"/>
      <c r="Q132" s="23"/>
      <c r="R132" s="23"/>
    </row>
  </sheetData>
  <sheetProtection password="CE2A" sheet="1" formatCells="0" selectLockedCells="1"/>
  <mergeCells count="307">
    <mergeCell ref="A14:H14"/>
    <mergeCell ref="A7:H7"/>
    <mergeCell ref="D9:H9"/>
    <mergeCell ref="A9:C9"/>
    <mergeCell ref="K49:L49"/>
    <mergeCell ref="I46:J46"/>
    <mergeCell ref="K44:L44"/>
    <mergeCell ref="I47:J47"/>
    <mergeCell ref="K45:L45"/>
    <mergeCell ref="K46:L46"/>
    <mergeCell ref="K48:L48"/>
    <mergeCell ref="G48:H48"/>
    <mergeCell ref="A47:B47"/>
    <mergeCell ref="K15:L15"/>
    <mergeCell ref="K13:L13"/>
    <mergeCell ref="I19:J19"/>
    <mergeCell ref="I20:J20"/>
    <mergeCell ref="A3:F3"/>
    <mergeCell ref="Q3:R3"/>
    <mergeCell ref="Q4:R4"/>
    <mergeCell ref="I4:P4"/>
    <mergeCell ref="G4:H4"/>
    <mergeCell ref="A4:F4"/>
    <mergeCell ref="I3:P3"/>
    <mergeCell ref="A12:H12"/>
    <mergeCell ref="A8:H8"/>
    <mergeCell ref="K11:L11"/>
    <mergeCell ref="I9:J9"/>
    <mergeCell ref="I12:J12"/>
    <mergeCell ref="A10:H10"/>
    <mergeCell ref="A11:H11"/>
    <mergeCell ref="O11:P11"/>
    <mergeCell ref="K9:R9"/>
    <mergeCell ref="G3:H3"/>
    <mergeCell ref="I7:R7"/>
    <mergeCell ref="I8:R8"/>
    <mergeCell ref="I10:R10"/>
    <mergeCell ref="A5:H5"/>
    <mergeCell ref="A6:H6"/>
    <mergeCell ref="I5:R5"/>
    <mergeCell ref="I6:R6"/>
    <mergeCell ref="M27:N27"/>
    <mergeCell ref="K26:L26"/>
    <mergeCell ref="K24:L24"/>
    <mergeCell ref="I22:J22"/>
    <mergeCell ref="E37:F37"/>
    <mergeCell ref="G37:H37"/>
    <mergeCell ref="A37:B37"/>
    <mergeCell ref="A29:R29"/>
    <mergeCell ref="I25:J25"/>
    <mergeCell ref="I26:J26"/>
    <mergeCell ref="I24:J24"/>
    <mergeCell ref="I23:J23"/>
    <mergeCell ref="C37:D37"/>
    <mergeCell ref="A25:H25"/>
    <mergeCell ref="A26:H26"/>
    <mergeCell ref="A24:H24"/>
    <mergeCell ref="Q22:R22"/>
    <mergeCell ref="O27:P27"/>
    <mergeCell ref="O26:P26"/>
    <mergeCell ref="O24:P24"/>
    <mergeCell ref="Q23:R23"/>
    <mergeCell ref="O25:P25"/>
    <mergeCell ref="O23:P23"/>
    <mergeCell ref="A50:B50"/>
    <mergeCell ref="C47:D47"/>
    <mergeCell ref="C49:D49"/>
    <mergeCell ref="M44:N44"/>
    <mergeCell ref="M45:N45"/>
    <mergeCell ref="A48:B48"/>
    <mergeCell ref="E44:F44"/>
    <mergeCell ref="G47:H47"/>
    <mergeCell ref="C50:D50"/>
    <mergeCell ref="G45:H45"/>
    <mergeCell ref="E46:F46"/>
    <mergeCell ref="E48:F48"/>
    <mergeCell ref="M48:N48"/>
    <mergeCell ref="C46:D46"/>
    <mergeCell ref="M47:N47"/>
    <mergeCell ref="E45:F45"/>
    <mergeCell ref="C48:D48"/>
    <mergeCell ref="I48:J48"/>
    <mergeCell ref="M46:N46"/>
    <mergeCell ref="K47:L47"/>
    <mergeCell ref="G49:H49"/>
    <mergeCell ref="G50:H50"/>
    <mergeCell ref="I50:J50"/>
    <mergeCell ref="K50:L50"/>
    <mergeCell ref="Q17:R17"/>
    <mergeCell ref="Q11:R11"/>
    <mergeCell ref="M11:N11"/>
    <mergeCell ref="O12:P12"/>
    <mergeCell ref="Q12:R12"/>
    <mergeCell ref="O13:P13"/>
    <mergeCell ref="A43:B43"/>
    <mergeCell ref="I43:J43"/>
    <mergeCell ref="C42:D42"/>
    <mergeCell ref="I27:J27"/>
    <mergeCell ref="M24:N24"/>
    <mergeCell ref="K43:L43"/>
    <mergeCell ref="M43:N43"/>
    <mergeCell ref="M42:N42"/>
    <mergeCell ref="I42:J42"/>
    <mergeCell ref="I28:J28"/>
    <mergeCell ref="M28:N28"/>
    <mergeCell ref="I37:J37"/>
    <mergeCell ref="M37:N37"/>
    <mergeCell ref="K37:L37"/>
    <mergeCell ref="N38:N41"/>
    <mergeCell ref="M26:N26"/>
    <mergeCell ref="M25:N25"/>
    <mergeCell ref="K25:L25"/>
    <mergeCell ref="O111:Q111"/>
    <mergeCell ref="O104:Q104"/>
    <mergeCell ref="O94:Q94"/>
    <mergeCell ref="O95:Q95"/>
    <mergeCell ref="O103:Q103"/>
    <mergeCell ref="O98:Q98"/>
    <mergeCell ref="O99:Q99"/>
    <mergeCell ref="O96:Q96"/>
    <mergeCell ref="O97:Q97"/>
    <mergeCell ref="O109:Q109"/>
    <mergeCell ref="O106:Q106"/>
    <mergeCell ref="O107:Q107"/>
    <mergeCell ref="O110:Q110"/>
    <mergeCell ref="O105:Q105"/>
    <mergeCell ref="O83:Q83"/>
    <mergeCell ref="O81:Q81"/>
    <mergeCell ref="O87:Q87"/>
    <mergeCell ref="A2:H2"/>
    <mergeCell ref="E47:F47"/>
    <mergeCell ref="A42:B42"/>
    <mergeCell ref="A30:R34"/>
    <mergeCell ref="A35:R35"/>
    <mergeCell ref="A36:R36"/>
    <mergeCell ref="O37:R43"/>
    <mergeCell ref="O19:P19"/>
    <mergeCell ref="Q26:R26"/>
    <mergeCell ref="O28:P28"/>
    <mergeCell ref="O22:P22"/>
    <mergeCell ref="Q21:R21"/>
    <mergeCell ref="O20:P20"/>
    <mergeCell ref="Q20:R20"/>
    <mergeCell ref="Q25:R25"/>
    <mergeCell ref="O21:P21"/>
    <mergeCell ref="Q27:R27"/>
    <mergeCell ref="Q24:R24"/>
    <mergeCell ref="K14:L14"/>
    <mergeCell ref="M14:N14"/>
    <mergeCell ref="M16:N16"/>
    <mergeCell ref="Q2:R2"/>
    <mergeCell ref="Q14:R14"/>
    <mergeCell ref="K12:L12"/>
    <mergeCell ref="M12:N12"/>
    <mergeCell ref="O14:P14"/>
    <mergeCell ref="M13:N13"/>
    <mergeCell ref="O15:P15"/>
    <mergeCell ref="Q15:R15"/>
    <mergeCell ref="O16:P16"/>
    <mergeCell ref="Q16:R16"/>
    <mergeCell ref="I2:P2"/>
    <mergeCell ref="I15:J15"/>
    <mergeCell ref="Q13:R13"/>
    <mergeCell ref="O86:Q86"/>
    <mergeCell ref="O84:Q84"/>
    <mergeCell ref="O85:Q85"/>
    <mergeCell ref="Q28:R28"/>
    <mergeCell ref="S91:U91"/>
    <mergeCell ref="O90:Q90"/>
    <mergeCell ref="O91:Q91"/>
    <mergeCell ref="O88:Q88"/>
    <mergeCell ref="O89:Q89"/>
    <mergeCell ref="S87:U87"/>
    <mergeCell ref="S88:U88"/>
    <mergeCell ref="S89:U89"/>
    <mergeCell ref="S76:U76"/>
    <mergeCell ref="S37:T37"/>
    <mergeCell ref="S85:U85"/>
    <mergeCell ref="S84:U84"/>
    <mergeCell ref="S83:U83"/>
    <mergeCell ref="S80:U80"/>
    <mergeCell ref="S82:U82"/>
    <mergeCell ref="S81:U81"/>
    <mergeCell ref="S79:U79"/>
    <mergeCell ref="O82:Q82"/>
    <mergeCell ref="O79:Q79"/>
    <mergeCell ref="S77:U77"/>
    <mergeCell ref="O18:P18"/>
    <mergeCell ref="Q18:R18"/>
    <mergeCell ref="O124:Q124"/>
    <mergeCell ref="S117:U117"/>
    <mergeCell ref="S116:U116"/>
    <mergeCell ref="S115:U115"/>
    <mergeCell ref="S120:U120"/>
    <mergeCell ref="S119:U119"/>
    <mergeCell ref="S118:U118"/>
    <mergeCell ref="O115:Q115"/>
    <mergeCell ref="S90:U90"/>
    <mergeCell ref="S107:U107"/>
    <mergeCell ref="S124:U124"/>
    <mergeCell ref="S123:U123"/>
    <mergeCell ref="S122:U122"/>
    <mergeCell ref="S121:U121"/>
    <mergeCell ref="S114:U114"/>
    <mergeCell ref="S113:U113"/>
    <mergeCell ref="S100:U100"/>
    <mergeCell ref="S97:U97"/>
    <mergeCell ref="S96:U96"/>
    <mergeCell ref="S95:U95"/>
    <mergeCell ref="S94:U94"/>
    <mergeCell ref="S93:U93"/>
    <mergeCell ref="S92:U92"/>
    <mergeCell ref="S98:U98"/>
    <mergeCell ref="O123:Q123"/>
    <mergeCell ref="O117:Q117"/>
    <mergeCell ref="O118:Q118"/>
    <mergeCell ref="O119:Q119"/>
    <mergeCell ref="O120:Q120"/>
    <mergeCell ref="O116:Q116"/>
    <mergeCell ref="O122:Q122"/>
    <mergeCell ref="O121:Q121"/>
    <mergeCell ref="S101:U101"/>
    <mergeCell ref="S112:U112"/>
    <mergeCell ref="S111:U111"/>
    <mergeCell ref="S110:U110"/>
    <mergeCell ref="S109:U109"/>
    <mergeCell ref="O101:Q101"/>
    <mergeCell ref="S106:U106"/>
    <mergeCell ref="S105:U105"/>
    <mergeCell ref="S104:U104"/>
    <mergeCell ref="S103:U103"/>
    <mergeCell ref="O114:Q114"/>
    <mergeCell ref="O112:Q112"/>
    <mergeCell ref="O113:Q113"/>
    <mergeCell ref="O102:Q102"/>
    <mergeCell ref="S102:U102"/>
    <mergeCell ref="S108:U108"/>
    <mergeCell ref="O44:R46"/>
    <mergeCell ref="A44:B44"/>
    <mergeCell ref="A45:B45"/>
    <mergeCell ref="A46:B46"/>
    <mergeCell ref="C44:D44"/>
    <mergeCell ref="C45:D45"/>
    <mergeCell ref="I45:J45"/>
    <mergeCell ref="G44:H44"/>
    <mergeCell ref="S86:U86"/>
    <mergeCell ref="O100:Q100"/>
    <mergeCell ref="O92:Q92"/>
    <mergeCell ref="O93:Q93"/>
    <mergeCell ref="S99:U99"/>
    <mergeCell ref="O108:Q108"/>
    <mergeCell ref="A49:B49"/>
    <mergeCell ref="O77:Q77"/>
    <mergeCell ref="E49:F49"/>
    <mergeCell ref="I49:J49"/>
    <mergeCell ref="E50:F50"/>
    <mergeCell ref="M50:N50"/>
    <mergeCell ref="O76:Q76"/>
    <mergeCell ref="O47:R50"/>
    <mergeCell ref="M49:N49"/>
    <mergeCell ref="S78:U78"/>
    <mergeCell ref="O80:Q80"/>
    <mergeCell ref="O78:Q78"/>
    <mergeCell ref="K17:L17"/>
    <mergeCell ref="M15:N15"/>
    <mergeCell ref="K16:L16"/>
    <mergeCell ref="M23:N23"/>
    <mergeCell ref="M19:N19"/>
    <mergeCell ref="K21:L21"/>
    <mergeCell ref="M21:N21"/>
    <mergeCell ref="K22:L22"/>
    <mergeCell ref="M22:N22"/>
    <mergeCell ref="K42:L42"/>
    <mergeCell ref="K18:L18"/>
    <mergeCell ref="K20:L20"/>
    <mergeCell ref="K23:L23"/>
    <mergeCell ref="K28:L28"/>
    <mergeCell ref="K27:L27"/>
    <mergeCell ref="K19:L19"/>
    <mergeCell ref="M18:N18"/>
    <mergeCell ref="M17:N17"/>
    <mergeCell ref="M20:N20"/>
    <mergeCell ref="M38:M41"/>
    <mergeCell ref="Q19:R19"/>
    <mergeCell ref="O17:P17"/>
    <mergeCell ref="G46:H46"/>
    <mergeCell ref="C43:D43"/>
    <mergeCell ref="A28:H28"/>
    <mergeCell ref="I11:J11"/>
    <mergeCell ref="I44:J44"/>
    <mergeCell ref="A21:H21"/>
    <mergeCell ref="A22:H22"/>
    <mergeCell ref="A27:H27"/>
    <mergeCell ref="A23:H23"/>
    <mergeCell ref="I14:J14"/>
    <mergeCell ref="A18:H18"/>
    <mergeCell ref="A19:H19"/>
    <mergeCell ref="A20:H20"/>
    <mergeCell ref="A17:H17"/>
    <mergeCell ref="I16:J16"/>
    <mergeCell ref="A15:H15"/>
    <mergeCell ref="A16:H16"/>
    <mergeCell ref="A13:H13"/>
    <mergeCell ref="I13:J13"/>
    <mergeCell ref="I17:J17"/>
    <mergeCell ref="I18:J18"/>
    <mergeCell ref="I21:J21"/>
  </mergeCells>
  <phoneticPr fontId="0" type="noConversion"/>
  <conditionalFormatting sqref="A38:A41">
    <cfRule type="expression" dxfId="26" priority="8" stopIfTrue="1">
      <formula>NOT(ISBLANK(B38))</formula>
    </cfRule>
  </conditionalFormatting>
  <conditionalFormatting sqref="C38:C41">
    <cfRule type="expression" dxfId="25" priority="9" stopIfTrue="1">
      <formula>NOT(ISBLANK(D38))</formula>
    </cfRule>
  </conditionalFormatting>
  <conditionalFormatting sqref="E38:E42">
    <cfRule type="expression" dxfId="24" priority="10" stopIfTrue="1">
      <formula>NOT(ISBLANK(F38))</formula>
    </cfRule>
  </conditionalFormatting>
  <conditionalFormatting sqref="G38:G42">
    <cfRule type="expression" dxfId="23" priority="11" stopIfTrue="1">
      <formula>NOT(ISBLANK(H38))</formula>
    </cfRule>
  </conditionalFormatting>
  <conditionalFormatting sqref="I38">
    <cfRule type="expression" dxfId="22" priority="12" stopIfTrue="1">
      <formula>NOT(ISBLANK(J38))</formula>
    </cfRule>
  </conditionalFormatting>
  <conditionalFormatting sqref="I39:I41">
    <cfRule type="expression" dxfId="21" priority="13" stopIfTrue="1">
      <formula>NOT(ISBLANK(J39))</formula>
    </cfRule>
  </conditionalFormatting>
  <conditionalFormatting sqref="K38">
    <cfRule type="expression" dxfId="20" priority="14" stopIfTrue="1">
      <formula>NOT(ISBLANK(L38))</formula>
    </cfRule>
  </conditionalFormatting>
  <conditionalFormatting sqref="K39:K41">
    <cfRule type="expression" dxfId="19" priority="15" stopIfTrue="1">
      <formula>NOT(ISBLANK(L39))</formula>
    </cfRule>
  </conditionalFormatting>
  <conditionalFormatting sqref="J38:J41">
    <cfRule type="expression" dxfId="18" priority="16" stopIfTrue="1">
      <formula>NOT(ISBLANK(J38))</formula>
    </cfRule>
  </conditionalFormatting>
  <conditionalFormatting sqref="B38:B41 A49:B50">
    <cfRule type="cellIs" dxfId="17" priority="17" stopIfTrue="1" operator="notEqual">
      <formula>0</formula>
    </cfRule>
  </conditionalFormatting>
  <conditionalFormatting sqref="D38:D41">
    <cfRule type="expression" dxfId="16" priority="18" stopIfTrue="1">
      <formula>NOT(ISBLANK(D38))</formula>
    </cfRule>
  </conditionalFormatting>
  <conditionalFormatting sqref="F38:F43">
    <cfRule type="expression" dxfId="15" priority="19" stopIfTrue="1">
      <formula>NOT(ISBLANK(F38))</formula>
    </cfRule>
  </conditionalFormatting>
  <conditionalFormatting sqref="H38:H43">
    <cfRule type="expression" dxfId="14" priority="20" stopIfTrue="1">
      <formula>NOT(ISBLANK(H38))</formula>
    </cfRule>
  </conditionalFormatting>
  <conditionalFormatting sqref="L38:L41">
    <cfRule type="expression" dxfId="13" priority="21" stopIfTrue="1">
      <formula>NOT(ISBLANK(L38))</formula>
    </cfRule>
  </conditionalFormatting>
  <conditionalFormatting sqref="C49:D50">
    <cfRule type="cellIs" dxfId="12" priority="22" stopIfTrue="1" operator="notEqual">
      <formula>0</formula>
    </cfRule>
  </conditionalFormatting>
  <conditionalFormatting sqref="E49:F50">
    <cfRule type="cellIs" dxfId="11" priority="23" stopIfTrue="1" operator="notEqual">
      <formula>0</formula>
    </cfRule>
  </conditionalFormatting>
  <conditionalFormatting sqref="G49:H50">
    <cfRule type="cellIs" dxfId="10" priority="24" stopIfTrue="1" operator="notEqual">
      <formula>0</formula>
    </cfRule>
  </conditionalFormatting>
  <conditionalFormatting sqref="I49:J50">
    <cfRule type="cellIs" dxfId="9" priority="25" stopIfTrue="1" operator="notEqual">
      <formula>0</formula>
    </cfRule>
  </conditionalFormatting>
  <conditionalFormatting sqref="K49:L50">
    <cfRule type="cellIs" dxfId="8" priority="26" stopIfTrue="1" operator="notEqual">
      <formula>0</formula>
    </cfRule>
  </conditionalFormatting>
  <conditionalFormatting sqref="I19:R19">
    <cfRule type="cellIs" dxfId="7" priority="27" stopIfTrue="1" operator="lessThan">
      <formula>1.5</formula>
    </cfRule>
    <cfRule type="cellIs" dxfId="6" priority="28" stopIfTrue="1" operator="between">
      <formula>1.51</formula>
      <formula>5</formula>
    </cfRule>
  </conditionalFormatting>
  <conditionalFormatting sqref="I20:R20">
    <cfRule type="cellIs" dxfId="5" priority="29" stopIfTrue="1" operator="between">
      <formula>19</formula>
      <formula>150</formula>
    </cfRule>
  </conditionalFormatting>
  <conditionalFormatting sqref="I25:J25">
    <cfRule type="expression" dxfId="4" priority="6" stopIfTrue="1">
      <formula>EXACT(I25,Y25)</formula>
    </cfRule>
  </conditionalFormatting>
  <conditionalFormatting sqref="K25:L25">
    <cfRule type="expression" dxfId="3" priority="5" stopIfTrue="1">
      <formula>EXACT(K25,Y25)</formula>
    </cfRule>
  </conditionalFormatting>
  <conditionalFormatting sqref="M25:N25">
    <cfRule type="expression" dxfId="2" priority="3" stopIfTrue="1">
      <formula>EXACT(M25,Y25)</formula>
    </cfRule>
  </conditionalFormatting>
  <conditionalFormatting sqref="O25:P25">
    <cfRule type="expression" dxfId="1" priority="2" stopIfTrue="1">
      <formula>EXACT(O25,Y25)</formula>
    </cfRule>
  </conditionalFormatting>
  <conditionalFormatting sqref="Q25:R25">
    <cfRule type="expression" dxfId="0" priority="1" stopIfTrue="1">
      <formula>EXACT(Q25,Y25)</formula>
    </cfRule>
  </conditionalFormatting>
  <dataValidations count="74">
    <dataValidation type="list" allowBlank="1" showInputMessage="1" showErrorMessage="1" sqref="W19">
      <formula1>$X$19:$AD$19</formula1>
    </dataValidation>
    <dataValidation type="list" allowBlank="1" showInputMessage="1" showErrorMessage="1" sqref="W20 I20:J20">
      <formula1>$X$20:$AA$20</formula1>
    </dataValidation>
    <dataValidation type="list" allowBlank="1" showInputMessage="1" showErrorMessage="1" sqref="W22">
      <formula1>$X$22:$Z$22</formula1>
    </dataValidation>
    <dataValidation type="list" allowBlank="1" showInputMessage="1" showErrorMessage="1" sqref="W23">
      <formula1>$X$23:$Z$23</formula1>
    </dataValidation>
    <dataValidation type="list" allowBlank="1" showInputMessage="1" showErrorMessage="1" sqref="I24:J24 S24:W24">
      <formula1>$X$24:$Y$24</formula1>
    </dataValidation>
    <dataValidation type="list" allowBlank="1" showInputMessage="1" showErrorMessage="1" sqref="I25:P25 S25:W25">
      <formula1>$X$25:$Y$25</formula1>
    </dataValidation>
    <dataValidation type="list" allowBlank="1" showInputMessage="1" showErrorMessage="1" sqref="W26:W34">
      <formula1>$X$26:$Z$26</formula1>
    </dataValidation>
    <dataValidation type="list" allowBlank="1" showInputMessage="1" showErrorMessage="1" sqref="U18:W18">
      <formula1>$Y$18:$Z$18</formula1>
    </dataValidation>
    <dataValidation type="list" allowBlank="1" showInputMessage="1" showErrorMessage="1" sqref="U21:W21 I21:J21">
      <formula1>$X$21:$AE$21</formula1>
    </dataValidation>
    <dataValidation type="list" allowBlank="1" showInputMessage="1" showErrorMessage="1" sqref="W13">
      <formula1>$Z$13:$AB$13</formula1>
    </dataValidation>
    <dataValidation type="list" allowBlank="1" showInputMessage="1" showErrorMessage="1" sqref="I12:W12">
      <formula1>$X$12:$Y$12</formula1>
    </dataValidation>
    <dataValidation type="list" allowBlank="1" showInputMessage="1" showErrorMessage="1" sqref="S13:T13">
      <formula1>$AR$13:$AU$13</formula1>
    </dataValidation>
    <dataValidation type="list" allowBlank="1" showInputMessage="1" showErrorMessage="1" sqref="U13">
      <formula1>$BB$13:$BE$13</formula1>
    </dataValidation>
    <dataValidation type="list" allowBlank="1" showInputMessage="1" showErrorMessage="1" sqref="V13">
      <formula1>$BL$13:$BO$13</formula1>
    </dataValidation>
    <dataValidation type="list" allowBlank="1" showInputMessage="1" showErrorMessage="1" sqref="U19 O19:P19">
      <formula1>$BB$19:$BG$19</formula1>
    </dataValidation>
    <dataValidation type="list" allowBlank="1" showInputMessage="1" showErrorMessage="1" sqref="V19 Q19:T19">
      <formula1>$BL$19:$BQ$19</formula1>
    </dataValidation>
    <dataValidation type="list" allowBlank="1" showInputMessage="1" showErrorMessage="1" sqref="U20 O20:P20">
      <formula1>$BB$20:$BE$20</formula1>
    </dataValidation>
    <dataValidation type="list" allowBlank="1" showInputMessage="1" showErrorMessage="1" sqref="V20 Q20:T20">
      <formula1>$BL$20:$BO$20</formula1>
    </dataValidation>
    <dataValidation type="list" allowBlank="1" showInputMessage="1" showErrorMessage="1" sqref="U26">
      <formula1>$BB$26:$BD$26</formula1>
    </dataValidation>
    <dataValidation type="list" allowBlank="1" showInputMessage="1" showErrorMessage="1" sqref="V26:V28 S26:T26">
      <formula1>$BL$26:$BN$26</formula1>
    </dataValidation>
    <dataValidation type="list" allowBlank="1" showInputMessage="1" showErrorMessage="1" sqref="S22:T22">
      <formula1>$AR$22:$AU$22</formula1>
    </dataValidation>
    <dataValidation type="list" allowBlank="1" showInputMessage="1" showErrorMessage="1" sqref="S23:T23 M23:N23">
      <formula1>$AR$23:$AU$23</formula1>
    </dataValidation>
    <dataValidation type="list" allowBlank="1" showInputMessage="1" showErrorMessage="1" sqref="U22 O22:P22">
      <formula1>$BB$22:$BE$22</formula1>
    </dataValidation>
    <dataValidation type="list" allowBlank="1" showInputMessage="1" showErrorMessage="1" sqref="U23 O23:R23">
      <formula1>$BB$23:$BE$23</formula1>
    </dataValidation>
    <dataValidation type="list" allowBlank="1" showInputMessage="1" showErrorMessage="1" sqref="V22 Q22:R22">
      <formula1>$BL$22:$BO$22</formula1>
    </dataValidation>
    <dataValidation type="list" allowBlank="1" showInputMessage="1" showErrorMessage="1" sqref="V23">
      <formula1>$BL$23:$BO$23</formula1>
    </dataValidation>
    <dataValidation type="list" allowBlank="1" showInputMessage="1" showErrorMessage="1" sqref="Q21:T21">
      <formula1>$BL$21:$BS$21</formula1>
    </dataValidation>
    <dataValidation type="list" allowBlank="1" showInputMessage="1" showErrorMessage="1" sqref="O21:P21">
      <formula1>$BB$21:$BI$21</formula1>
    </dataValidation>
    <dataValidation type="list" allowBlank="1" showInputMessage="1" showErrorMessage="1" sqref="M26:N26">
      <formula1>$AS$26:$AT$26</formula1>
    </dataValidation>
    <dataValidation type="list" allowBlank="1" showInputMessage="1" showErrorMessage="1" sqref="M21:N21">
      <formula1>$AR$21:$AY$21</formula1>
    </dataValidation>
    <dataValidation type="list" allowBlank="1" showInputMessage="1" showErrorMessage="1" sqref="K26:L26">
      <formula1>$AI$26:$AJ$26</formula1>
    </dataValidation>
    <dataValidation type="list" allowBlank="1" showInputMessage="1" showErrorMessage="1" sqref="K21:L21">
      <formula1>$AH$21:$AO$21</formula1>
    </dataValidation>
    <dataValidation type="list" allowBlank="1" showInputMessage="1" showErrorMessage="1" sqref="K56:L73">
      <formula1>$AF$61:$AG$61</formula1>
    </dataValidation>
    <dataValidation type="list" allowBlank="1" showInputMessage="1" showErrorMessage="1" sqref="I56:J73">
      <formula1>$AF$62:$AG$62</formula1>
    </dataValidation>
    <dataValidation type="list" allowBlank="1" showInputMessage="1" showErrorMessage="1" sqref="Q13:R13">
      <formula1>$BL$13:$BO$13</formula1>
    </dataValidation>
    <dataValidation type="list" allowBlank="1" showInputMessage="1" showErrorMessage="1" sqref="I22:J22">
      <formula1>$X$22:$AA$22</formula1>
    </dataValidation>
    <dataValidation type="list" allowBlank="1" showInputMessage="1" showErrorMessage="1" sqref="I23:J23">
      <formula1>$X$23:$AA$23</formula1>
    </dataValidation>
    <dataValidation type="list" allowBlank="1" showInputMessage="1" showErrorMessage="1" sqref="I27:J27 S27:T27">
      <formula1>$X$27:$Y$27</formula1>
    </dataValidation>
    <dataValidation type="list" allowBlank="1" showInputMessage="1" showErrorMessage="1" sqref="S28:T28 I28:J28">
      <formula1>$X$28:$Y$28</formula1>
    </dataValidation>
    <dataValidation type="list" allowBlank="1" showInputMessage="1" showErrorMessage="1" sqref="I19:J19">
      <formula1>$X$19:$AC$19</formula1>
    </dataValidation>
    <dataValidation type="list" allowBlank="1" showInputMessage="1" showErrorMessage="1" sqref="S18:T18">
      <formula1>$X$18:$AB$18</formula1>
    </dataValidation>
    <dataValidation type="list" allowBlank="1" showInputMessage="1" showErrorMessage="1" sqref="K19:L19">
      <formula1>$AH$19:$AM$19</formula1>
    </dataValidation>
    <dataValidation type="list" allowBlank="1" showInputMessage="1" showErrorMessage="1" sqref="K20:L20">
      <formula1>$AH$20:$AK$20</formula1>
    </dataValidation>
    <dataValidation type="list" allowBlank="1" showInputMessage="1" showErrorMessage="1" sqref="K22:L22">
      <formula1>$AH$22:$AK$22</formula1>
    </dataValidation>
    <dataValidation type="list" allowBlank="1" showInputMessage="1" showErrorMessage="1" sqref="K23:L23">
      <formula1>$AH$23:$AK$23</formula1>
    </dataValidation>
    <dataValidation type="list" allowBlank="1" showInputMessage="1" showErrorMessage="1" sqref="K24:L24">
      <formula1>$AH$24:$AI$24</formula1>
    </dataValidation>
    <dataValidation type="list" allowBlank="1" showInputMessage="1" showErrorMessage="1" sqref="K27:L27">
      <formula1>$AH$27:$AI$27</formula1>
    </dataValidation>
    <dataValidation type="list" allowBlank="1" showInputMessage="1" showErrorMessage="1" sqref="M19:N19">
      <formula1>$AR$19:$AW$19</formula1>
    </dataValidation>
    <dataValidation type="list" allowBlank="1" showInputMessage="1" showErrorMessage="1" sqref="M20:N20">
      <formula1>$AR$20:$AU$20</formula1>
    </dataValidation>
    <dataValidation type="list" allowBlank="1" showInputMessage="1" showErrorMessage="1" sqref="M22:N22">
      <formula1>$AR$22:$AU$22</formula1>
    </dataValidation>
    <dataValidation type="list" allowBlank="1" showInputMessage="1" showErrorMessage="1" sqref="M24:N24">
      <formula1>$AR$24:$AS$24</formula1>
    </dataValidation>
    <dataValidation type="list" allowBlank="1" showInputMessage="1" showErrorMessage="1" sqref="O27:P27">
      <formula1>$BB$27:$BC$27</formula1>
    </dataValidation>
    <dataValidation type="list" allowBlank="1" showInputMessage="1" showErrorMessage="1" sqref="M28:N28">
      <formula1>$AR$28:$AS$28</formula1>
    </dataValidation>
    <dataValidation type="list" allowBlank="1" showInputMessage="1" showErrorMessage="1" sqref="O24:P24">
      <formula1>$BB$24:$BC$24</formula1>
    </dataValidation>
    <dataValidation type="list" allowBlank="1" showInputMessage="1" showErrorMessage="1" sqref="O28:P28">
      <formula1>$BB$28:$BC$28</formula1>
    </dataValidation>
    <dataValidation type="list" allowBlank="1" showInputMessage="1" showErrorMessage="1" sqref="Q24:R24">
      <formula1>$BL$24:$BM$24</formula1>
    </dataValidation>
    <dataValidation type="list" allowBlank="1" showInputMessage="1" showErrorMessage="1" sqref="Q25:R25">
      <formula1>$BL$25:$BM$25</formula1>
    </dataValidation>
    <dataValidation type="list" allowBlank="1" showInputMessage="1" showErrorMessage="1" sqref="Q27:R27">
      <formula1>$BL$27:$BM$27</formula1>
    </dataValidation>
    <dataValidation type="list" allowBlank="1" showInputMessage="1" showErrorMessage="1" sqref="Q28:R28">
      <formula1>$BL$28:$BM$28</formula1>
    </dataValidation>
    <dataValidation type="list" allowBlank="1" showInputMessage="1" showErrorMessage="1" sqref="K18:L18">
      <formula1>$AH$18:$AM$18</formula1>
    </dataValidation>
    <dataValidation type="list" allowBlank="1" showInputMessage="1" showErrorMessage="1" sqref="I9:J9">
      <formula1>$X$9:$AD$9</formula1>
    </dataValidation>
    <dataValidation type="list" allowBlank="1" showInputMessage="1" showErrorMessage="1" sqref="K28:L28">
      <formula1>$AH$28:$AI$28</formula1>
    </dataValidation>
    <dataValidation type="list" allowBlank="1" showInputMessage="1" showErrorMessage="1" sqref="M18:N18">
      <formula1>$AR$18:$AW$18</formula1>
    </dataValidation>
    <dataValidation type="list" allowBlank="1" showInputMessage="1" showErrorMessage="1" sqref="M27:N27">
      <formula1>$AR$27:$AS$27</formula1>
    </dataValidation>
    <dataValidation type="list" allowBlank="1" showInputMessage="1" showErrorMessage="1" sqref="O18:P18">
      <formula1>$BB$18:$BG$18</formula1>
    </dataValidation>
    <dataValidation type="list" allowBlank="1" showInputMessage="1" showErrorMessage="1" sqref="Q18:R18">
      <formula1>$BL$18:$BQ$18</formula1>
    </dataValidation>
    <dataValidation type="list" allowBlank="1" showInputMessage="1" showErrorMessage="1" sqref="I13:J13">
      <formula1>$X$13:$AA$13</formula1>
    </dataValidation>
    <dataValidation type="list" allowBlank="1" showInputMessage="1" showErrorMessage="1" sqref="K13:L13">
      <formula1>$AH$13:$AK$13</formula1>
    </dataValidation>
    <dataValidation type="list" allowBlank="1" showInputMessage="1" showErrorMessage="1" sqref="M13:N13">
      <formula1>$AR$13:$AU$13</formula1>
    </dataValidation>
    <dataValidation type="list" allowBlank="1" showInputMessage="1" showErrorMessage="1" sqref="O13:P13">
      <formula1>$BB$13:$BE$13</formula1>
    </dataValidation>
    <dataValidation type="list" allowBlank="1" showInputMessage="1" showErrorMessage="1" sqref="I18:J18">
      <formula1>$X$18:$AC$18</formula1>
    </dataValidation>
    <dataValidation type="list" allowBlank="1" showInputMessage="1" showErrorMessage="1" sqref="I26:J26">
      <formula1>$Y$26:$Z$26</formula1>
    </dataValidation>
    <dataValidation type="list" allowBlank="1" showInputMessage="1" showErrorMessage="1" sqref="O26:P26">
      <formula1>$BC$26:$BD$26</formula1>
    </dataValidation>
    <dataValidation type="list" allowBlank="1" showInputMessage="1" showErrorMessage="1" sqref="Q26:R26">
      <formula1>$BM$26:$BN$26</formula1>
    </dataValidation>
  </dataValidations>
  <printOptions horizontalCentered="1" verticalCentered="1"/>
  <pageMargins left="0.19685039370078741" right="0.19685039370078741" top="0.19685039370078741" bottom="0.19685039370078741" header="0" footer="0"/>
  <pageSetup paperSize="9" scale="90" orientation="landscape" horizontalDpi="300" verticalDpi="300" r:id="rId1"/>
  <headerFooter alignWithMargins="0"/>
  <rowBreaks count="1" manualBreakCount="1">
    <brk id="92" max="7" man="1"/>
  </row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Бланк заказа</vt:lpstr>
      <vt:lpstr>'Бланк заказа'!Область_печати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Cosmy</dc:creator>
  <cp:lastModifiedBy>Олег</cp:lastModifiedBy>
  <cp:lastPrinted>2008-10-21T08:01:22Z</cp:lastPrinted>
  <dcterms:created xsi:type="dcterms:W3CDTF">2000-02-27T14:31:31Z</dcterms:created>
  <dcterms:modified xsi:type="dcterms:W3CDTF">2019-04-03T08:35:34Z</dcterms:modified>
</cp:coreProperties>
</file>