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59987D3E-2FAB-41F8-BE33-8B573E60EEC8}" xr6:coauthVersionLast="47" xr6:coauthVersionMax="47" xr10:uidLastSave="{00000000-0000-0000-0000-000000000000}"/>
  <bookViews>
    <workbookView xWindow="-26070" yWindow="690" windowWidth="8535" windowHeight="15510" xr2:uid="{00000000-000D-0000-FFFF-FFFF00000000}"/>
  </bookViews>
  <sheets>
    <sheet name="Historical Financial Stmts" sheetId="1" r:id="rId1"/>
    <sheet name="Rev" sheetId="2" r:id="rId2"/>
    <sheet name="Lease" sheetId="8" r:id="rId3"/>
    <sheet name="Sal, Wages, Benefits" sheetId="4" r:id="rId4"/>
    <sheet name="Assets and Dep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" l="1"/>
  <c r="J56" i="1"/>
  <c r="J52" i="1"/>
  <c r="K52" i="1" s="1"/>
  <c r="H57" i="1"/>
  <c r="I56" i="1" s="1"/>
  <c r="H56" i="1"/>
  <c r="H52" i="1"/>
  <c r="D42" i="1"/>
  <c r="C42" i="1"/>
  <c r="B42" i="1"/>
  <c r="L56" i="1" l="1"/>
  <c r="I52" i="1"/>
  <c r="I57" i="1" s="1"/>
  <c r="B28" i="13"/>
  <c r="C28" i="13" s="1"/>
  <c r="D28" i="13" s="1"/>
  <c r="B27" i="13"/>
  <c r="C27" i="13" s="1"/>
  <c r="D27" i="13" s="1"/>
  <c r="C14" i="13"/>
  <c r="D14" i="13"/>
  <c r="B14" i="13"/>
  <c r="D10" i="13"/>
  <c r="C10" i="13"/>
  <c r="B10" i="13"/>
  <c r="C6" i="13"/>
  <c r="D6" i="13"/>
  <c r="B6" i="13"/>
  <c r="C32" i="4"/>
  <c r="D32" i="4"/>
  <c r="B32" i="4"/>
  <c r="C26" i="4"/>
  <c r="C28" i="4" s="1"/>
  <c r="D26" i="4"/>
  <c r="D28" i="4" s="1"/>
  <c r="B26" i="4"/>
  <c r="B28" i="4" s="1"/>
  <c r="B30" i="4" s="1"/>
  <c r="B33" i="4" s="1"/>
  <c r="B34" i="4" s="1"/>
  <c r="C8" i="4"/>
  <c r="D8" i="4"/>
  <c r="B8" i="4"/>
  <c r="C8" i="8"/>
  <c r="C9" i="8" s="1"/>
  <c r="D8" i="8"/>
  <c r="D9" i="8"/>
  <c r="B8" i="8"/>
  <c r="B9" i="8" s="1"/>
  <c r="L52" i="1" l="1"/>
  <c r="L57" i="1" s="1"/>
  <c r="B25" i="13"/>
  <c r="C25" i="13" s="1"/>
  <c r="D25" i="13" s="1"/>
  <c r="C30" i="4"/>
  <c r="C33" i="4" s="1"/>
  <c r="C34" i="4" s="1"/>
  <c r="D30" i="4"/>
  <c r="D33" i="4" s="1"/>
  <c r="D34" i="4" s="1"/>
  <c r="B24" i="13"/>
  <c r="C24" i="13" s="1"/>
  <c r="D24" i="13" s="1"/>
  <c r="B26" i="13"/>
  <c r="C26" i="13" s="1"/>
  <c r="D26" i="13" s="1"/>
  <c r="D33" i="2"/>
  <c r="D37" i="2" s="1"/>
  <c r="C33" i="2"/>
  <c r="C37" i="2" s="1"/>
  <c r="B33" i="2"/>
  <c r="B37" i="2" s="1"/>
  <c r="C32" i="2"/>
  <c r="D32" i="2"/>
  <c r="D36" i="2" s="1"/>
  <c r="B32" i="2"/>
  <c r="D28" i="2"/>
  <c r="C28" i="2"/>
  <c r="B28" i="2"/>
  <c r="D27" i="2"/>
  <c r="C27" i="2"/>
  <c r="B27" i="2"/>
  <c r="D25" i="2"/>
  <c r="C25" i="2"/>
  <c r="B25" i="2"/>
  <c r="D19" i="2"/>
  <c r="C19" i="2"/>
  <c r="B19" i="2"/>
  <c r="D18" i="2"/>
  <c r="C18" i="2"/>
  <c r="B18" i="2"/>
  <c r="D16" i="2"/>
  <c r="C16" i="2"/>
  <c r="B16" i="2"/>
  <c r="C10" i="2"/>
  <c r="C9" i="2"/>
  <c r="D9" i="2"/>
  <c r="D10" i="2"/>
  <c r="B9" i="2"/>
  <c r="B11" i="2" s="1"/>
  <c r="B10" i="2"/>
  <c r="C7" i="2"/>
  <c r="D7" i="2"/>
  <c r="B7" i="2"/>
  <c r="H6" i="2"/>
  <c r="H5" i="2"/>
  <c r="B29" i="13" l="1"/>
  <c r="B33" i="13" s="1"/>
  <c r="B35" i="13" s="1"/>
  <c r="B20" i="2"/>
  <c r="C29" i="13"/>
  <c r="C33" i="13" s="1"/>
  <c r="D29" i="13"/>
  <c r="D33" i="13" s="1"/>
  <c r="C11" i="2"/>
  <c r="C29" i="2"/>
  <c r="C34" i="2"/>
  <c r="D29" i="2"/>
  <c r="D34" i="2"/>
  <c r="B29" i="2"/>
  <c r="B34" i="2"/>
  <c r="B36" i="2"/>
  <c r="B38" i="2" s="1"/>
  <c r="D38" i="2"/>
  <c r="C36" i="2"/>
  <c r="C38" i="2" s="1"/>
  <c r="D20" i="2"/>
  <c r="C20" i="2"/>
  <c r="D11" i="2"/>
  <c r="C35" i="13" l="1"/>
  <c r="D35" i="13" s="1"/>
  <c r="C23" i="1" l="1"/>
  <c r="C7" i="1"/>
  <c r="C38" i="1"/>
  <c r="C44" i="1" s="1"/>
  <c r="D38" i="1"/>
  <c r="D44" i="1" s="1"/>
  <c r="D7" i="1"/>
  <c r="D8" i="1" s="1"/>
  <c r="C25" i="1" l="1"/>
  <c r="B23" i="1"/>
  <c r="C8" i="1"/>
  <c r="D23" i="1"/>
  <c r="D25" i="1" l="1"/>
  <c r="D29" i="1" s="1"/>
  <c r="D49" i="1"/>
  <c r="D52" i="1" s="1"/>
  <c r="D30" i="1" l="1"/>
  <c r="C29" i="1"/>
  <c r="C55" i="1" s="1"/>
  <c r="D55" i="1" s="1"/>
  <c r="C49" i="1"/>
  <c r="C52" i="1" s="1"/>
  <c r="B38" i="1"/>
  <c r="B44" i="1" s="1"/>
  <c r="B7" i="1"/>
  <c r="C30" i="1" l="1"/>
  <c r="B8" i="1"/>
  <c r="B25" i="1"/>
  <c r="B49" i="1" l="1"/>
  <c r="B52" i="1" s="1"/>
  <c r="B29" i="1" l="1"/>
  <c r="B30" i="1" l="1"/>
  <c r="B56" i="1"/>
  <c r="B58" i="1" s="1"/>
  <c r="C56" i="1" l="1"/>
  <c r="C58" i="1" s="1"/>
  <c r="D56" i="1"/>
  <c r="D58" i="1" s="1"/>
</calcChain>
</file>

<file path=xl/sharedStrings.xml><?xml version="1.0" encoding="utf-8"?>
<sst xmlns="http://schemas.openxmlformats.org/spreadsheetml/2006/main" count="162" uniqueCount="120">
  <si>
    <t>Revenue</t>
  </si>
  <si>
    <t>Total Revenue</t>
  </si>
  <si>
    <t>Operating Expenses</t>
  </si>
  <si>
    <t>Total Operating Expenses</t>
  </si>
  <si>
    <t>Interest Expense</t>
  </si>
  <si>
    <t>Earnings Before Interest and Taxes</t>
  </si>
  <si>
    <t>Tax Expense</t>
  </si>
  <si>
    <t>Lease Expense</t>
  </si>
  <si>
    <t>Utilities Expense</t>
  </si>
  <si>
    <t>Marketing Expense</t>
  </si>
  <si>
    <t>Professional Services Expense</t>
  </si>
  <si>
    <t>Repairs and Maintenance Expense</t>
  </si>
  <si>
    <t>Insurance Expense</t>
  </si>
  <si>
    <t>Depreciation Expense</t>
  </si>
  <si>
    <t>Net Income</t>
  </si>
  <si>
    <t>Gross Margin</t>
  </si>
  <si>
    <t>Chips</t>
  </si>
  <si>
    <t>Income Statement</t>
  </si>
  <si>
    <t>Gross Margin %</t>
  </si>
  <si>
    <t>Net Income %</t>
  </si>
  <si>
    <t>Balance Sheet</t>
  </si>
  <si>
    <t>Cash</t>
  </si>
  <si>
    <t>Inventory</t>
  </si>
  <si>
    <t>Current Assets</t>
  </si>
  <si>
    <t>Total Current Assets</t>
  </si>
  <si>
    <t>Accumulated Depreciation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</si>
  <si>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</si>
  <si>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</si>
  <si>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</si>
  <si>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</si>
  <si>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</si>
  <si>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</si>
  <si>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</si>
  <si>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</si>
  <si>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</si>
  <si>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</si>
  <si>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</si>
  <si>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Equipment and Leasehold Improvements</t>
  </si>
  <si>
    <t>Office Supplies and Misc Supplies Expense</t>
  </si>
  <si>
    <t>Cookie Prices</t>
  </si>
  <si>
    <t>Individual</t>
  </si>
  <si>
    <t>Box of 4</t>
  </si>
  <si>
    <t>Total</t>
  </si>
  <si>
    <t>Per Cookie</t>
  </si>
  <si>
    <t>Cookie Revenue</t>
  </si>
  <si>
    <t>Total Cookies</t>
  </si>
  <si>
    <t>Box Units</t>
  </si>
  <si>
    <t>Individual Revenue</t>
  </si>
  <si>
    <t>Box Revenue</t>
  </si>
  <si>
    <t>Total Cost of Goods Sold</t>
  </si>
  <si>
    <t>Leases</t>
  </si>
  <si>
    <t>Boise Town Square</t>
  </si>
  <si>
    <t>Lease Period</t>
  </si>
  <si>
    <t>Square Footage</t>
  </si>
  <si>
    <t>Cost/Sq. Foot/mth</t>
  </si>
  <si>
    <t>Cost per Month</t>
  </si>
  <si>
    <t>Cost per Year</t>
  </si>
  <si>
    <t>Vista Village</t>
  </si>
  <si>
    <t>Boise Spectrum Center</t>
  </si>
  <si>
    <t>Cost Increase per Year</t>
  </si>
  <si>
    <t>Note: Boise Spectrum Center also includes company office space</t>
  </si>
  <si>
    <t>Manager Salary</t>
  </si>
  <si>
    <t>Salaries and Wages</t>
  </si>
  <si>
    <t>PT&amp;B (Payroll Taxes and Benefits)</t>
  </si>
  <si>
    <t>Managers (1 per Store)</t>
  </si>
  <si>
    <t>Total Managers' Salary</t>
  </si>
  <si>
    <t>Benefits</t>
  </si>
  <si>
    <t>Hourly Workers (per Hour)</t>
  </si>
  <si>
    <t>Work Days (Closed Sundays, Thanksgiving, Christmas)</t>
  </si>
  <si>
    <t>Hours Open per Day (Store Hours 10am - 8pm)</t>
  </si>
  <si>
    <t>Bakers per hour:</t>
  </si>
  <si>
    <t>Store-front per hour:</t>
  </si>
  <si>
    <t>Total workers per hour</t>
  </si>
  <si>
    <t>Total Wages</t>
  </si>
  <si>
    <t>Total Salaries and Wages</t>
  </si>
  <si>
    <t>Manager Benefits</t>
  </si>
  <si>
    <t>Payroll Taxes</t>
  </si>
  <si>
    <t>Total PT&amp;B</t>
  </si>
  <si>
    <t>Equipment and Depreication</t>
  </si>
  <si>
    <t>Office Equipment</t>
  </si>
  <si>
    <t>Office Furniture</t>
  </si>
  <si>
    <t>Ovens</t>
  </si>
  <si>
    <t>Ovens Cost</t>
  </si>
  <si>
    <t># of Ovens Per Store</t>
  </si>
  <si>
    <t>Total $ Ovens per Store</t>
  </si>
  <si>
    <t>Walk-in Refigerators cost</t>
  </si>
  <si>
    <t># of Refrigerators per Store</t>
  </si>
  <si>
    <t>Total $ Refrigerator per Store</t>
  </si>
  <si>
    <t>Display Case Cost</t>
  </si>
  <si>
    <t># of Display Cases per Store</t>
  </si>
  <si>
    <t>Store-front counters and look</t>
  </si>
  <si>
    <t>Refrigerators</t>
  </si>
  <si>
    <t>Display Cases</t>
  </si>
  <si>
    <t>Office Equipment and Furniture</t>
  </si>
  <si>
    <t>Leasehold Improvements</t>
  </si>
  <si>
    <t>10-year life for all</t>
  </si>
  <si>
    <t>2017 Actual</t>
  </si>
  <si>
    <t>2018 Actual</t>
  </si>
  <si>
    <t>Purchases</t>
  </si>
  <si>
    <t>Leasehold Improvements - 2017</t>
  </si>
  <si>
    <t>Leasehold Improvements - 2018</t>
  </si>
  <si>
    <t>Leasehold Improvements - 2019</t>
  </si>
  <si>
    <t>10 years (2017-2026)</t>
  </si>
  <si>
    <t>Manager Salary Expense</t>
  </si>
  <si>
    <t>Hourly Wage Expense</t>
  </si>
  <si>
    <t>Hourly Wage PT&amp;B Expense</t>
  </si>
  <si>
    <t>Manager Salary PT&amp;B Expense</t>
  </si>
  <si>
    <t>2019 Actual</t>
  </si>
  <si>
    <t>Total Fixed Assets</t>
  </si>
  <si>
    <t>Individual Units</t>
  </si>
  <si>
    <t>2020 Forecast</t>
  </si>
  <si>
    <t>2021 Forecast</t>
  </si>
  <si>
    <t>Interest</t>
  </si>
  <si>
    <t>Tax</t>
  </si>
  <si>
    <t>CAPM</t>
  </si>
  <si>
    <t>Avg</t>
  </si>
  <si>
    <t>Proportion</t>
  </si>
  <si>
    <t>rate</t>
  </si>
  <si>
    <t>adj rate</t>
  </si>
  <si>
    <t>wacc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</si>
</sst>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&quot;$&quot;* #,##0.000_);_(&quot;$&quot;* \(#,##0.000\);_(&quot;$&quot;* &quot;-&quot;??_);_(@_)"/>
    <numFmt numFmtId="168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0" fontId="0" fillId="0" borderId="2" xfId="0" applyBorder="1" applyAlignment="1">
      <alignment horizontal="center"/>
    </xf>
    <xf numFmtId="44" fontId="0" fillId="0" borderId="0" xfId="1" applyFont="1" applyFill="1" applyBorder="1" applyAlignment="1">
      <alignment horizontal="right"/>
    </xf>
    <xf numFmtId="44" fontId="0" fillId="0" borderId="0" xfId="1" applyFont="1" applyAlignment="1">
      <alignment horizontal="right"/>
    </xf>
    <xf numFmtId="0" fontId="0" fillId="0" borderId="3" xfId="0" applyBorder="1" applyAlignment="1">
      <alignment horizontal="center"/>
    </xf>
    <xf numFmtId="166" fontId="0" fillId="0" borderId="0" xfId="3" applyNumberFormat="1" applyFont="1"/>
    <xf numFmtId="166" fontId="0" fillId="0" borderId="2" xfId="3" applyNumberFormat="1" applyFont="1" applyBorder="1"/>
    <xf numFmtId="164" fontId="0" fillId="0" borderId="0" xfId="0" applyNumberFormat="1"/>
    <xf numFmtId="164" fontId="0" fillId="0" borderId="2" xfId="0" applyNumberFormat="1" applyBorder="1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0" applyNumberFormat="1" applyAlignment="1">
      <alignment horizontal="right"/>
    </xf>
    <xf numFmtId="0" fontId="5" fillId="0" borderId="0" xfId="0" applyFont="1"/>
    <xf numFmtId="0" fontId="4" fillId="0" borderId="2" xfId="0" applyFont="1" applyBorder="1" applyAlignment="1">
      <alignment horizontal="center"/>
    </xf>
    <xf numFmtId="0" fontId="0" fillId="0" borderId="2" xfId="0" applyNumberFormat="1" applyBorder="1"/>
    <xf numFmtId="0" fontId="0" fillId="0" borderId="2" xfId="1" applyNumberFormat="1" applyFont="1" applyBorder="1"/>
    <xf numFmtId="0" fontId="0" fillId="0" borderId="2" xfId="0" applyBorder="1"/>
    <xf numFmtId="0" fontId="0" fillId="0" borderId="0" xfId="0" applyFont="1"/>
    <xf numFmtId="0" fontId="4" fillId="0" borderId="0" xfId="0" applyFont="1"/>
    <xf numFmtId="167" fontId="0" fillId="0" borderId="0" xfId="0" applyNumberFormat="1"/>
    <xf numFmtId="164" fontId="4" fillId="0" borderId="0" xfId="0" applyNumberFormat="1" applyFont="1"/>
    <xf numFmtId="164" fontId="0" fillId="0" borderId="0" xfId="1" applyNumberFormat="1" applyFont="1" applyFill="1"/>
    <xf numFmtId="164" fontId="0" fillId="0" borderId="2" xfId="1" applyNumberFormat="1" applyFont="1" applyFill="1" applyBorder="1"/>
    <xf numFmtId="168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2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5" fontId="0" fillId="0" borderId="2" xfId="2" applyNumberFormat="1" applyFont="1" applyBorder="1"/>
    <xf numFmtId="9" fontId="0" fillId="0" borderId="2" xfId="0" applyNumberFormat="1" applyBorder="1"/>
    <xf numFmtId="165" fontId="0" fillId="0" borderId="2" xfId="0" applyNumberForma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workbookViewId="0">
      <selection activeCell="A6" sqref="A6"/>
    </sheetView>
  </sheetViews>
  <sheetFormatPr defaultRowHeight="15" x14ac:dyDescent="0.25"/>
  <cols>
    <col min="1" max="1" width="36.42578125" customWidth="1"/>
    <col min="2" max="4" width="15.7109375" customWidth="1"/>
    <col min="5" max="6" width="12.85546875" bestFit="1" customWidth="1"/>
    <col min="7" max="7" width="10" bestFit="1" customWidth="1"/>
    <col min="8" max="9" width="10.5703125" bestFit="1" customWidth="1"/>
    <col min="11" max="11" width="14.5703125" customWidth="1"/>
  </cols>
  <sheetData>
    <row r="1" spans="1:6" ht="18.75" x14ac:dyDescent="0.3">
      <c r="A1" s="2" t="s">
        <v>16</v>
      </c>
    </row>
    <row r="2" spans="1:6" ht="18.75" x14ac:dyDescent="0.3">
      <c r="A2" s="2" t="s">
        <v>17</v>
      </c>
    </row>
    <row r="3" spans="1:6" ht="14.45" customHeight="1" x14ac:dyDescent="0.3">
      <c r="A3" s="2"/>
    </row>
    <row r="4" spans="1:6" x14ac:dyDescent="0.25">
      <c r="B4" s="3" t="s">
        <v>96</v>
      </c>
      <c r="C4" s="3" t="s">
        <v>97</v>
      </c>
      <c r="D4" s="3" t="s">
        <v>107</v>
      </c>
      <c r="E4" s="32" t="s">
        <v>110</v>
      </c>
      <c r="F4" s="32" t="s">
        <v>111</v>
      </c>
    </row>
    <row r="5" spans="1:6" x14ac:dyDescent="0.25">
      <c r="A5" t="s">
        <v>0</v>
      </c>
      <c r="B5" s="4">
        <v>1152236</v>
      </c>
      <c r="C5" s="4">
        <v>1168712</v>
      </c>
      <c r="D5" s="4">
        <v>1182139</v>
      </c>
      <c r="E5" s="4"/>
      <c r="F5" s="4"/>
    </row>
    <row r="6" spans="1:6" x14ac:dyDescent="0.25">
      <c r="A6" t="s">
        <v>49</v>
      </c>
      <c r="B6" s="5">
        <v>461847</v>
      </c>
      <c r="C6" s="5">
        <v>458384</v>
      </c>
      <c r="D6" s="5">
        <v>474036</v>
      </c>
      <c r="E6" s="5"/>
      <c r="F6" s="5"/>
    </row>
    <row r="7" spans="1:6" x14ac:dyDescent="0.25">
      <c r="A7" t="s">
        <v>15</v>
      </c>
      <c r="B7" s="4">
        <f>B5-B6</f>
        <v>690389</v>
      </c>
      <c r="C7" s="4">
        <f>C5-C6</f>
        <v>710328</v>
      </c>
      <c r="D7" s="4">
        <f>D5-D6</f>
        <v>708103</v>
      </c>
      <c r="E7" s="4"/>
      <c r="F7" s="4"/>
    </row>
    <row r="8" spans="1:6" x14ac:dyDescent="0.25">
      <c r="A8" t="s">
        <v>18</v>
      </c>
      <c r="B8" s="7">
        <f>B7/B5</f>
        <v>0.59917325964472556</v>
      </c>
      <c r="C8" s="7">
        <f>C7/C5</f>
        <v>0.60778703393137057</v>
      </c>
      <c r="D8" s="7">
        <f>D7/D5</f>
        <v>0.5990014710622017</v>
      </c>
      <c r="E8" s="7"/>
      <c r="F8" s="7"/>
    </row>
    <row r="9" spans="1:6" x14ac:dyDescent="0.25">
      <c r="B9" s="4"/>
      <c r="C9" s="4"/>
      <c r="D9" s="4"/>
      <c r="E9" s="4"/>
      <c r="F9" s="4"/>
    </row>
    <row r="10" spans="1:6" x14ac:dyDescent="0.25">
      <c r="A10" s="1" t="s">
        <v>2</v>
      </c>
      <c r="B10" s="4"/>
      <c r="C10" s="4"/>
      <c r="D10" s="4"/>
      <c r="E10" s="4"/>
      <c r="F10" s="4"/>
    </row>
    <row r="11" spans="1:6" x14ac:dyDescent="0.25">
      <c r="A11" t="s">
        <v>7</v>
      </c>
      <c r="B11" s="4">
        <v>110034</v>
      </c>
      <c r="C11" s="4">
        <v>112235</v>
      </c>
      <c r="D11" s="4">
        <v>114480</v>
      </c>
      <c r="E11" s="4"/>
      <c r="F11" s="4"/>
    </row>
    <row r="12" spans="1:6" x14ac:dyDescent="0.25">
      <c r="A12" t="s">
        <v>8</v>
      </c>
      <c r="B12" s="4">
        <v>43965</v>
      </c>
      <c r="C12" s="4">
        <v>45010</v>
      </c>
      <c r="D12" s="4">
        <v>39221.99</v>
      </c>
      <c r="E12" s="4"/>
      <c r="F12" s="4"/>
    </row>
    <row r="13" spans="1:6" x14ac:dyDescent="0.25">
      <c r="A13" t="s">
        <v>103</v>
      </c>
      <c r="B13" s="4">
        <v>150000</v>
      </c>
      <c r="C13" s="4">
        <v>153000</v>
      </c>
      <c r="D13" s="4">
        <v>156060</v>
      </c>
      <c r="E13" s="4"/>
      <c r="F13" s="4"/>
    </row>
    <row r="14" spans="1:6" x14ac:dyDescent="0.25">
      <c r="A14" t="s">
        <v>106</v>
      </c>
      <c r="B14" s="4">
        <v>47100</v>
      </c>
      <c r="C14" s="4">
        <v>47586</v>
      </c>
      <c r="D14" s="4">
        <v>48376</v>
      </c>
      <c r="E14" s="4"/>
      <c r="F14" s="4"/>
    </row>
    <row r="15" spans="1:6" x14ac:dyDescent="0.25">
      <c r="A15" t="s">
        <v>104</v>
      </c>
      <c r="B15" s="4">
        <v>237915</v>
      </c>
      <c r="C15" s="4">
        <v>241335</v>
      </c>
      <c r="D15" s="4">
        <v>245520.00000000003</v>
      </c>
      <c r="E15" s="4"/>
      <c r="F15" s="4"/>
    </row>
    <row r="16" spans="1:6" x14ac:dyDescent="0.25">
      <c r="A16" t="s">
        <v>105</v>
      </c>
      <c r="B16" s="4">
        <v>14751</v>
      </c>
      <c r="C16" s="4">
        <v>14962.77</v>
      </c>
      <c r="D16" s="4">
        <v>15222.240000000002</v>
      </c>
      <c r="E16" s="4"/>
      <c r="F16" s="4"/>
    </row>
    <row r="17" spans="1:6" x14ac:dyDescent="0.25">
      <c r="A17" t="s">
        <v>9</v>
      </c>
      <c r="B17" s="4">
        <v>13532</v>
      </c>
      <c r="C17" s="4">
        <v>19813</v>
      </c>
      <c r="D17" s="4">
        <v>15566</v>
      </c>
      <c r="E17" s="4"/>
      <c r="F17" s="4"/>
    </row>
    <row r="18" spans="1:6" x14ac:dyDescent="0.25">
      <c r="A18" t="s">
        <v>10</v>
      </c>
      <c r="B18" s="4">
        <v>27949</v>
      </c>
      <c r="C18" s="4">
        <v>32264</v>
      </c>
      <c r="D18" s="4">
        <v>29633</v>
      </c>
      <c r="E18" s="4"/>
      <c r="F18" s="4"/>
    </row>
    <row r="19" spans="1:6" x14ac:dyDescent="0.25">
      <c r="A19" t="s">
        <v>38</v>
      </c>
      <c r="B19" s="4">
        <v>2250</v>
      </c>
      <c r="C19" s="4">
        <v>4378</v>
      </c>
      <c r="D19" s="4">
        <v>2444</v>
      </c>
      <c r="E19" s="4"/>
      <c r="F19" s="4"/>
    </row>
    <row r="20" spans="1:6" x14ac:dyDescent="0.25">
      <c r="A20" t="s">
        <v>11</v>
      </c>
      <c r="B20" s="4">
        <v>7583</v>
      </c>
      <c r="C20" s="4">
        <v>9267</v>
      </c>
      <c r="D20" s="4">
        <v>8497</v>
      </c>
      <c r="E20" s="4"/>
      <c r="F20" s="4"/>
    </row>
    <row r="21" spans="1:6" x14ac:dyDescent="0.25">
      <c r="A21" t="s">
        <v>12</v>
      </c>
      <c r="B21" s="4">
        <v>6849</v>
      </c>
      <c r="C21" s="4">
        <v>6986</v>
      </c>
      <c r="D21" s="4">
        <v>7161</v>
      </c>
      <c r="E21" s="4"/>
      <c r="F21" s="4"/>
    </row>
    <row r="22" spans="1:6" x14ac:dyDescent="0.25">
      <c r="A22" t="s">
        <v>13</v>
      </c>
      <c r="B22" s="5">
        <v>11731</v>
      </c>
      <c r="C22" s="5">
        <v>12641</v>
      </c>
      <c r="D22" s="5">
        <v>13390</v>
      </c>
      <c r="E22" s="5"/>
      <c r="F22" s="5"/>
    </row>
    <row r="23" spans="1:6" x14ac:dyDescent="0.25">
      <c r="A23" t="s">
        <v>3</v>
      </c>
      <c r="B23" s="4">
        <f>SUM(B11:B22)</f>
        <v>673659</v>
      </c>
      <c r="C23" s="4">
        <f>SUM(C11:C22)</f>
        <v>699477.77</v>
      </c>
      <c r="D23" s="4">
        <f>SUM(D11:D22)</f>
        <v>695571.23</v>
      </c>
      <c r="E23" s="4"/>
      <c r="F23" s="4"/>
    </row>
    <row r="24" spans="1:6" x14ac:dyDescent="0.25">
      <c r="B24" s="4"/>
      <c r="C24" s="4"/>
      <c r="D24" s="4"/>
      <c r="E24" s="4"/>
      <c r="F24" s="4"/>
    </row>
    <row r="25" spans="1:6" x14ac:dyDescent="0.25">
      <c r="A25" t="s">
        <v>5</v>
      </c>
      <c r="B25" s="4">
        <f>B7-B23</f>
        <v>16730</v>
      </c>
      <c r="C25" s="4">
        <f>C7-C23</f>
        <v>10850.229999999981</v>
      </c>
      <c r="D25" s="4">
        <f>D7-D23</f>
        <v>12531.770000000019</v>
      </c>
      <c r="E25" s="4"/>
      <c r="F25" s="4"/>
    </row>
    <row r="26" spans="1:6" x14ac:dyDescent="0.25">
      <c r="B26" s="4"/>
      <c r="C26" s="4"/>
      <c r="D26" s="4"/>
      <c r="E26" s="4"/>
      <c r="F26" s="4"/>
    </row>
    <row r="27" spans="1:6" x14ac:dyDescent="0.25">
      <c r="A27" t="s">
        <v>4</v>
      </c>
      <c r="B27" s="4">
        <v>10983</v>
      </c>
      <c r="C27" s="4">
        <v>9497</v>
      </c>
      <c r="D27" s="4">
        <v>11254</v>
      </c>
      <c r="E27" s="4"/>
      <c r="F27" s="4"/>
    </row>
    <row r="28" spans="1:6" x14ac:dyDescent="0.25">
      <c r="A28" t="s">
        <v>6</v>
      </c>
      <c r="B28" s="5">
        <v>0</v>
      </c>
      <c r="C28" s="5">
        <v>130</v>
      </c>
      <c r="D28" s="5">
        <v>320</v>
      </c>
      <c r="E28" s="5"/>
      <c r="F28" s="5"/>
    </row>
    <row r="29" spans="1:6" ht="15.75" thickBot="1" x14ac:dyDescent="0.3">
      <c r="A29" t="s">
        <v>14</v>
      </c>
      <c r="B29" s="6">
        <f>B25-B27-B28</f>
        <v>5747</v>
      </c>
      <c r="C29" s="6">
        <f>C25-C27-C28</f>
        <v>1223.2299999999814</v>
      </c>
      <c r="D29" s="6">
        <f>D25-D27-D28</f>
        <v>957.77000000001863</v>
      </c>
      <c r="E29" s="6"/>
      <c r="F29" s="6"/>
    </row>
    <row r="30" spans="1:6" ht="15.75" thickTop="1" x14ac:dyDescent="0.25">
      <c r="A30" t="s">
        <v>19</v>
      </c>
      <c r="B30" s="7">
        <f>B29/B5</f>
        <v>4.9876934933468491E-3</v>
      </c>
      <c r="C30" s="7">
        <f>C29/C5</f>
        <v>1.0466479337937673E-3</v>
      </c>
      <c r="D30" s="7">
        <f>D29/D5</f>
        <v>8.1020083086677508E-4</v>
      </c>
      <c r="E30" s="7"/>
      <c r="F30" s="7"/>
    </row>
    <row r="31" spans="1:6" x14ac:dyDescent="0.25">
      <c r="B31" s="8"/>
      <c r="E31" s="8"/>
    </row>
    <row r="32" spans="1:6" ht="18.75" x14ac:dyDescent="0.3">
      <c r="A32" s="2" t="s">
        <v>16</v>
      </c>
      <c r="B32" s="27"/>
      <c r="C32" s="27"/>
      <c r="D32" s="31"/>
      <c r="E32" s="27"/>
      <c r="F32" s="27"/>
    </row>
    <row r="33" spans="1:6" ht="18.75" x14ac:dyDescent="0.3">
      <c r="A33" s="2" t="s">
        <v>20</v>
      </c>
      <c r="B33" s="8"/>
      <c r="E33" s="8"/>
    </row>
    <row r="35" spans="1:6" x14ac:dyDescent="0.25">
      <c r="A35" s="1" t="s">
        <v>23</v>
      </c>
      <c r="B35" s="8"/>
      <c r="E35" s="8"/>
    </row>
    <row r="36" spans="1:6" x14ac:dyDescent="0.25">
      <c r="A36" t="s">
        <v>21</v>
      </c>
      <c r="B36" s="4">
        <v>155170</v>
      </c>
      <c r="C36" s="4">
        <v>148420</v>
      </c>
      <c r="D36" s="4">
        <v>158875</v>
      </c>
      <c r="E36" s="4"/>
      <c r="F36" s="4"/>
    </row>
    <row r="37" spans="1:6" x14ac:dyDescent="0.25">
      <c r="A37" t="s">
        <v>22</v>
      </c>
      <c r="B37" s="5">
        <v>10887</v>
      </c>
      <c r="C37" s="5">
        <v>16007</v>
      </c>
      <c r="D37" s="5">
        <v>17055</v>
      </c>
      <c r="E37" s="5"/>
      <c r="F37" s="5"/>
    </row>
    <row r="38" spans="1:6" x14ac:dyDescent="0.25">
      <c r="A38" t="s">
        <v>24</v>
      </c>
      <c r="B38" s="4">
        <f>SUM(B36:B37)</f>
        <v>166057</v>
      </c>
      <c r="C38" s="4">
        <f>SUM(C36:C37)</f>
        <v>164427</v>
      </c>
      <c r="D38" s="4">
        <f>SUM(D36:D37)</f>
        <v>175930</v>
      </c>
      <c r="E38" s="4"/>
      <c r="F38" s="4"/>
    </row>
    <row r="39" spans="1:6" x14ac:dyDescent="0.25">
      <c r="B39" s="4"/>
      <c r="C39" s="4"/>
      <c r="D39" s="4"/>
      <c r="E39" s="4"/>
      <c r="F39" s="4"/>
    </row>
    <row r="40" spans="1:6" x14ac:dyDescent="0.25">
      <c r="A40" t="s">
        <v>37</v>
      </c>
      <c r="B40" s="4">
        <v>117313</v>
      </c>
      <c r="C40" s="4">
        <v>126413</v>
      </c>
      <c r="D40" s="4">
        <v>133896</v>
      </c>
      <c r="E40" s="4"/>
      <c r="F40" s="4"/>
    </row>
    <row r="41" spans="1:6" x14ac:dyDescent="0.25">
      <c r="A41" t="s">
        <v>25</v>
      </c>
      <c r="B41" s="5">
        <v>-11731</v>
      </c>
      <c r="C41" s="5">
        <v>-24373</v>
      </c>
      <c r="D41" s="5">
        <v>-37762</v>
      </c>
      <c r="E41" s="5"/>
      <c r="F41" s="5"/>
    </row>
    <row r="42" spans="1:6" x14ac:dyDescent="0.25">
      <c r="A42" t="s">
        <v>108</v>
      </c>
      <c r="B42" s="4">
        <f>B40+B41</f>
        <v>105582</v>
      </c>
      <c r="C42" s="4">
        <f>C40+C41</f>
        <v>102040</v>
      </c>
      <c r="D42" s="4">
        <f>D40+D41</f>
        <v>96134</v>
      </c>
      <c r="E42" s="4"/>
      <c r="F42" s="4"/>
    </row>
    <row r="43" spans="1:6" x14ac:dyDescent="0.25">
      <c r="B43" s="4"/>
      <c r="C43" s="4"/>
      <c r="D43" s="4"/>
      <c r="E43" s="4"/>
      <c r="F43" s="4"/>
    </row>
    <row r="44" spans="1:6" ht="15.75" thickBot="1" x14ac:dyDescent="0.3">
      <c r="A44" t="s">
        <v>26</v>
      </c>
      <c r="B44" s="6">
        <f>B38+B42</f>
        <v>271639</v>
      </c>
      <c r="C44" s="6">
        <f t="shared" ref="C44:D44" si="0">C38+C42</f>
        <v>266467</v>
      </c>
      <c r="D44" s="6">
        <f t="shared" si="0"/>
        <v>272064</v>
      </c>
      <c r="E44" s="6"/>
      <c r="F44" s="6"/>
    </row>
    <row r="45" spans="1:6" ht="15.75" thickTop="1" x14ac:dyDescent="0.25">
      <c r="B45" s="4"/>
      <c r="C45" s="4"/>
      <c r="D45" s="4"/>
      <c r="E45" s="4"/>
      <c r="F45" s="4"/>
    </row>
    <row r="46" spans="1:6" x14ac:dyDescent="0.25">
      <c r="A46" s="1" t="s">
        <v>27</v>
      </c>
      <c r="B46" s="4"/>
      <c r="C46" s="4"/>
      <c r="D46" s="4"/>
      <c r="E46" s="4"/>
      <c r="F46" s="4"/>
    </row>
    <row r="47" spans="1:6" x14ac:dyDescent="0.25">
      <c r="A47" t="s">
        <v>28</v>
      </c>
      <c r="B47" s="4">
        <v>51393</v>
      </c>
      <c r="C47" s="4">
        <v>60416</v>
      </c>
      <c r="D47" s="4">
        <v>62130</v>
      </c>
      <c r="E47" s="4"/>
      <c r="F47" s="4"/>
    </row>
    <row r="48" spans="1:6" x14ac:dyDescent="0.25">
      <c r="A48" t="s">
        <v>29</v>
      </c>
      <c r="B48" s="5">
        <v>0</v>
      </c>
      <c r="C48" s="5">
        <v>130</v>
      </c>
      <c r="D48" s="5">
        <v>320</v>
      </c>
      <c r="E48" s="5"/>
      <c r="F48" s="5"/>
    </row>
    <row r="49" spans="1:12" x14ac:dyDescent="0.25">
      <c r="A49" t="s">
        <v>32</v>
      </c>
      <c r="B49" s="4">
        <f>SUM(B47:B48)</f>
        <v>51393</v>
      </c>
      <c r="C49" s="4">
        <f>SUM(C47:C48)</f>
        <v>60546</v>
      </c>
      <c r="D49" s="4">
        <f>SUM(D47:D48)</f>
        <v>62450</v>
      </c>
      <c r="E49" s="4"/>
      <c r="F49" s="4"/>
    </row>
    <row r="50" spans="1:12" x14ac:dyDescent="0.25">
      <c r="B50" s="4"/>
      <c r="C50" s="4"/>
      <c r="D50" s="4"/>
      <c r="E50" s="4"/>
      <c r="F50" s="4"/>
    </row>
    <row r="51" spans="1:12" x14ac:dyDescent="0.25">
      <c r="A51" t="s">
        <v>30</v>
      </c>
      <c r="B51" s="5">
        <v>114499</v>
      </c>
      <c r="C51" s="5">
        <v>98951</v>
      </c>
      <c r="D51" s="30">
        <v>101686</v>
      </c>
      <c r="E51" s="5"/>
      <c r="F51" s="5"/>
      <c r="H51" s="32" t="s">
        <v>115</v>
      </c>
      <c r="I51" s="32" t="s">
        <v>116</v>
      </c>
      <c r="J51" s="32" t="s">
        <v>117</v>
      </c>
      <c r="K51" s="32" t="s">
        <v>118</v>
      </c>
      <c r="L51" s="32" t="s">
        <v>119</v>
      </c>
    </row>
    <row r="52" spans="1:12" x14ac:dyDescent="0.25">
      <c r="A52" t="s">
        <v>31</v>
      </c>
      <c r="B52" s="4">
        <f>B49+B51</f>
        <v>165892</v>
      </c>
      <c r="C52" s="4">
        <f t="shared" ref="C52:D52" si="1">C49+C51</f>
        <v>159497</v>
      </c>
      <c r="D52" s="29">
        <f t="shared" si="1"/>
        <v>164136</v>
      </c>
      <c r="E52" s="4"/>
      <c r="F52" s="4"/>
      <c r="H52" s="15">
        <f>AVERAGE(B52:D52)</f>
        <v>163175</v>
      </c>
      <c r="I52" s="7">
        <f>H52/H57</f>
        <v>0.60422486765528272</v>
      </c>
      <c r="J52" s="35">
        <f>I60</f>
        <v>0.08</v>
      </c>
      <c r="K52" s="36">
        <f>J52*(1-I61)</f>
        <v>0.06</v>
      </c>
      <c r="L52" s="37">
        <f>K52*I52</f>
        <v>3.6253492059316959E-2</v>
      </c>
    </row>
    <row r="53" spans="1:12" x14ac:dyDescent="0.25">
      <c r="B53" s="4"/>
      <c r="C53" s="4"/>
      <c r="D53" s="29"/>
      <c r="E53" s="4"/>
      <c r="F53" s="4"/>
      <c r="I53" s="7"/>
    </row>
    <row r="54" spans="1:12" x14ac:dyDescent="0.25">
      <c r="A54" t="s">
        <v>33</v>
      </c>
      <c r="B54" s="4">
        <v>100000</v>
      </c>
      <c r="C54" s="4">
        <v>100000</v>
      </c>
      <c r="D54" s="29">
        <v>100000</v>
      </c>
      <c r="E54" s="4"/>
      <c r="F54" s="4"/>
      <c r="I54" s="7"/>
    </row>
    <row r="55" spans="1:12" x14ac:dyDescent="0.25">
      <c r="A55" t="s">
        <v>34</v>
      </c>
      <c r="B55" s="5">
        <v>5747</v>
      </c>
      <c r="C55" s="5">
        <f>B55+C29</f>
        <v>6970.2299999999814</v>
      </c>
      <c r="D55" s="5">
        <f>C55+D29</f>
        <v>7928</v>
      </c>
      <c r="E55" s="5"/>
      <c r="F55" s="5"/>
      <c r="I55" s="7"/>
    </row>
    <row r="56" spans="1:12" x14ac:dyDescent="0.25">
      <c r="A56" t="s">
        <v>35</v>
      </c>
      <c r="B56" s="4">
        <f>SUM(B54:B55)</f>
        <v>105747</v>
      </c>
      <c r="C56" s="4">
        <f t="shared" ref="C56:D56" si="2">SUM(C54:C55)</f>
        <v>106970.22999999998</v>
      </c>
      <c r="D56" s="4">
        <f t="shared" si="2"/>
        <v>107928</v>
      </c>
      <c r="E56" s="4"/>
      <c r="F56" s="4"/>
      <c r="H56" s="16">
        <f>AVERAGE(B56:D56)</f>
        <v>106881.74333333333</v>
      </c>
      <c r="I56" s="38">
        <f>H56/H57</f>
        <v>0.39577513234471723</v>
      </c>
      <c r="J56" s="39">
        <f>I62</f>
        <v>0.15</v>
      </c>
      <c r="K56" s="39">
        <f>J56</f>
        <v>0.15</v>
      </c>
      <c r="L56" s="40">
        <f>K56*I56</f>
        <v>5.9366269851707579E-2</v>
      </c>
    </row>
    <row r="57" spans="1:12" x14ac:dyDescent="0.25">
      <c r="B57" s="4"/>
      <c r="C57" s="4"/>
      <c r="D57" s="4"/>
      <c r="E57" s="4"/>
      <c r="F57" s="4"/>
      <c r="H57" s="15">
        <f>SUM(H52:H56)</f>
        <v>270056.74333333335</v>
      </c>
      <c r="I57" s="34">
        <f>SUM(I52:I56)</f>
        <v>1</v>
      </c>
      <c r="L57" s="37">
        <f>SUM(L52:L56)</f>
        <v>9.5619761911024531E-2</v>
      </c>
    </row>
    <row r="58" spans="1:12" ht="15.75" thickBot="1" x14ac:dyDescent="0.3">
      <c r="A58" t="s">
        <v>36</v>
      </c>
      <c r="B58" s="6">
        <f>B52+B56</f>
        <v>271639</v>
      </c>
      <c r="C58" s="6">
        <f t="shared" ref="C58:D58" si="3">C52+C56</f>
        <v>266467.23</v>
      </c>
      <c r="D58" s="6">
        <f t="shared" si="3"/>
        <v>272064</v>
      </c>
      <c r="E58" s="6"/>
      <c r="F58" s="6"/>
    </row>
    <row r="59" spans="1:12" ht="15.75" thickTop="1" x14ac:dyDescent="0.25">
      <c r="B59" s="4"/>
      <c r="C59" s="4"/>
      <c r="D59" s="4"/>
    </row>
    <row r="60" spans="1:12" x14ac:dyDescent="0.25">
      <c r="B60" s="4"/>
      <c r="C60" s="4"/>
      <c r="D60" s="4"/>
      <c r="H60" t="s">
        <v>112</v>
      </c>
      <c r="I60" s="35">
        <v>0.08</v>
      </c>
    </row>
    <row r="61" spans="1:12" x14ac:dyDescent="0.25">
      <c r="B61" s="4"/>
      <c r="C61" s="4"/>
      <c r="D61" s="4"/>
      <c r="H61" t="s">
        <v>113</v>
      </c>
      <c r="I61" s="35">
        <v>0.25</v>
      </c>
    </row>
    <row r="62" spans="1:12" x14ac:dyDescent="0.25">
      <c r="C62" s="15"/>
      <c r="H62" t="s">
        <v>114</v>
      </c>
      <c r="I62" s="35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workbookViewId="0">
      <selection activeCell="E15" sqref="E15"/>
    </sheetView>
  </sheetViews>
  <sheetFormatPr defaultRowHeight="15" x14ac:dyDescent="0.25"/>
  <cols>
    <col min="1" max="1" width="24" customWidth="1"/>
    <col min="2" max="2" width="12.140625" bestFit="1" customWidth="1"/>
    <col min="3" max="3" width="12" customWidth="1"/>
    <col min="4" max="4" width="11.5703125" bestFit="1" customWidth="1"/>
    <col min="6" max="6" width="13.7109375" customWidth="1"/>
    <col min="8" max="8" width="10.7109375" customWidth="1"/>
    <col min="10" max="10" width="12.7109375" customWidth="1"/>
  </cols>
  <sheetData>
    <row r="1" spans="1:8" x14ac:dyDescent="0.25">
      <c r="A1" t="s">
        <v>16</v>
      </c>
    </row>
    <row r="2" spans="1:8" x14ac:dyDescent="0.25">
      <c r="A2" t="s">
        <v>44</v>
      </c>
    </row>
    <row r="3" spans="1:8" x14ac:dyDescent="0.25">
      <c r="B3" s="3">
        <v>2017</v>
      </c>
      <c r="C3" s="3">
        <v>2018</v>
      </c>
      <c r="D3" s="3">
        <v>2019</v>
      </c>
      <c r="F3" s="33" t="s">
        <v>39</v>
      </c>
      <c r="G3" s="33"/>
      <c r="H3" s="33"/>
    </row>
    <row r="4" spans="1:8" x14ac:dyDescent="0.25">
      <c r="A4" s="20" t="s">
        <v>51</v>
      </c>
      <c r="G4" s="12" t="s">
        <v>42</v>
      </c>
      <c r="H4" s="12" t="s">
        <v>43</v>
      </c>
    </row>
    <row r="5" spans="1:8" x14ac:dyDescent="0.25">
      <c r="A5" t="s">
        <v>109</v>
      </c>
      <c r="B5" s="13">
        <v>48544</v>
      </c>
      <c r="C5" s="13">
        <v>48758</v>
      </c>
      <c r="D5" s="13">
        <v>43543</v>
      </c>
      <c r="F5" t="s">
        <v>40</v>
      </c>
      <c r="G5" s="10">
        <v>3</v>
      </c>
      <c r="H5" s="8">
        <f>G5</f>
        <v>3</v>
      </c>
    </row>
    <row r="6" spans="1:8" x14ac:dyDescent="0.25">
      <c r="A6" t="s">
        <v>46</v>
      </c>
      <c r="B6" s="14">
        <v>20653</v>
      </c>
      <c r="C6" s="14">
        <v>20812</v>
      </c>
      <c r="D6" s="14">
        <v>23074</v>
      </c>
      <c r="F6" t="s">
        <v>41</v>
      </c>
      <c r="G6" s="11">
        <v>10</v>
      </c>
      <c r="H6" s="8">
        <f>G6/4</f>
        <v>2.5</v>
      </c>
    </row>
    <row r="7" spans="1:8" x14ac:dyDescent="0.25">
      <c r="A7" t="s">
        <v>45</v>
      </c>
      <c r="B7" s="13">
        <f>B5+(B6*4)</f>
        <v>131156</v>
      </c>
      <c r="C7" s="13">
        <f t="shared" ref="C7:D7" si="0">C5+(C6*4)</f>
        <v>132006</v>
      </c>
      <c r="D7" s="13">
        <f t="shared" si="0"/>
        <v>135839</v>
      </c>
    </row>
    <row r="9" spans="1:8" x14ac:dyDescent="0.25">
      <c r="A9" t="s">
        <v>47</v>
      </c>
      <c r="B9" s="4">
        <f>B5*3</f>
        <v>145632</v>
      </c>
      <c r="C9" s="4">
        <f t="shared" ref="C9:D9" si="1">C5*3</f>
        <v>146274</v>
      </c>
      <c r="D9" s="4">
        <f t="shared" si="1"/>
        <v>130629</v>
      </c>
    </row>
    <row r="10" spans="1:8" x14ac:dyDescent="0.25">
      <c r="A10" t="s">
        <v>48</v>
      </c>
      <c r="B10" s="5">
        <f>B6*10</f>
        <v>206530</v>
      </c>
      <c r="C10" s="5">
        <f t="shared" ref="C10:D10" si="2">C6*10</f>
        <v>208120</v>
      </c>
      <c r="D10" s="5">
        <f t="shared" si="2"/>
        <v>230740</v>
      </c>
    </row>
    <row r="11" spans="1:8" x14ac:dyDescent="0.25">
      <c r="A11" t="s">
        <v>1</v>
      </c>
      <c r="B11" s="4">
        <f>SUM(B9:B10)</f>
        <v>352162</v>
      </c>
      <c r="C11" s="4">
        <f t="shared" ref="C11:D11" si="3">SUM(C9:C10)</f>
        <v>354394</v>
      </c>
      <c r="D11" s="4">
        <f t="shared" si="3"/>
        <v>361369</v>
      </c>
    </row>
    <row r="13" spans="1:8" x14ac:dyDescent="0.25">
      <c r="A13" s="20" t="s">
        <v>58</v>
      </c>
    </row>
    <row r="14" spans="1:8" x14ac:dyDescent="0.25">
      <c r="A14" t="s">
        <v>109</v>
      </c>
      <c r="B14" s="13">
        <v>50983</v>
      </c>
      <c r="C14" s="13">
        <v>50483</v>
      </c>
      <c r="D14" s="13">
        <v>47437</v>
      </c>
    </row>
    <row r="15" spans="1:8" x14ac:dyDescent="0.25">
      <c r="A15" t="s">
        <v>46</v>
      </c>
      <c r="B15" s="14">
        <v>24446</v>
      </c>
      <c r="C15" s="14">
        <v>25246</v>
      </c>
      <c r="D15" s="14">
        <v>26908</v>
      </c>
    </row>
    <row r="16" spans="1:8" x14ac:dyDescent="0.25">
      <c r="A16" t="s">
        <v>45</v>
      </c>
      <c r="B16" s="13">
        <f>B14+(B15*4)</f>
        <v>148767</v>
      </c>
      <c r="C16" s="13">
        <f t="shared" ref="C16" si="4">C14+(C15*4)</f>
        <v>151467</v>
      </c>
      <c r="D16" s="13">
        <f t="shared" ref="D16" si="5">D14+(D15*4)</f>
        <v>155069</v>
      </c>
    </row>
    <row r="18" spans="1:4" x14ac:dyDescent="0.25">
      <c r="A18" t="s">
        <v>47</v>
      </c>
      <c r="B18" s="4">
        <f>B14*3</f>
        <v>152949</v>
      </c>
      <c r="C18" s="4">
        <f t="shared" ref="C18:D18" si="6">C14*3</f>
        <v>151449</v>
      </c>
      <c r="D18" s="4">
        <f t="shared" si="6"/>
        <v>142311</v>
      </c>
    </row>
    <row r="19" spans="1:4" x14ac:dyDescent="0.25">
      <c r="A19" t="s">
        <v>48</v>
      </c>
      <c r="B19" s="5">
        <f>B15*10</f>
        <v>244460</v>
      </c>
      <c r="C19" s="5">
        <f t="shared" ref="C19:D19" si="7">C15*10</f>
        <v>252460</v>
      </c>
      <c r="D19" s="5">
        <f t="shared" si="7"/>
        <v>269080</v>
      </c>
    </row>
    <row r="20" spans="1:4" x14ac:dyDescent="0.25">
      <c r="A20" t="s">
        <v>1</v>
      </c>
      <c r="B20" s="4">
        <f>SUM(B18:B19)</f>
        <v>397409</v>
      </c>
      <c r="C20" s="4">
        <f t="shared" ref="C20" si="8">SUM(C18:C19)</f>
        <v>403909</v>
      </c>
      <c r="D20" s="4">
        <f t="shared" ref="D20" si="9">SUM(D18:D19)</f>
        <v>411391</v>
      </c>
    </row>
    <row r="22" spans="1:4" x14ac:dyDescent="0.25">
      <c r="A22" s="20" t="s">
        <v>57</v>
      </c>
    </row>
    <row r="23" spans="1:4" x14ac:dyDescent="0.25">
      <c r="A23" t="s">
        <v>109</v>
      </c>
      <c r="B23" s="13">
        <v>49945</v>
      </c>
      <c r="C23" s="13">
        <v>48483</v>
      </c>
      <c r="D23" s="13">
        <v>45983</v>
      </c>
    </row>
    <row r="24" spans="1:4" x14ac:dyDescent="0.25">
      <c r="A24" t="s">
        <v>46</v>
      </c>
      <c r="B24" s="14">
        <v>25283</v>
      </c>
      <c r="C24" s="14">
        <v>26496</v>
      </c>
      <c r="D24" s="14">
        <v>27143</v>
      </c>
    </row>
    <row r="25" spans="1:4" x14ac:dyDescent="0.25">
      <c r="A25" t="s">
        <v>45</v>
      </c>
      <c r="B25" s="13">
        <f>B23+(B24*4)</f>
        <v>151077</v>
      </c>
      <c r="C25" s="13">
        <f t="shared" ref="C25" si="10">C23+(C24*4)</f>
        <v>154467</v>
      </c>
      <c r="D25" s="13">
        <f t="shared" ref="D25" si="11">D23+(D24*4)</f>
        <v>154555</v>
      </c>
    </row>
    <row r="27" spans="1:4" x14ac:dyDescent="0.25">
      <c r="A27" t="s">
        <v>47</v>
      </c>
      <c r="B27" s="4">
        <f>B23*3</f>
        <v>149835</v>
      </c>
      <c r="C27" s="4">
        <f t="shared" ref="C27:D27" si="12">C23*3</f>
        <v>145449</v>
      </c>
      <c r="D27" s="4">
        <f t="shared" si="12"/>
        <v>137949</v>
      </c>
    </row>
    <row r="28" spans="1:4" x14ac:dyDescent="0.25">
      <c r="A28" t="s">
        <v>48</v>
      </c>
      <c r="B28" s="5">
        <f>B24*10</f>
        <v>252830</v>
      </c>
      <c r="C28" s="5">
        <f t="shared" ref="C28:D28" si="13">C24*10</f>
        <v>264960</v>
      </c>
      <c r="D28" s="5">
        <f t="shared" si="13"/>
        <v>271430</v>
      </c>
    </row>
    <row r="29" spans="1:4" x14ac:dyDescent="0.25">
      <c r="A29" t="s">
        <v>1</v>
      </c>
      <c r="B29" s="4">
        <f>SUM(B27:B28)</f>
        <v>402665</v>
      </c>
      <c r="C29" s="4">
        <f t="shared" ref="C29" si="14">SUM(C27:C28)</f>
        <v>410409</v>
      </c>
      <c r="D29" s="4">
        <f t="shared" ref="D29" si="15">SUM(D27:D28)</f>
        <v>409379</v>
      </c>
    </row>
    <row r="31" spans="1:4" x14ac:dyDescent="0.25">
      <c r="A31" s="20" t="s">
        <v>42</v>
      </c>
    </row>
    <row r="32" spans="1:4" x14ac:dyDescent="0.25">
      <c r="A32" t="s">
        <v>109</v>
      </c>
      <c r="B32" s="13">
        <f>B5+B14+B23</f>
        <v>149472</v>
      </c>
      <c r="C32" s="13">
        <f t="shared" ref="C32:D33" si="16">C5+C14+C23</f>
        <v>147724</v>
      </c>
      <c r="D32" s="13">
        <f t="shared" si="16"/>
        <v>136963</v>
      </c>
    </row>
    <row r="33" spans="1:4" x14ac:dyDescent="0.25">
      <c r="A33" t="s">
        <v>46</v>
      </c>
      <c r="B33" s="14">
        <f>B6+B15+B24</f>
        <v>70382</v>
      </c>
      <c r="C33" s="14">
        <f t="shared" si="16"/>
        <v>72554</v>
      </c>
      <c r="D33" s="14">
        <f t="shared" si="16"/>
        <v>77125</v>
      </c>
    </row>
    <row r="34" spans="1:4" x14ac:dyDescent="0.25">
      <c r="A34" t="s">
        <v>45</v>
      </c>
      <c r="B34" s="13">
        <f>B32+(B33*4)</f>
        <v>431000</v>
      </c>
      <c r="C34" s="13">
        <f t="shared" ref="C34" si="17">C32+(C33*4)</f>
        <v>437940</v>
      </c>
      <c r="D34" s="13">
        <f t="shared" ref="D34" si="18">D32+(D33*4)</f>
        <v>445463</v>
      </c>
    </row>
    <row r="36" spans="1:4" x14ac:dyDescent="0.25">
      <c r="A36" t="s">
        <v>47</v>
      </c>
      <c r="B36" s="4">
        <f>B32*3</f>
        <v>448416</v>
      </c>
      <c r="C36" s="4">
        <f t="shared" ref="C36:D36" si="19">C32*3</f>
        <v>443172</v>
      </c>
      <c r="D36" s="4">
        <f t="shared" si="19"/>
        <v>410889</v>
      </c>
    </row>
    <row r="37" spans="1:4" x14ac:dyDescent="0.25">
      <c r="A37" t="s">
        <v>48</v>
      </c>
      <c r="B37" s="5">
        <f>B33*10</f>
        <v>703820</v>
      </c>
      <c r="C37" s="5">
        <f t="shared" ref="C37:D37" si="20">C33*10</f>
        <v>725540</v>
      </c>
      <c r="D37" s="5">
        <f t="shared" si="20"/>
        <v>771250</v>
      </c>
    </row>
    <row r="38" spans="1:4" x14ac:dyDescent="0.25">
      <c r="A38" t="s">
        <v>1</v>
      </c>
      <c r="B38" s="4">
        <f>SUM(B36:B37)</f>
        <v>1152236</v>
      </c>
      <c r="C38" s="4">
        <f t="shared" ref="C38" si="21">SUM(C36:C37)</f>
        <v>1168712</v>
      </c>
      <c r="D38" s="4">
        <f t="shared" ref="D38" si="22">SUM(D36:D37)</f>
        <v>1182139</v>
      </c>
    </row>
  </sheetData>
  <mergeCells count="1"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5" sqref="D5"/>
    </sheetView>
  </sheetViews>
  <sheetFormatPr defaultRowHeight="15" x14ac:dyDescent="0.25"/>
  <cols>
    <col min="1" max="1" width="20.5703125" customWidth="1"/>
    <col min="2" max="4" width="20.7109375" customWidth="1"/>
  </cols>
  <sheetData>
    <row r="1" spans="1:4" x14ac:dyDescent="0.25">
      <c r="A1" t="s">
        <v>16</v>
      </c>
    </row>
    <row r="2" spans="1:4" x14ac:dyDescent="0.25">
      <c r="A2" t="s">
        <v>50</v>
      </c>
    </row>
    <row r="4" spans="1:4" x14ac:dyDescent="0.25">
      <c r="A4" s="20"/>
      <c r="B4" s="21" t="s">
        <v>51</v>
      </c>
      <c r="C4" s="21" t="s">
        <v>58</v>
      </c>
      <c r="D4" s="21" t="s">
        <v>57</v>
      </c>
    </row>
    <row r="5" spans="1:4" x14ac:dyDescent="0.25">
      <c r="A5" t="s">
        <v>52</v>
      </c>
      <c r="B5" s="18" t="s">
        <v>102</v>
      </c>
      <c r="C5" s="18" t="s">
        <v>102</v>
      </c>
      <c r="D5" s="18" t="s">
        <v>102</v>
      </c>
    </row>
    <row r="6" spans="1:4" x14ac:dyDescent="0.25">
      <c r="A6" t="s">
        <v>53</v>
      </c>
      <c r="B6" s="18">
        <v>1450</v>
      </c>
      <c r="C6" s="18">
        <v>1900</v>
      </c>
      <c r="D6" s="18">
        <v>1500</v>
      </c>
    </row>
    <row r="7" spans="1:4" x14ac:dyDescent="0.25">
      <c r="A7" t="s">
        <v>54</v>
      </c>
      <c r="B7" s="11">
        <v>2.0499999999999998</v>
      </c>
      <c r="C7" s="18">
        <v>1.88</v>
      </c>
      <c r="D7" s="18">
        <v>1.75</v>
      </c>
    </row>
    <row r="8" spans="1:4" x14ac:dyDescent="0.25">
      <c r="A8" t="s">
        <v>55</v>
      </c>
      <c r="B8" s="19">
        <f>B6*B7</f>
        <v>2972.4999999999995</v>
      </c>
      <c r="C8" s="19">
        <f t="shared" ref="C8:D8" si="0">C6*C7</f>
        <v>3572</v>
      </c>
      <c r="D8" s="19">
        <f t="shared" si="0"/>
        <v>2625</v>
      </c>
    </row>
    <row r="9" spans="1:4" x14ac:dyDescent="0.25">
      <c r="A9" t="s">
        <v>56</v>
      </c>
      <c r="B9" s="19">
        <f>B8*12</f>
        <v>35669.999999999993</v>
      </c>
      <c r="C9" s="19">
        <f t="shared" ref="C9:D9" si="1">C8*12</f>
        <v>42864</v>
      </c>
      <c r="D9" s="19">
        <f t="shared" si="1"/>
        <v>31500</v>
      </c>
    </row>
    <row r="10" spans="1:4" x14ac:dyDescent="0.25">
      <c r="A10" t="s">
        <v>59</v>
      </c>
      <c r="B10" s="7">
        <v>0.02</v>
      </c>
      <c r="C10" s="7">
        <v>0.02</v>
      </c>
      <c r="D10" s="7">
        <v>0.02</v>
      </c>
    </row>
    <row r="12" spans="1:4" x14ac:dyDescent="0.25">
      <c r="A12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workbookViewId="0">
      <selection activeCell="B11" sqref="B11"/>
    </sheetView>
  </sheetViews>
  <sheetFormatPr defaultRowHeight="15" x14ac:dyDescent="0.25"/>
  <cols>
    <col min="1" max="1" width="45" customWidth="1"/>
    <col min="2" max="2" width="14.28515625" customWidth="1"/>
    <col min="3" max="5" width="11.140625" bestFit="1" customWidth="1"/>
    <col min="6" max="6" width="10.140625" bestFit="1" customWidth="1"/>
  </cols>
  <sheetData>
    <row r="1" spans="1:6" x14ac:dyDescent="0.25">
      <c r="A1" t="s">
        <v>16</v>
      </c>
    </row>
    <row r="2" spans="1:6" x14ac:dyDescent="0.25">
      <c r="A2" t="s">
        <v>62</v>
      </c>
    </row>
    <row r="3" spans="1:6" x14ac:dyDescent="0.25">
      <c r="A3" t="s">
        <v>63</v>
      </c>
    </row>
    <row r="5" spans="1:6" x14ac:dyDescent="0.25">
      <c r="B5" s="9">
        <v>2017</v>
      </c>
      <c r="C5" s="9">
        <v>2018</v>
      </c>
      <c r="D5" s="9">
        <v>2019</v>
      </c>
    </row>
    <row r="6" spans="1:6" x14ac:dyDescent="0.25">
      <c r="A6" t="s">
        <v>61</v>
      </c>
      <c r="B6" s="4">
        <v>50000</v>
      </c>
      <c r="C6" s="4">
        <v>51000</v>
      </c>
      <c r="D6" s="4">
        <v>52020</v>
      </c>
      <c r="E6" s="4"/>
    </row>
    <row r="7" spans="1:6" x14ac:dyDescent="0.25">
      <c r="A7" t="s">
        <v>64</v>
      </c>
      <c r="B7" s="22">
        <v>3</v>
      </c>
      <c r="C7" s="23">
        <v>3</v>
      </c>
      <c r="D7" s="23">
        <v>3</v>
      </c>
      <c r="E7" s="4"/>
    </row>
    <row r="8" spans="1:6" x14ac:dyDescent="0.25">
      <c r="A8" s="26" t="s">
        <v>65</v>
      </c>
      <c r="B8" s="28">
        <f>B6*B7</f>
        <v>150000</v>
      </c>
      <c r="C8" s="28">
        <f t="shared" ref="C8:D8" si="0">C6*C7</f>
        <v>153000</v>
      </c>
      <c r="D8" s="28">
        <f t="shared" si="0"/>
        <v>156060</v>
      </c>
      <c r="E8" s="4"/>
    </row>
    <row r="9" spans="1:6" x14ac:dyDescent="0.25">
      <c r="B9" s="15"/>
      <c r="C9" s="15"/>
      <c r="D9" s="15"/>
      <c r="E9" s="4"/>
    </row>
    <row r="10" spans="1:6" x14ac:dyDescent="0.25">
      <c r="A10" s="26" t="s">
        <v>75</v>
      </c>
      <c r="B10" s="28">
        <v>37800</v>
      </c>
      <c r="C10" s="28">
        <v>38100</v>
      </c>
      <c r="D10" s="28">
        <v>38700</v>
      </c>
      <c r="E10" s="4"/>
    </row>
    <row r="11" spans="1:6" x14ac:dyDescent="0.25">
      <c r="B11" s="15"/>
      <c r="C11" s="15"/>
      <c r="D11" s="15"/>
      <c r="E11" s="4"/>
      <c r="F11" s="8"/>
    </row>
    <row r="12" spans="1:6" x14ac:dyDescent="0.25">
      <c r="A12" t="s">
        <v>76</v>
      </c>
      <c r="B12" s="7">
        <v>6.2E-2</v>
      </c>
      <c r="C12" s="7">
        <v>6.2E-2</v>
      </c>
      <c r="D12" s="7">
        <v>6.2E-2</v>
      </c>
    </row>
    <row r="14" spans="1:6" x14ac:dyDescent="0.25">
      <c r="A14" t="s">
        <v>67</v>
      </c>
      <c r="B14" s="17">
        <v>8.5</v>
      </c>
      <c r="C14" s="17">
        <v>8.65</v>
      </c>
      <c r="D14" s="17">
        <v>8.8000000000000007</v>
      </c>
      <c r="E14" s="17"/>
    </row>
    <row r="15" spans="1:6" x14ac:dyDescent="0.25">
      <c r="A15" t="s">
        <v>68</v>
      </c>
      <c r="B15">
        <v>311</v>
      </c>
      <c r="C15">
        <v>310</v>
      </c>
      <c r="D15">
        <v>310</v>
      </c>
    </row>
    <row r="16" spans="1:6" x14ac:dyDescent="0.25">
      <c r="A16" t="s">
        <v>69</v>
      </c>
      <c r="B16">
        <v>10</v>
      </c>
      <c r="C16">
        <v>10</v>
      </c>
      <c r="D16">
        <v>10</v>
      </c>
    </row>
    <row r="18" spans="1:5" x14ac:dyDescent="0.25">
      <c r="A18" s="20" t="s">
        <v>70</v>
      </c>
    </row>
    <row r="19" spans="1:5" x14ac:dyDescent="0.25">
      <c r="A19" t="s">
        <v>51</v>
      </c>
      <c r="B19">
        <v>2</v>
      </c>
      <c r="C19">
        <v>2</v>
      </c>
      <c r="D19">
        <v>2</v>
      </c>
    </row>
    <row r="20" spans="1:5" x14ac:dyDescent="0.25">
      <c r="A20" t="s">
        <v>58</v>
      </c>
      <c r="B20">
        <v>2</v>
      </c>
      <c r="C20">
        <v>2</v>
      </c>
      <c r="D20">
        <v>2</v>
      </c>
    </row>
    <row r="21" spans="1:5" x14ac:dyDescent="0.25">
      <c r="A21" t="s">
        <v>57</v>
      </c>
      <c r="B21">
        <v>2</v>
      </c>
      <c r="C21">
        <v>2</v>
      </c>
      <c r="D21">
        <v>2</v>
      </c>
    </row>
    <row r="22" spans="1:5" x14ac:dyDescent="0.25">
      <c r="A22" s="20" t="s">
        <v>71</v>
      </c>
    </row>
    <row r="23" spans="1:5" x14ac:dyDescent="0.25">
      <c r="A23" t="s">
        <v>51</v>
      </c>
      <c r="B23">
        <v>1</v>
      </c>
      <c r="C23">
        <v>1</v>
      </c>
      <c r="D23">
        <v>1</v>
      </c>
    </row>
    <row r="24" spans="1:5" x14ac:dyDescent="0.25">
      <c r="A24" t="s">
        <v>58</v>
      </c>
      <c r="B24">
        <v>1</v>
      </c>
      <c r="C24">
        <v>1</v>
      </c>
      <c r="D24">
        <v>1</v>
      </c>
    </row>
    <row r="25" spans="1:5" x14ac:dyDescent="0.25">
      <c r="A25" t="s">
        <v>57</v>
      </c>
      <c r="B25" s="24">
        <v>1</v>
      </c>
      <c r="C25" s="24">
        <v>1</v>
      </c>
      <c r="D25" s="24">
        <v>1</v>
      </c>
    </row>
    <row r="26" spans="1:5" x14ac:dyDescent="0.25">
      <c r="A26" t="s">
        <v>72</v>
      </c>
      <c r="B26">
        <f>SUM(B19:B25)</f>
        <v>9</v>
      </c>
      <c r="C26">
        <f t="shared" ref="C26:D26" si="1">SUM(C19:C25)</f>
        <v>9</v>
      </c>
      <c r="D26">
        <f t="shared" si="1"/>
        <v>9</v>
      </c>
    </row>
    <row r="28" spans="1:5" x14ac:dyDescent="0.25">
      <c r="A28" t="s">
        <v>73</v>
      </c>
      <c r="B28" s="4">
        <f>B26*B16*B15*B14</f>
        <v>237915</v>
      </c>
      <c r="C28" s="4">
        <f t="shared" ref="C28:D28" si="2">C26*C16*C15*C14</f>
        <v>241335</v>
      </c>
      <c r="D28" s="4">
        <f t="shared" si="2"/>
        <v>245520.00000000003</v>
      </c>
      <c r="E28" s="15"/>
    </row>
    <row r="30" spans="1:5" x14ac:dyDescent="0.25">
      <c r="A30" t="s">
        <v>74</v>
      </c>
      <c r="B30" s="15">
        <f>B28+B8</f>
        <v>387915</v>
      </c>
      <c r="C30" s="15">
        <f>C28+C8</f>
        <v>394335</v>
      </c>
      <c r="D30" s="15">
        <f>D28+D8</f>
        <v>401580</v>
      </c>
    </row>
    <row r="32" spans="1:5" x14ac:dyDescent="0.25">
      <c r="A32" t="s">
        <v>66</v>
      </c>
      <c r="B32" s="15">
        <f>B10</f>
        <v>37800</v>
      </c>
      <c r="C32" s="15">
        <f t="shared" ref="C32:D32" si="3">C10</f>
        <v>38100</v>
      </c>
      <c r="D32" s="15">
        <f t="shared" si="3"/>
        <v>38700</v>
      </c>
    </row>
    <row r="33" spans="1:4" x14ac:dyDescent="0.25">
      <c r="A33" t="s">
        <v>76</v>
      </c>
      <c r="B33" s="16">
        <f>B12*B30</f>
        <v>24050.73</v>
      </c>
      <c r="C33" s="16">
        <f t="shared" ref="C33:D33" si="4">C12*C30</f>
        <v>24448.77</v>
      </c>
      <c r="D33" s="16">
        <f t="shared" si="4"/>
        <v>24897.96</v>
      </c>
    </row>
    <row r="34" spans="1:4" x14ac:dyDescent="0.25">
      <c r="A34" t="s">
        <v>77</v>
      </c>
      <c r="B34" s="15">
        <f>B32+B33</f>
        <v>61850.729999999996</v>
      </c>
      <c r="C34" s="15">
        <f t="shared" ref="C34:D34" si="5">C32+C33</f>
        <v>62548.770000000004</v>
      </c>
      <c r="D34" s="15">
        <f t="shared" si="5"/>
        <v>63597.96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workbookViewId="0">
      <selection activeCell="D38" sqref="D38"/>
    </sheetView>
  </sheetViews>
  <sheetFormatPr defaultRowHeight="15" x14ac:dyDescent="0.25"/>
  <cols>
    <col min="1" max="1" width="30" customWidth="1"/>
    <col min="2" max="4" width="20.7109375" customWidth="1"/>
  </cols>
  <sheetData>
    <row r="1" spans="1:4" x14ac:dyDescent="0.25">
      <c r="A1" t="s">
        <v>16</v>
      </c>
    </row>
    <row r="2" spans="1:4" x14ac:dyDescent="0.25">
      <c r="A2" t="s">
        <v>78</v>
      </c>
    </row>
    <row r="3" spans="1:4" x14ac:dyDescent="0.25">
      <c r="A3" s="26" t="s">
        <v>98</v>
      </c>
      <c r="B3" s="9" t="s">
        <v>51</v>
      </c>
      <c r="C3" s="9" t="s">
        <v>58</v>
      </c>
      <c r="D3" s="9" t="s">
        <v>57</v>
      </c>
    </row>
    <row r="4" spans="1:4" x14ac:dyDescent="0.25">
      <c r="A4" t="s">
        <v>82</v>
      </c>
      <c r="B4" s="13">
        <v>4785</v>
      </c>
      <c r="C4" s="13">
        <v>4785</v>
      </c>
      <c r="D4" s="13">
        <v>4785</v>
      </c>
    </row>
    <row r="5" spans="1:4" x14ac:dyDescent="0.25">
      <c r="A5" t="s">
        <v>83</v>
      </c>
      <c r="B5" s="24">
        <v>3</v>
      </c>
      <c r="C5" s="24">
        <v>3</v>
      </c>
      <c r="D5" s="24">
        <v>3</v>
      </c>
    </row>
    <row r="6" spans="1:4" x14ac:dyDescent="0.25">
      <c r="A6" t="s">
        <v>84</v>
      </c>
      <c r="B6" s="4">
        <f>B4*B5</f>
        <v>14355</v>
      </c>
      <c r="C6" s="4">
        <f t="shared" ref="C6:D6" si="0">C4*C5</f>
        <v>14355</v>
      </c>
      <c r="D6" s="4">
        <f t="shared" si="0"/>
        <v>14355</v>
      </c>
    </row>
    <row r="7" spans="1:4" x14ac:dyDescent="0.25">
      <c r="B7" s="4"/>
      <c r="C7" s="4"/>
      <c r="D7" s="4"/>
    </row>
    <row r="8" spans="1:4" x14ac:dyDescent="0.25">
      <c r="A8" t="s">
        <v>85</v>
      </c>
      <c r="B8" s="4">
        <v>4955</v>
      </c>
      <c r="C8" s="4">
        <v>4955</v>
      </c>
      <c r="D8" s="4">
        <v>4955</v>
      </c>
    </row>
    <row r="9" spans="1:4" x14ac:dyDescent="0.25">
      <c r="A9" t="s">
        <v>86</v>
      </c>
      <c r="B9" s="24">
        <v>1</v>
      </c>
      <c r="C9" s="24">
        <v>1</v>
      </c>
      <c r="D9" s="24">
        <v>1</v>
      </c>
    </row>
    <row r="10" spans="1:4" x14ac:dyDescent="0.25">
      <c r="A10" t="s">
        <v>87</v>
      </c>
      <c r="B10" s="4">
        <f>B8*B9</f>
        <v>4955</v>
      </c>
      <c r="C10" s="4">
        <f t="shared" ref="C10" si="1">C8*C9</f>
        <v>4955</v>
      </c>
      <c r="D10" s="4">
        <f t="shared" ref="D10" si="2">D8*D9</f>
        <v>4955</v>
      </c>
    </row>
    <row r="12" spans="1:4" x14ac:dyDescent="0.25">
      <c r="A12" t="s">
        <v>88</v>
      </c>
      <c r="B12" s="15">
        <v>2485</v>
      </c>
      <c r="C12" s="15">
        <v>2485</v>
      </c>
      <c r="D12" s="15">
        <v>2485</v>
      </c>
    </row>
    <row r="13" spans="1:4" x14ac:dyDescent="0.25">
      <c r="A13" t="s">
        <v>89</v>
      </c>
      <c r="B13" s="24">
        <v>1</v>
      </c>
      <c r="C13" s="24">
        <v>1</v>
      </c>
      <c r="D13" s="24">
        <v>1</v>
      </c>
    </row>
    <row r="14" spans="1:4" x14ac:dyDescent="0.25">
      <c r="B14" s="15">
        <f>B12*B13</f>
        <v>2485</v>
      </c>
      <c r="C14" s="15">
        <f t="shared" ref="C14:D14" si="3">C12*C13</f>
        <v>2485</v>
      </c>
      <c r="D14" s="15">
        <f t="shared" si="3"/>
        <v>2485</v>
      </c>
    </row>
    <row r="16" spans="1:4" x14ac:dyDescent="0.25">
      <c r="A16" t="s">
        <v>79</v>
      </c>
      <c r="C16" s="4">
        <v>10500</v>
      </c>
    </row>
    <row r="17" spans="1:5" x14ac:dyDescent="0.25">
      <c r="A17" t="s">
        <v>80</v>
      </c>
      <c r="C17" s="4">
        <v>1545</v>
      </c>
    </row>
    <row r="19" spans="1:5" x14ac:dyDescent="0.25">
      <c r="A19" s="25" t="s">
        <v>99</v>
      </c>
      <c r="B19" s="15">
        <v>12450</v>
      </c>
      <c r="C19" s="15">
        <v>15983</v>
      </c>
      <c r="D19" s="15">
        <v>11450</v>
      </c>
      <c r="E19" t="s">
        <v>90</v>
      </c>
    </row>
    <row r="20" spans="1:5" x14ac:dyDescent="0.25">
      <c r="A20" s="25" t="s">
        <v>100</v>
      </c>
      <c r="B20" s="15">
        <v>5450</v>
      </c>
      <c r="C20" s="15">
        <v>0</v>
      </c>
      <c r="D20" s="15">
        <v>3650</v>
      </c>
    </row>
    <row r="21" spans="1:5" x14ac:dyDescent="0.25">
      <c r="A21" s="25" t="s">
        <v>101</v>
      </c>
      <c r="B21" s="15">
        <v>0</v>
      </c>
      <c r="C21" s="15">
        <v>7483</v>
      </c>
      <c r="D21" s="15">
        <v>0</v>
      </c>
    </row>
    <row r="23" spans="1:5" x14ac:dyDescent="0.25">
      <c r="B23" s="9">
        <v>2017</v>
      </c>
      <c r="C23" s="9">
        <v>2018</v>
      </c>
      <c r="D23" s="9">
        <v>2019</v>
      </c>
    </row>
    <row r="24" spans="1:5" x14ac:dyDescent="0.25">
      <c r="A24" t="s">
        <v>81</v>
      </c>
      <c r="B24" s="15">
        <f>B6+C6+D6</f>
        <v>43065</v>
      </c>
      <c r="C24" s="15">
        <f>B24</f>
        <v>43065</v>
      </c>
      <c r="D24" s="15">
        <f>C24</f>
        <v>43065</v>
      </c>
    </row>
    <row r="25" spans="1:5" x14ac:dyDescent="0.25">
      <c r="A25" t="s">
        <v>91</v>
      </c>
      <c r="B25" s="15">
        <f>B10+C10+D10</f>
        <v>14865</v>
      </c>
      <c r="C25" s="15">
        <f t="shared" ref="C25:D27" si="4">B25</f>
        <v>14865</v>
      </c>
      <c r="D25" s="15">
        <f t="shared" si="4"/>
        <v>14865</v>
      </c>
    </row>
    <row r="26" spans="1:5" x14ac:dyDescent="0.25">
      <c r="A26" t="s">
        <v>92</v>
      </c>
      <c r="B26" s="15">
        <f>B14+C14+D14</f>
        <v>7455</v>
      </c>
      <c r="C26" s="15">
        <f t="shared" si="4"/>
        <v>7455</v>
      </c>
      <c r="D26" s="15">
        <f t="shared" si="4"/>
        <v>7455</v>
      </c>
    </row>
    <row r="27" spans="1:5" x14ac:dyDescent="0.25">
      <c r="A27" t="s">
        <v>93</v>
      </c>
      <c r="B27" s="15">
        <f>C16+C17</f>
        <v>12045</v>
      </c>
      <c r="C27" s="15">
        <f t="shared" si="4"/>
        <v>12045</v>
      </c>
      <c r="D27" s="15">
        <f t="shared" si="4"/>
        <v>12045</v>
      </c>
    </row>
    <row r="28" spans="1:5" x14ac:dyDescent="0.25">
      <c r="A28" t="s">
        <v>94</v>
      </c>
      <c r="B28" s="16">
        <f>B19+C19+D19</f>
        <v>39883</v>
      </c>
      <c r="C28" s="16">
        <f>B28+SUM(B20:D20)</f>
        <v>48983</v>
      </c>
      <c r="D28" s="16">
        <f>C28+SUM(B21:D21)</f>
        <v>56466</v>
      </c>
    </row>
    <row r="29" spans="1:5" x14ac:dyDescent="0.25">
      <c r="A29" t="s">
        <v>26</v>
      </c>
      <c r="B29" s="15">
        <f>SUM(B24:B28)</f>
        <v>117313</v>
      </c>
      <c r="C29" s="15">
        <f t="shared" ref="C29:D29" si="5">SUM(C24:C28)</f>
        <v>126413</v>
      </c>
      <c r="D29" s="15">
        <f t="shared" si="5"/>
        <v>133896</v>
      </c>
    </row>
    <row r="31" spans="1:5" x14ac:dyDescent="0.25">
      <c r="A31" t="s">
        <v>95</v>
      </c>
    </row>
    <row r="33" spans="1:4" x14ac:dyDescent="0.25">
      <c r="A33" t="s">
        <v>13</v>
      </c>
      <c r="B33" s="15">
        <f>B29/10</f>
        <v>11731.3</v>
      </c>
      <c r="C33" s="15">
        <f>C29/10</f>
        <v>12641.3</v>
      </c>
      <c r="D33" s="15">
        <f>D29/10</f>
        <v>13389.6</v>
      </c>
    </row>
    <row r="35" spans="1:4" x14ac:dyDescent="0.25">
      <c r="A35" t="s">
        <v>25</v>
      </c>
      <c r="B35" s="15">
        <f>B33</f>
        <v>11731.3</v>
      </c>
      <c r="C35" s="15">
        <f>B35+C33</f>
        <v>24372.6</v>
      </c>
      <c r="D35" s="15">
        <f>C35+D33</f>
        <v>37762.199999999997</v>
      </c>
    </row>
    <row r="38" spans="1:4" x14ac:dyDescent="0.25">
      <c r="D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 Financial Stmts</vt:lpstr>
      <vt:lpstr>Rev</vt:lpstr>
      <vt:lpstr>Lease</vt:lpstr>
      <vt:lpstr>Sal, Wages, Benefits</vt:lpstr>
      <vt:lpstr>Assets and Dep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dcterms:created xsi:type="dcterms:W3CDTF">2019-02-20T15:47:38Z</dcterms:created>
  <dcterms:modified xsi:type="dcterms:W3CDTF">2022-05-10T20:25:08Z</dcterms:modified>
</cp:coreProperties>
</file>