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vag\Downloads\"/>
    </mc:Choice>
  </mc:AlternateContent>
  <xr:revisionPtr revIDLastSave="0" documentId="13_ncr:1_{79FBE2A9-0655-408A-8971-8857D5F84BCF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Question 4" sheetId="1" r:id="rId1"/>
    <sheet name="Question 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0" i="2" l="1"/>
  <c r="D59" i="2"/>
  <c r="E59" i="2"/>
  <c r="C59" i="2"/>
  <c r="E58" i="2"/>
  <c r="D56" i="2"/>
  <c r="E56" i="2"/>
  <c r="C56" i="2"/>
  <c r="D55" i="2"/>
  <c r="E55" i="2"/>
  <c r="C55" i="2"/>
  <c r="D53" i="2"/>
  <c r="E53" i="2"/>
  <c r="C53" i="2"/>
  <c r="D52" i="2"/>
  <c r="E52" i="2"/>
  <c r="C52" i="2"/>
  <c r="D51" i="2"/>
  <c r="E51" i="2"/>
  <c r="C51" i="2"/>
  <c r="D50" i="2"/>
  <c r="E50" i="2"/>
  <c r="C50" i="2"/>
  <c r="D47" i="2"/>
  <c r="E47" i="2"/>
  <c r="C47" i="2"/>
  <c r="D46" i="2"/>
  <c r="E46" i="2"/>
  <c r="C46" i="2"/>
  <c r="D45" i="2"/>
  <c r="E45" i="2"/>
  <c r="C45" i="2"/>
  <c r="D43" i="2"/>
  <c r="E43" i="2"/>
  <c r="C43" i="2"/>
  <c r="B52" i="1"/>
  <c r="D27" i="2"/>
  <c r="B6" i="2"/>
  <c r="B17" i="2"/>
  <c r="B21" i="2"/>
  <c r="B9" i="2" l="1"/>
  <c r="B27" i="2" s="1"/>
  <c r="B28" i="2" s="1"/>
  <c r="B31" i="2" s="1"/>
  <c r="B23" i="2"/>
  <c r="B10" i="2" l="1"/>
  <c r="B34" i="2" s="1"/>
  <c r="B35" i="2" s="1"/>
  <c r="B37" i="2" s="1"/>
  <c r="D28" i="2"/>
  <c r="D31" i="2" s="1"/>
  <c r="C21" i="2"/>
  <c r="E17" i="2"/>
  <c r="D17" i="2"/>
  <c r="C17" i="2"/>
  <c r="E6" i="2"/>
  <c r="D6" i="2"/>
  <c r="C6" i="2"/>
  <c r="E9" i="2" l="1"/>
  <c r="E27" i="2"/>
  <c r="E28" i="2" s="1"/>
  <c r="E31" i="2" s="1"/>
  <c r="E10" i="2"/>
  <c r="E21" i="2"/>
  <c r="E23" i="2" s="1"/>
  <c r="C9" i="2"/>
  <c r="C27" i="2" s="1"/>
  <c r="C28" i="2" s="1"/>
  <c r="C31" i="2" s="1"/>
  <c r="C23" i="2"/>
  <c r="D21" i="2"/>
  <c r="D23" i="2" s="1"/>
  <c r="D10" i="2"/>
  <c r="C10" i="2" l="1"/>
  <c r="C34" i="2" l="1"/>
  <c r="D34" i="2" s="1"/>
  <c r="B24" i="1"/>
  <c r="B48" i="1"/>
  <c r="B41" i="1"/>
  <c r="B44" i="1" s="1"/>
  <c r="B34" i="1"/>
  <c r="B29" i="1"/>
  <c r="B13" i="1"/>
  <c r="B6" i="1"/>
  <c r="E34" i="2" l="1"/>
  <c r="E35" i="2" s="1"/>
  <c r="E37" i="2" s="1"/>
  <c r="D35" i="2"/>
  <c r="D37" i="2" s="1"/>
  <c r="C35" i="2"/>
  <c r="C37" i="2" s="1"/>
  <c r="B15" i="1"/>
  <c r="B19" i="1" s="1"/>
  <c r="B20" i="1" s="1"/>
  <c r="B36" i="1"/>
  <c r="B50" i="1"/>
</calcChain>
</file>

<file path=xl/sharedStrings.xml><?xml version="1.0" encoding="utf-8"?>
<sst xmlns="http://schemas.openxmlformats.org/spreadsheetml/2006/main" count="93" uniqueCount="71">
  <si>
    <t>Revenue</t>
  </si>
  <si>
    <t>Operating Expenses</t>
  </si>
  <si>
    <t>Total Operating Expenses</t>
  </si>
  <si>
    <t>Interest Expense</t>
  </si>
  <si>
    <t>Earnings Before Interest and Taxes</t>
  </si>
  <si>
    <t>Tax Expense</t>
  </si>
  <si>
    <t>Net Income</t>
  </si>
  <si>
    <t>Gross Margin</t>
  </si>
  <si>
    <t>Income Statement</t>
  </si>
  <si>
    <t>Gross Margin %</t>
  </si>
  <si>
    <t>Net Income %</t>
  </si>
  <si>
    <t>Balance Sheet</t>
  </si>
  <si>
    <t>Cash</t>
  </si>
  <si>
    <t>Inventory</t>
  </si>
  <si>
    <t>Current Assets</t>
  </si>
  <si>
    <t>Total Current Assets</t>
  </si>
  <si>
    <t>Accumulated Depreciation</t>
  </si>
  <si>
    <t>Tota Fixed Assets</t>
  </si>
  <si>
    <t>Total Assets</t>
  </si>
  <si>
    <t>Current Liabilities</t>
  </si>
  <si>
    <t>Accounts Payable</t>
  </si>
  <si>
    <t>Taxes Payable</t>
  </si>
  <si>
    <t>Long-term Debt</t>
  </si>
  <si>
    <t>Total Liabilities</t>
  </si>
  <si>
    <t>Total Current Liabilities</t>
  </si>
  <si>
    <t>Stock</t>
  </si>
  <si>
    <t>Retained Earnings</t>
  </si>
  <si>
    <t>Total Equity</t>
  </si>
  <si>
    <t>Total Liabilities and Equity</t>
  </si>
  <si>
    <t>Cost of Goods Sold</t>
  </si>
  <si>
    <t>Accounts Receivable</t>
  </si>
  <si>
    <t>Building and Equipment</t>
  </si>
  <si>
    <t>SG&amp;A</t>
  </si>
  <si>
    <t>R&amp;D</t>
  </si>
  <si>
    <t>Depreciation</t>
  </si>
  <si>
    <t>Land</t>
  </si>
  <si>
    <t>2020 Actual</t>
  </si>
  <si>
    <t>ABC Company</t>
  </si>
  <si>
    <t>Sam's Snowcones</t>
  </si>
  <si>
    <t>INCOME STATEMENT (FORECAST)</t>
  </si>
  <si>
    <t>Total Revenues</t>
  </si>
  <si>
    <t>Operating Profit (EBIT)</t>
  </si>
  <si>
    <t>Taxes</t>
  </si>
  <si>
    <t>Net Profit</t>
  </si>
  <si>
    <t>BALANCE SHEET (FORECAST)</t>
  </si>
  <si>
    <t>Assets</t>
  </si>
  <si>
    <t>Fixed Assets</t>
  </si>
  <si>
    <t>Liabilities and Equity</t>
  </si>
  <si>
    <t>Income Tax Payable</t>
  </si>
  <si>
    <t>Common Stock</t>
  </si>
  <si>
    <t>FREE CASH FLOWS</t>
  </si>
  <si>
    <t>Terminal Value</t>
  </si>
  <si>
    <t>DCF</t>
  </si>
  <si>
    <t>WACC (Discount Rate)</t>
  </si>
  <si>
    <t>Growth Rate</t>
  </si>
  <si>
    <t>2020 (Fcst)</t>
  </si>
  <si>
    <t>2021 (Fcst)</t>
  </si>
  <si>
    <t>2022 (Fcst)</t>
  </si>
  <si>
    <t>Calculation of Free Cash Flows</t>
  </si>
  <si>
    <t>Cash From Operations</t>
  </si>
  <si>
    <t>EBIT</t>
  </si>
  <si>
    <t>Tax Rate</t>
  </si>
  <si>
    <t>EBIT x (1 - tax rate)</t>
  </si>
  <si>
    <t>Depreciation Expense</t>
  </si>
  <si>
    <t>Changes to Working Capital</t>
  </si>
  <si>
    <t>Capital Expenditures</t>
  </si>
  <si>
    <t>Free Cash Flows Subtotal</t>
  </si>
  <si>
    <t>Total Free Cash Flows</t>
  </si>
  <si>
    <t>2019 (Actual)</t>
  </si>
  <si>
    <t>Property, Plant &amp; Equipment</t>
  </si>
  <si>
    <t>Perpetuity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</si>
</sst>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&quot;$&quot;* #,##0.000_);_(&quot;$&quot;* \(#,##0.000\);_(&quot;$&quot;* &quot;-&quot;??_);_(@_)"/>
    <numFmt numFmtId="167" formatCode="_(\$* #,##0.00_);_(\$* \(#,##0.00\);_(\$* \-??_);_(@_)"/>
    <numFmt numFmtId="168" formatCode="_(\$* #,##0_);_(\$* \(#,##0\);_(\$* \-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2"/>
      <color indexed="8"/>
      <name val="Calibri"/>
      <family val="2"/>
    </font>
    <font>
      <b/>
      <sz val="11"/>
      <color indexed="8"/>
      <name val="Calibri"/>
      <family val="2"/>
      <charset val="1"/>
    </font>
    <font>
      <b/>
      <sz val="11"/>
      <color indexed="8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167" fontId="4" fillId="0" borderId="0"/>
  </cellStyleXfs>
  <cellXfs count="54">
    <xf numFmtId="0" fontId="0" fillId="0" borderId="0" xfId="0"/>
    <xf numFmtId="164" fontId="0" fillId="0" borderId="2" xfId="1" applyNumberFormat="1" applyFont="1" applyBorder="1"/>
    <xf numFmtId="164" fontId="0" fillId="0" borderId="1" xfId="1" applyNumberFormat="1" applyFont="1" applyBorder="1"/>
    <xf numFmtId="164" fontId="0" fillId="0" borderId="0" xfId="0" applyNumberFormat="1"/>
    <xf numFmtId="0" fontId="0" fillId="0" borderId="2" xfId="0" applyBorder="1" applyAlignment="1">
      <alignment horizontal="center"/>
    </xf>
    <xf numFmtId="164" fontId="0" fillId="0" borderId="0" xfId="1" applyNumberFormat="1" applyFont="1" applyBorder="1"/>
    <xf numFmtId="0" fontId="0" fillId="0" borderId="0" xfId="0" applyBorder="1"/>
    <xf numFmtId="165" fontId="0" fillId="0" borderId="0" xfId="2" applyNumberFormat="1" applyFont="1" applyBorder="1"/>
    <xf numFmtId="0" fontId="2" fillId="0" borderId="3" xfId="0" applyFont="1" applyBorder="1"/>
    <xf numFmtId="0" fontId="0" fillId="0" borderId="3" xfId="0" applyBorder="1"/>
    <xf numFmtId="0" fontId="3" fillId="0" borderId="3" xfId="0" applyFont="1" applyBorder="1"/>
    <xf numFmtId="0" fontId="0" fillId="0" borderId="3" xfId="0" applyBorder="1" applyAlignment="1">
      <alignment horizontal="left"/>
    </xf>
    <xf numFmtId="44" fontId="0" fillId="0" borderId="0" xfId="0" applyNumberFormat="1" applyBorder="1"/>
    <xf numFmtId="166" fontId="0" fillId="0" borderId="0" xfId="0" applyNumberFormat="1" applyBorder="1"/>
    <xf numFmtId="0" fontId="5" fillId="0" borderId="0" xfId="3" applyFont="1"/>
    <xf numFmtId="0" fontId="4" fillId="0" borderId="0" xfId="3"/>
    <xf numFmtId="0" fontId="6" fillId="0" borderId="0" xfId="3" applyFont="1"/>
    <xf numFmtId="0" fontId="4" fillId="0" borderId="2" xfId="3" applyBorder="1" applyAlignment="1">
      <alignment horizontal="center"/>
    </xf>
    <xf numFmtId="0" fontId="4" fillId="0" borderId="0" xfId="3" applyFont="1"/>
    <xf numFmtId="168" fontId="4" fillId="0" borderId="0" xfId="4" applyNumberFormat="1" applyFont="1" applyFill="1" applyBorder="1" applyAlignment="1" applyProtection="1"/>
    <xf numFmtId="168" fontId="4" fillId="0" borderId="2" xfId="4" applyNumberFormat="1" applyFont="1" applyFill="1" applyBorder="1" applyAlignment="1" applyProtection="1"/>
    <xf numFmtId="168" fontId="4" fillId="0" borderId="0" xfId="3" applyNumberFormat="1"/>
    <xf numFmtId="0" fontId="4" fillId="0" borderId="2" xfId="3" applyBorder="1"/>
    <xf numFmtId="168" fontId="4" fillId="0" borderId="1" xfId="3" applyNumberFormat="1" applyBorder="1"/>
    <xf numFmtId="43" fontId="4" fillId="0" borderId="0" xfId="4" applyNumberFormat="1" applyFont="1" applyFill="1" applyBorder="1" applyAlignment="1" applyProtection="1"/>
    <xf numFmtId="168" fontId="4" fillId="0" borderId="1" xfId="4" applyNumberFormat="1" applyFont="1" applyFill="1" applyBorder="1" applyAlignment="1" applyProtection="1"/>
    <xf numFmtId="0" fontId="7" fillId="0" borderId="0" xfId="3" applyFont="1"/>
    <xf numFmtId="0" fontId="8" fillId="0" borderId="2" xfId="3" applyFont="1" applyBorder="1" applyAlignment="1">
      <alignment horizontal="center"/>
    </xf>
    <xf numFmtId="0" fontId="8" fillId="0" borderId="0" xfId="3" applyFont="1"/>
    <xf numFmtId="164" fontId="8" fillId="0" borderId="0" xfId="1" applyNumberFormat="1" applyFont="1"/>
    <xf numFmtId="164" fontId="9" fillId="2" borderId="4" xfId="1" applyNumberFormat="1" applyFont="1" applyFill="1" applyBorder="1"/>
    <xf numFmtId="165" fontId="8" fillId="0" borderId="0" xfId="2" applyNumberFormat="1" applyFont="1"/>
    <xf numFmtId="0" fontId="8" fillId="0" borderId="2" xfId="3" applyFont="1" applyBorder="1"/>
    <xf numFmtId="164" fontId="4" fillId="0" borderId="0" xfId="1" applyNumberFormat="1" applyFont="1"/>
    <xf numFmtId="164" fontId="4" fillId="0" borderId="2" xfId="1" applyNumberFormat="1" applyFont="1" applyBorder="1"/>
    <xf numFmtId="9" fontId="4" fillId="0" borderId="0" xfId="2" applyFont="1"/>
    <xf numFmtId="0" fontId="12" fillId="0" borderId="3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1" applyNumberFormat="1" applyFont="1"/>
    <xf numFmtId="9" fontId="0" fillId="0" borderId="0" xfId="2" applyFont="1"/>
    <xf numFmtId="0" fontId="11" fillId="0" borderId="3" xfId="0" applyFont="1" applyBorder="1" applyAlignment="1">
      <alignment horizontal="right"/>
    </xf>
    <xf numFmtId="164" fontId="11" fillId="0" borderId="0" xfId="0" applyNumberFormat="1" applyFont="1"/>
    <xf numFmtId="0" fontId="2" fillId="0" borderId="0" xfId="0" applyFont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11" fillId="0" borderId="2" xfId="0" applyNumberFormat="1" applyFont="1" applyBorder="1"/>
    <xf numFmtId="164" fontId="11" fillId="0" borderId="0" xfId="1" applyNumberFormat="1" applyFont="1"/>
    <xf numFmtId="0" fontId="11" fillId="0" borderId="2" xfId="0" applyFont="1" applyBorder="1"/>
    <xf numFmtId="0" fontId="11" fillId="0" borderId="7" xfId="0" applyFont="1" applyBorder="1" applyAlignment="1">
      <alignment horizontal="right"/>
    </xf>
    <xf numFmtId="164" fontId="11" fillId="0" borderId="8" xfId="0" applyNumberFormat="1" applyFont="1" applyBorder="1"/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</cellXfs>
  <cellStyles count="5">
    <cellStyle name="Currency" xfId="1" builtinId="4"/>
    <cellStyle name="Currency 2" xfId="4" xr:uid="{00000000-0005-0000-0000-000001000000}"/>
    <cellStyle name="Excel Built-in Normal" xfId="3" xr:uid="{00000000-0005-0000-0000-000002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2"/>
  <sheetViews>
    <sheetView topLeftCell="A22" workbookViewId="0">
      <selection activeCell="B53" sqref="B53"/>
    </sheetView>
  </sheetViews>
  <sheetFormatPr defaultRowHeight="15" x14ac:dyDescent="0.25"/>
  <cols>
    <col min="1" max="1" width="42.140625" customWidth="1"/>
    <col min="2" max="2" width="12.7109375" customWidth="1"/>
    <col min="3" max="3" width="11.28515625" customWidth="1"/>
  </cols>
  <sheetData>
    <row r="1" spans="1:2" ht="18.75" x14ac:dyDescent="0.3">
      <c r="A1" s="10" t="s">
        <v>37</v>
      </c>
      <c r="B1" s="6"/>
    </row>
    <row r="2" spans="1:2" ht="18.75" x14ac:dyDescent="0.3">
      <c r="A2" s="10" t="s">
        <v>8</v>
      </c>
      <c r="B2" s="6"/>
    </row>
    <row r="3" spans="1:2" x14ac:dyDescent="0.25">
      <c r="A3" s="9"/>
      <c r="B3" s="4" t="s">
        <v>36</v>
      </c>
    </row>
    <row r="4" spans="1:2" x14ac:dyDescent="0.25">
      <c r="A4" s="11" t="s">
        <v>0</v>
      </c>
      <c r="B4" s="5">
        <v>10707078.41</v>
      </c>
    </row>
    <row r="5" spans="1:2" x14ac:dyDescent="0.25">
      <c r="A5" s="11" t="s">
        <v>29</v>
      </c>
      <c r="B5" s="1">
        <v>6768927.5100000007</v>
      </c>
    </row>
    <row r="6" spans="1:2" x14ac:dyDescent="0.25">
      <c r="A6" s="9" t="s">
        <v>7</v>
      </c>
      <c r="B6" s="5">
        <f>B4-B5</f>
        <v>3938150.8999999994</v>
      </c>
    </row>
    <row r="7" spans="1:2" x14ac:dyDescent="0.25">
      <c r="A7" s="9" t="s">
        <v>9</v>
      </c>
      <c r="B7" s="7">
        <v>0.36184807461982343</v>
      </c>
    </row>
    <row r="8" spans="1:2" x14ac:dyDescent="0.25">
      <c r="A8" s="9"/>
      <c r="B8" s="5"/>
    </row>
    <row r="9" spans="1:2" x14ac:dyDescent="0.25">
      <c r="A9" s="8" t="s">
        <v>1</v>
      </c>
      <c r="B9" s="5"/>
    </row>
    <row r="10" spans="1:2" x14ac:dyDescent="0.25">
      <c r="A10" s="9" t="s">
        <v>32</v>
      </c>
      <c r="B10" s="5">
        <v>2948113</v>
      </c>
    </row>
    <row r="11" spans="1:2" x14ac:dyDescent="0.25">
      <c r="A11" s="9" t="s">
        <v>33</v>
      </c>
      <c r="B11" s="5">
        <v>406583</v>
      </c>
    </row>
    <row r="12" spans="1:2" x14ac:dyDescent="0.25">
      <c r="A12" s="9" t="s">
        <v>34</v>
      </c>
      <c r="B12" s="1">
        <v>23979</v>
      </c>
    </row>
    <row r="13" spans="1:2" x14ac:dyDescent="0.25">
      <c r="A13" s="9" t="s">
        <v>2</v>
      </c>
      <c r="B13" s="5">
        <f>SUM(B10:B12)</f>
        <v>3378675</v>
      </c>
    </row>
    <row r="14" spans="1:2" x14ac:dyDescent="0.25">
      <c r="A14" s="9"/>
      <c r="B14" s="5"/>
    </row>
    <row r="15" spans="1:2" x14ac:dyDescent="0.25">
      <c r="A15" s="9" t="s">
        <v>4</v>
      </c>
      <c r="B15" s="5">
        <f>B6-B13</f>
        <v>559475.89999999944</v>
      </c>
    </row>
    <row r="16" spans="1:2" x14ac:dyDescent="0.25">
      <c r="A16" s="9"/>
      <c r="B16" s="5"/>
    </row>
    <row r="17" spans="1:2" x14ac:dyDescent="0.25">
      <c r="A17" s="9" t="s">
        <v>3</v>
      </c>
      <c r="B17" s="5">
        <v>84442.724999999991</v>
      </c>
    </row>
    <row r="18" spans="1:2" x14ac:dyDescent="0.25">
      <c r="A18" s="9" t="s">
        <v>5</v>
      </c>
      <c r="B18" s="1">
        <v>104507.29849999947</v>
      </c>
    </row>
    <row r="19" spans="1:2" ht="15.75" thickBot="1" x14ac:dyDescent="0.3">
      <c r="A19" s="9" t="s">
        <v>6</v>
      </c>
      <c r="B19" s="2">
        <f>B15-B17-B18</f>
        <v>370525.87650000001</v>
      </c>
    </row>
    <row r="20" spans="1:2" ht="15.75" thickTop="1" x14ac:dyDescent="0.25">
      <c r="A20" s="9" t="s">
        <v>10</v>
      </c>
      <c r="B20" s="7">
        <f>B19/B4</f>
        <v>3.4605693758060378E-2</v>
      </c>
    </row>
    <row r="21" spans="1:2" x14ac:dyDescent="0.25">
      <c r="A21" s="9"/>
      <c r="B21" s="12"/>
    </row>
    <row r="22" spans="1:2" ht="18.75" x14ac:dyDescent="0.3">
      <c r="A22" s="10" t="s">
        <v>37</v>
      </c>
      <c r="B22" s="13"/>
    </row>
    <row r="23" spans="1:2" ht="18.75" x14ac:dyDescent="0.3">
      <c r="A23" s="10" t="s">
        <v>11</v>
      </c>
      <c r="B23" s="12"/>
    </row>
    <row r="24" spans="1:2" x14ac:dyDescent="0.25">
      <c r="A24" s="9"/>
      <c r="B24" s="4" t="str">
        <f>B3</f>
        <v>2020 Actual</v>
      </c>
    </row>
    <row r="25" spans="1:2" x14ac:dyDescent="0.25">
      <c r="A25" s="8" t="s">
        <v>14</v>
      </c>
      <c r="B25" s="12"/>
    </row>
    <row r="26" spans="1:2" x14ac:dyDescent="0.25">
      <c r="A26" s="9" t="s">
        <v>12</v>
      </c>
      <c r="B26" s="5">
        <v>687493</v>
      </c>
    </row>
    <row r="27" spans="1:2" x14ac:dyDescent="0.25">
      <c r="A27" s="9" t="s">
        <v>30</v>
      </c>
      <c r="B27" s="5">
        <v>1058477</v>
      </c>
    </row>
    <row r="28" spans="1:2" x14ac:dyDescent="0.25">
      <c r="A28" s="9" t="s">
        <v>13</v>
      </c>
      <c r="B28" s="1">
        <v>1089487</v>
      </c>
    </row>
    <row r="29" spans="1:2" x14ac:dyDescent="0.25">
      <c r="A29" s="9" t="s">
        <v>15</v>
      </c>
      <c r="B29" s="5">
        <f>SUM(B26:B28)</f>
        <v>2835457</v>
      </c>
    </row>
    <row r="30" spans="1:2" x14ac:dyDescent="0.25">
      <c r="A30" s="9"/>
      <c r="B30" s="5"/>
    </row>
    <row r="31" spans="1:2" x14ac:dyDescent="0.25">
      <c r="A31" s="9" t="s">
        <v>35</v>
      </c>
      <c r="B31" s="5">
        <v>225000</v>
      </c>
    </row>
    <row r="32" spans="1:2" x14ac:dyDescent="0.25">
      <c r="A32" s="9" t="s">
        <v>31</v>
      </c>
      <c r="B32" s="5">
        <v>389583</v>
      </c>
    </row>
    <row r="33" spans="1:2" x14ac:dyDescent="0.25">
      <c r="A33" s="9" t="s">
        <v>16</v>
      </c>
      <c r="B33" s="1">
        <v>-119243</v>
      </c>
    </row>
    <row r="34" spans="1:2" x14ac:dyDescent="0.25">
      <c r="A34" s="9" t="s">
        <v>17</v>
      </c>
      <c r="B34" s="5">
        <f>SUM(B31:B33)</f>
        <v>495340</v>
      </c>
    </row>
    <row r="35" spans="1:2" x14ac:dyDescent="0.25">
      <c r="A35" s="9"/>
      <c r="B35" s="5"/>
    </row>
    <row r="36" spans="1:2" ht="15.75" thickBot="1" x14ac:dyDescent="0.3">
      <c r="A36" s="9" t="s">
        <v>18</v>
      </c>
      <c r="B36" s="2">
        <f>B29+B34</f>
        <v>3330797</v>
      </c>
    </row>
    <row r="37" spans="1:2" ht="15.75" thickTop="1" x14ac:dyDescent="0.25">
      <c r="A37" s="9"/>
      <c r="B37" s="5"/>
    </row>
    <row r="38" spans="1:2" x14ac:dyDescent="0.25">
      <c r="A38" s="8" t="s">
        <v>19</v>
      </c>
      <c r="B38" s="5"/>
    </row>
    <row r="39" spans="1:2" x14ac:dyDescent="0.25">
      <c r="A39" s="9" t="s">
        <v>20</v>
      </c>
      <c r="B39" s="5">
        <v>846090</v>
      </c>
    </row>
    <row r="40" spans="1:2" x14ac:dyDescent="0.25">
      <c r="A40" s="9" t="s">
        <v>21</v>
      </c>
      <c r="B40" s="1">
        <v>104507.29849999947</v>
      </c>
    </row>
    <row r="41" spans="1:2" x14ac:dyDescent="0.25">
      <c r="A41" s="9" t="s">
        <v>24</v>
      </c>
      <c r="B41" s="5">
        <f>SUM(B39:B40)</f>
        <v>950597.29849999945</v>
      </c>
    </row>
    <row r="42" spans="1:2" x14ac:dyDescent="0.25">
      <c r="A42" s="9"/>
      <c r="B42" s="5"/>
    </row>
    <row r="43" spans="1:2" x14ac:dyDescent="0.25">
      <c r="A43" s="9" t="s">
        <v>22</v>
      </c>
      <c r="B43" s="1">
        <v>1125903</v>
      </c>
    </row>
    <row r="44" spans="1:2" x14ac:dyDescent="0.25">
      <c r="A44" s="9" t="s">
        <v>23</v>
      </c>
      <c r="B44" s="5">
        <f>B41+B43</f>
        <v>2076500.2984999996</v>
      </c>
    </row>
    <row r="45" spans="1:2" x14ac:dyDescent="0.25">
      <c r="A45" s="9"/>
      <c r="B45" s="5"/>
    </row>
    <row r="46" spans="1:2" x14ac:dyDescent="0.25">
      <c r="A46" s="9" t="s">
        <v>25</v>
      </c>
      <c r="B46" s="5">
        <v>400000</v>
      </c>
    </row>
    <row r="47" spans="1:2" x14ac:dyDescent="0.25">
      <c r="A47" s="9" t="s">
        <v>26</v>
      </c>
      <c r="B47" s="1">
        <v>854297</v>
      </c>
    </row>
    <row r="48" spans="1:2" x14ac:dyDescent="0.25">
      <c r="A48" s="9" t="s">
        <v>27</v>
      </c>
      <c r="B48" s="5">
        <f>SUM(B46:B47)</f>
        <v>1254297</v>
      </c>
    </row>
    <row r="49" spans="1:2" x14ac:dyDescent="0.25">
      <c r="A49" s="9"/>
      <c r="B49" s="5"/>
    </row>
    <row r="50" spans="1:2" ht="15.75" thickBot="1" x14ac:dyDescent="0.3">
      <c r="A50" s="9" t="s">
        <v>28</v>
      </c>
      <c r="B50" s="2">
        <f>B44+B48</f>
        <v>3330797.2984999996</v>
      </c>
    </row>
    <row r="51" spans="1:2" ht="15.75" thickTop="1" x14ac:dyDescent="0.25">
      <c r="B51" s="3"/>
    </row>
    <row r="52" spans="1:2" x14ac:dyDescent="0.25">
      <c r="B52" s="3">
        <f>B36-B44</f>
        <v>1254296.7015000004</v>
      </c>
    </row>
  </sheetData>
  <pageMargins left="0.7" right="0.7" top="0.75" bottom="0.75" header="0.3" footer="0.3"/>
  <pageSetup scale="52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67"/>
  <sheetViews>
    <sheetView tabSelected="1" topLeftCell="A29" zoomScaleNormal="100" workbookViewId="0">
      <selection activeCell="A37" sqref="A37"/>
    </sheetView>
  </sheetViews>
  <sheetFormatPr defaultColWidth="9.42578125" defaultRowHeight="15" x14ac:dyDescent="0.25"/>
  <cols>
    <col min="1" max="1" width="54.85546875" style="15" customWidth="1"/>
    <col min="2" max="2" width="15.7109375" style="15" customWidth="1"/>
    <col min="3" max="3" width="14.140625" style="15" customWidth="1"/>
    <col min="4" max="4" width="12" style="15" customWidth="1"/>
    <col min="5" max="5" width="12.42578125" style="15" customWidth="1"/>
    <col min="6" max="6" width="10" style="15" customWidth="1"/>
    <col min="7" max="7" width="14.28515625" style="15" customWidth="1"/>
    <col min="8" max="16384" width="9.42578125" style="15"/>
  </cols>
  <sheetData>
    <row r="1" spans="1:6" ht="15.75" x14ac:dyDescent="0.25">
      <c r="A1" s="14" t="s">
        <v>38</v>
      </c>
      <c r="B1" s="14"/>
    </row>
    <row r="2" spans="1:6" x14ac:dyDescent="0.25">
      <c r="A2" s="16" t="s">
        <v>39</v>
      </c>
      <c r="B2" s="17" t="s">
        <v>68</v>
      </c>
      <c r="C2" s="17" t="s">
        <v>55</v>
      </c>
      <c r="D2" s="17" t="s">
        <v>56</v>
      </c>
      <c r="E2" s="17" t="s">
        <v>57</v>
      </c>
    </row>
    <row r="3" spans="1:6" x14ac:dyDescent="0.25">
      <c r="A3" s="18" t="s">
        <v>40</v>
      </c>
      <c r="B3" s="19">
        <v>4800</v>
      </c>
      <c r="C3" s="19">
        <v>5000</v>
      </c>
      <c r="D3" s="19">
        <v>5500</v>
      </c>
      <c r="E3" s="19">
        <v>6100</v>
      </c>
      <c r="F3" s="19"/>
    </row>
    <row r="4" spans="1:6" x14ac:dyDescent="0.25">
      <c r="A4" s="15" t="s">
        <v>1</v>
      </c>
      <c r="B4" s="19">
        <v>3800</v>
      </c>
      <c r="C4" s="19">
        <v>4000</v>
      </c>
      <c r="D4" s="19">
        <v>4300</v>
      </c>
      <c r="E4" s="19">
        <v>4400</v>
      </c>
      <c r="F4" s="19"/>
    </row>
    <row r="5" spans="1:6" x14ac:dyDescent="0.25">
      <c r="A5" s="15" t="s">
        <v>34</v>
      </c>
      <c r="B5" s="20">
        <v>250</v>
      </c>
      <c r="C5" s="20">
        <v>250</v>
      </c>
      <c r="D5" s="20">
        <v>400</v>
      </c>
      <c r="E5" s="20">
        <v>500</v>
      </c>
      <c r="F5" s="19"/>
    </row>
    <row r="6" spans="1:6" x14ac:dyDescent="0.25">
      <c r="A6" s="15" t="s">
        <v>41</v>
      </c>
      <c r="B6" s="19">
        <f>B3-B4-B5</f>
        <v>750</v>
      </c>
      <c r="C6" s="19">
        <f>C3-C4-C5</f>
        <v>750</v>
      </c>
      <c r="D6" s="19">
        <f t="shared" ref="D6:E6" si="0">D3-D4-D5</f>
        <v>800</v>
      </c>
      <c r="E6" s="19">
        <f t="shared" si="0"/>
        <v>1200</v>
      </c>
      <c r="F6" s="19"/>
    </row>
    <row r="7" spans="1:6" x14ac:dyDescent="0.25">
      <c r="F7" s="19"/>
    </row>
    <row r="8" spans="1:6" x14ac:dyDescent="0.25">
      <c r="A8" s="15" t="s">
        <v>3</v>
      </c>
      <c r="B8" s="19">
        <v>225</v>
      </c>
      <c r="C8" s="19">
        <v>200</v>
      </c>
      <c r="D8" s="19">
        <v>220</v>
      </c>
      <c r="E8" s="19">
        <v>180</v>
      </c>
      <c r="F8" s="19"/>
    </row>
    <row r="9" spans="1:6" x14ac:dyDescent="0.25">
      <c r="A9" s="15" t="s">
        <v>42</v>
      </c>
      <c r="B9" s="20">
        <f>0.2*(B6-B8)</f>
        <v>105</v>
      </c>
      <c r="C9" s="20">
        <f>0.2*(C6-C8)</f>
        <v>110</v>
      </c>
      <c r="D9" s="20">
        <v>190</v>
      </c>
      <c r="E9" s="20">
        <f>0.2*(E6-E8)</f>
        <v>204</v>
      </c>
      <c r="F9" s="19"/>
    </row>
    <row r="10" spans="1:6" x14ac:dyDescent="0.25">
      <c r="A10" s="16" t="s">
        <v>43</v>
      </c>
      <c r="B10" s="19">
        <f>B6-B8-B9</f>
        <v>420</v>
      </c>
      <c r="C10" s="19">
        <f>C6-C8-C9</f>
        <v>440</v>
      </c>
      <c r="D10" s="19">
        <f t="shared" ref="D10:E10" si="1">D6-D8-D9</f>
        <v>390</v>
      </c>
      <c r="E10" s="19">
        <f t="shared" si="1"/>
        <v>816</v>
      </c>
      <c r="F10" s="19"/>
    </row>
    <row r="12" spans="1:6" x14ac:dyDescent="0.25">
      <c r="A12" s="16" t="s">
        <v>44</v>
      </c>
      <c r="B12" s="35"/>
      <c r="C12" s="35"/>
      <c r="D12" s="35"/>
      <c r="E12" s="35"/>
    </row>
    <row r="13" spans="1:6" x14ac:dyDescent="0.25">
      <c r="A13" s="16" t="s">
        <v>45</v>
      </c>
    </row>
    <row r="14" spans="1:6" x14ac:dyDescent="0.25">
      <c r="A14" s="15" t="s">
        <v>12</v>
      </c>
      <c r="B14" s="19">
        <v>500</v>
      </c>
      <c r="C14" s="19">
        <v>875</v>
      </c>
      <c r="D14" s="19">
        <v>990</v>
      </c>
      <c r="E14" s="19">
        <v>1395</v>
      </c>
      <c r="F14" s="19"/>
    </row>
    <row r="15" spans="1:6" x14ac:dyDescent="0.25">
      <c r="A15" s="15" t="s">
        <v>30</v>
      </c>
      <c r="B15" s="21">
        <v>950</v>
      </c>
      <c r="C15" s="21">
        <v>1150</v>
      </c>
      <c r="D15" s="21">
        <v>1200</v>
      </c>
      <c r="E15" s="21">
        <v>1500</v>
      </c>
    </row>
    <row r="16" spans="1:6" x14ac:dyDescent="0.25">
      <c r="A16" s="15" t="s">
        <v>13</v>
      </c>
      <c r="B16" s="34">
        <v>250</v>
      </c>
      <c r="C16" s="34">
        <v>350</v>
      </c>
      <c r="D16" s="34">
        <v>400</v>
      </c>
      <c r="E16" s="34">
        <v>850</v>
      </c>
    </row>
    <row r="17" spans="1:7" x14ac:dyDescent="0.25">
      <c r="A17" s="15" t="s">
        <v>14</v>
      </c>
      <c r="B17" s="21">
        <f>SUM(B14:B16)</f>
        <v>1700</v>
      </c>
      <c r="C17" s="21">
        <f>SUM(C14:C16)</f>
        <v>2375</v>
      </c>
      <c r="D17" s="21">
        <f t="shared" ref="D17:E17" si="2">SUM(D14:D16)</f>
        <v>2590</v>
      </c>
      <c r="E17" s="21">
        <f t="shared" si="2"/>
        <v>3745</v>
      </c>
    </row>
    <row r="19" spans="1:7" x14ac:dyDescent="0.25">
      <c r="A19" s="15" t="s">
        <v>69</v>
      </c>
      <c r="B19" s="19">
        <v>2500</v>
      </c>
      <c r="C19" s="19">
        <v>2500</v>
      </c>
      <c r="D19" s="19">
        <v>3500</v>
      </c>
      <c r="E19" s="19">
        <v>3500</v>
      </c>
      <c r="F19" s="19"/>
    </row>
    <row r="20" spans="1:7" x14ac:dyDescent="0.25">
      <c r="A20" s="15" t="s">
        <v>16</v>
      </c>
      <c r="B20" s="20">
        <v>-250</v>
      </c>
      <c r="C20" s="20">
        <v>-500</v>
      </c>
      <c r="D20" s="20">
        <v>-900</v>
      </c>
      <c r="E20" s="20">
        <v>-1400</v>
      </c>
      <c r="F20" s="19"/>
    </row>
    <row r="21" spans="1:7" x14ac:dyDescent="0.25">
      <c r="A21" s="15" t="s">
        <v>46</v>
      </c>
      <c r="B21" s="19">
        <f>SUM(B19:B20)</f>
        <v>2250</v>
      </c>
      <c r="C21" s="19">
        <f>SUM(C19:C20)</f>
        <v>2000</v>
      </c>
      <c r="D21" s="19">
        <f t="shared" ref="D21:E21" si="3">SUM(D19:D20)</f>
        <v>2600</v>
      </c>
      <c r="E21" s="19">
        <f t="shared" si="3"/>
        <v>2100</v>
      </c>
      <c r="F21" s="19"/>
    </row>
    <row r="23" spans="1:7" ht="15.75" thickBot="1" x14ac:dyDescent="0.3">
      <c r="A23" s="16" t="s">
        <v>18</v>
      </c>
      <c r="B23" s="23">
        <f>B17+B21</f>
        <v>3950</v>
      </c>
      <c r="C23" s="23">
        <f>C17+C21</f>
        <v>4375</v>
      </c>
      <c r="D23" s="23">
        <f t="shared" ref="D23:E23" si="4">D17+D21</f>
        <v>5190</v>
      </c>
      <c r="E23" s="23">
        <f t="shared" si="4"/>
        <v>5845</v>
      </c>
    </row>
    <row r="24" spans="1:7" ht="15.75" thickTop="1" x14ac:dyDescent="0.25"/>
    <row r="25" spans="1:7" x14ac:dyDescent="0.25">
      <c r="A25" s="16" t="s">
        <v>47</v>
      </c>
    </row>
    <row r="26" spans="1:7" x14ac:dyDescent="0.25">
      <c r="A26" s="15" t="s">
        <v>20</v>
      </c>
      <c r="B26" s="19">
        <v>425</v>
      </c>
      <c r="C26" s="19">
        <v>430</v>
      </c>
      <c r="D26" s="19">
        <v>550</v>
      </c>
      <c r="E26" s="19">
        <v>575</v>
      </c>
      <c r="F26" s="19"/>
      <c r="G26" s="21"/>
    </row>
    <row r="27" spans="1:7" x14ac:dyDescent="0.25">
      <c r="A27" s="15" t="s">
        <v>48</v>
      </c>
      <c r="B27" s="20">
        <f>B9</f>
        <v>105</v>
      </c>
      <c r="C27" s="20">
        <f t="shared" ref="C27:E27" si="5">C9</f>
        <v>110</v>
      </c>
      <c r="D27" s="20">
        <f t="shared" si="5"/>
        <v>190</v>
      </c>
      <c r="E27" s="20">
        <f t="shared" si="5"/>
        <v>204</v>
      </c>
      <c r="F27" s="19"/>
      <c r="G27" s="21"/>
    </row>
    <row r="28" spans="1:7" x14ac:dyDescent="0.25">
      <c r="A28" s="15" t="s">
        <v>19</v>
      </c>
      <c r="B28" s="19">
        <f>SUM(B26:B27)</f>
        <v>530</v>
      </c>
      <c r="C28" s="19">
        <f>SUM(C26:C27)</f>
        <v>540</v>
      </c>
      <c r="D28" s="19">
        <f t="shared" ref="D28:E28" si="6">SUM(D26:D27)</f>
        <v>740</v>
      </c>
      <c r="E28" s="19">
        <f t="shared" si="6"/>
        <v>779</v>
      </c>
      <c r="F28" s="19"/>
      <c r="G28" s="21"/>
    </row>
    <row r="29" spans="1:7" x14ac:dyDescent="0.25">
      <c r="B29" s="19"/>
      <c r="C29" s="19"/>
      <c r="D29" s="19"/>
      <c r="E29" s="19"/>
      <c r="F29" s="19"/>
    </row>
    <row r="30" spans="1:7" x14ac:dyDescent="0.25">
      <c r="A30" s="15" t="s">
        <v>22</v>
      </c>
      <c r="B30" s="20">
        <v>1000</v>
      </c>
      <c r="C30" s="20">
        <v>975</v>
      </c>
      <c r="D30" s="20">
        <v>1200</v>
      </c>
      <c r="E30" s="20">
        <v>1000</v>
      </c>
      <c r="F30" s="24"/>
    </row>
    <row r="31" spans="1:7" x14ac:dyDescent="0.25">
      <c r="A31" s="15" t="s">
        <v>23</v>
      </c>
      <c r="B31" s="19">
        <f>B28+B30</f>
        <v>1530</v>
      </c>
      <c r="C31" s="19">
        <f>C28+C30</f>
        <v>1515</v>
      </c>
      <c r="D31" s="19">
        <f t="shared" ref="D31:E31" si="7">D28+D30</f>
        <v>1940</v>
      </c>
      <c r="E31" s="19">
        <f t="shared" si="7"/>
        <v>1779</v>
      </c>
      <c r="F31" s="19"/>
    </row>
    <row r="32" spans="1:7" x14ac:dyDescent="0.25">
      <c r="B32" s="19"/>
      <c r="C32" s="19"/>
      <c r="D32" s="19"/>
      <c r="E32" s="19"/>
      <c r="F32" s="19"/>
    </row>
    <row r="33" spans="1:8" x14ac:dyDescent="0.25">
      <c r="A33" s="15" t="s">
        <v>49</v>
      </c>
      <c r="B33" s="19">
        <v>2000</v>
      </c>
      <c r="C33" s="19">
        <v>2000</v>
      </c>
      <c r="D33" s="19">
        <v>2000</v>
      </c>
      <c r="E33" s="19">
        <v>2000</v>
      </c>
      <c r="F33" s="19"/>
    </row>
    <row r="34" spans="1:8" x14ac:dyDescent="0.25">
      <c r="A34" s="15" t="s">
        <v>26</v>
      </c>
      <c r="B34" s="20">
        <f>+B10</f>
        <v>420</v>
      </c>
      <c r="C34" s="20">
        <f>B34+C10</f>
        <v>860</v>
      </c>
      <c r="D34" s="20">
        <f t="shared" ref="D34:E34" si="8">C34+D10</f>
        <v>1250</v>
      </c>
      <c r="E34" s="20">
        <f t="shared" si="8"/>
        <v>2066</v>
      </c>
      <c r="F34" s="19"/>
    </row>
    <row r="35" spans="1:8" x14ac:dyDescent="0.25">
      <c r="A35" s="15" t="s">
        <v>27</v>
      </c>
      <c r="B35" s="19">
        <f>SUM(B33:B34)</f>
        <v>2420</v>
      </c>
      <c r="C35" s="19">
        <f>SUM(C33:C34)</f>
        <v>2860</v>
      </c>
      <c r="D35" s="19">
        <f t="shared" ref="D35:E35" si="9">SUM(D33:D34)</f>
        <v>3250</v>
      </c>
      <c r="E35" s="19">
        <f t="shared" si="9"/>
        <v>4066</v>
      </c>
      <c r="F35" s="19"/>
    </row>
    <row r="36" spans="1:8" x14ac:dyDescent="0.25">
      <c r="B36" s="19"/>
      <c r="C36" s="19"/>
      <c r="D36" s="19"/>
      <c r="E36" s="19"/>
      <c r="F36" s="19"/>
    </row>
    <row r="37" spans="1:8" ht="15.75" thickBot="1" x14ac:dyDescent="0.3">
      <c r="A37" s="16" t="s">
        <v>28</v>
      </c>
      <c r="B37" s="25">
        <f>B31+B35</f>
        <v>3950</v>
      </c>
      <c r="C37" s="25">
        <f>C31+C35</f>
        <v>4375</v>
      </c>
      <c r="D37" s="25">
        <f t="shared" ref="D37:E37" si="10">D31+D35</f>
        <v>5190</v>
      </c>
      <c r="E37" s="25">
        <f t="shared" si="10"/>
        <v>5845</v>
      </c>
      <c r="F37" s="19"/>
    </row>
    <row r="38" spans="1:8" s="22" customFormat="1" ht="15.75" thickTop="1" x14ac:dyDescent="0.25"/>
    <row r="39" spans="1:8" x14ac:dyDescent="0.25">
      <c r="A39" s="26" t="s">
        <v>50</v>
      </c>
      <c r="B39" s="26"/>
    </row>
    <row r="40" spans="1:8" ht="15.75" thickBot="1" x14ac:dyDescent="0.3">
      <c r="B40" s="27">
        <v>0</v>
      </c>
      <c r="C40" s="27">
        <v>1</v>
      </c>
      <c r="D40" s="27">
        <v>2</v>
      </c>
      <c r="E40" s="27">
        <v>3</v>
      </c>
      <c r="F40" s="28"/>
      <c r="G40" s="28"/>
      <c r="H40" s="28"/>
    </row>
    <row r="41" spans="1:8" x14ac:dyDescent="0.25">
      <c r="A41" s="52" t="s">
        <v>58</v>
      </c>
      <c r="B41" s="53"/>
      <c r="C41" s="53"/>
      <c r="D41" s="53"/>
      <c r="E41" s="53"/>
      <c r="F41" s="28"/>
      <c r="G41" s="28"/>
      <c r="H41" s="28"/>
    </row>
    <row r="42" spans="1:8" x14ac:dyDescent="0.25">
      <c r="A42" s="36" t="s">
        <v>59</v>
      </c>
      <c r="B42" s="37"/>
      <c r="C42" s="37"/>
      <c r="D42" s="37"/>
      <c r="E42" s="37"/>
      <c r="F42" s="28"/>
      <c r="G42" s="28"/>
      <c r="H42" s="28"/>
    </row>
    <row r="43" spans="1:8" x14ac:dyDescent="0.25">
      <c r="A43" s="38" t="s">
        <v>60</v>
      </c>
      <c r="B43" s="39"/>
      <c r="C43" s="40">
        <f>C6</f>
        <v>750</v>
      </c>
      <c r="D43" s="40">
        <f t="shared" ref="D43:E43" si="11">D6</f>
        <v>800</v>
      </c>
      <c r="E43" s="40">
        <f t="shared" si="11"/>
        <v>1200</v>
      </c>
      <c r="F43" s="28"/>
      <c r="G43" s="28"/>
      <c r="H43" s="28"/>
    </row>
    <row r="44" spans="1:8" x14ac:dyDescent="0.25">
      <c r="A44" s="38" t="s">
        <v>61</v>
      </c>
      <c r="B44" s="39"/>
      <c r="C44" s="41">
        <v>0.2</v>
      </c>
      <c r="D44" s="41">
        <v>0.2</v>
      </c>
      <c r="E44" s="41">
        <v>0.2</v>
      </c>
      <c r="F44" s="28"/>
      <c r="G44" s="28"/>
      <c r="H44" s="28"/>
    </row>
    <row r="45" spans="1:8" x14ac:dyDescent="0.25">
      <c r="A45" s="38" t="s">
        <v>62</v>
      </c>
      <c r="B45" s="39"/>
      <c r="C45" s="3">
        <f>C43*(1-C44)</f>
        <v>600</v>
      </c>
      <c r="D45" s="3">
        <f t="shared" ref="D45:E45" si="12">D43*(1-D44)</f>
        <v>640</v>
      </c>
      <c r="E45" s="3">
        <f t="shared" si="12"/>
        <v>960</v>
      </c>
      <c r="F45" s="28"/>
      <c r="G45" s="28"/>
      <c r="H45" s="28"/>
    </row>
    <row r="46" spans="1:8" x14ac:dyDescent="0.25">
      <c r="A46" s="38" t="s">
        <v>63</v>
      </c>
      <c r="B46" s="39"/>
      <c r="C46" s="1">
        <f>C5</f>
        <v>250</v>
      </c>
      <c r="D46" s="1">
        <f t="shared" ref="D46:E46" si="13">D5</f>
        <v>400</v>
      </c>
      <c r="E46" s="1">
        <f t="shared" si="13"/>
        <v>500</v>
      </c>
      <c r="F46" s="28"/>
      <c r="G46" s="28"/>
      <c r="H46" s="28"/>
    </row>
    <row r="47" spans="1:8" x14ac:dyDescent="0.25">
      <c r="A47" s="42" t="s">
        <v>59</v>
      </c>
      <c r="B47" s="39"/>
      <c r="C47" s="43">
        <f>C45+C46</f>
        <v>850</v>
      </c>
      <c r="D47" s="43">
        <f t="shared" ref="D47:E47" si="14">D45+D46</f>
        <v>1040</v>
      </c>
      <c r="E47" s="43">
        <f t="shared" si="14"/>
        <v>1460</v>
      </c>
      <c r="F47" s="28"/>
      <c r="G47" s="28"/>
      <c r="H47" s="28"/>
    </row>
    <row r="48" spans="1:8" x14ac:dyDescent="0.25">
      <c r="A48" s="9"/>
      <c r="B48"/>
      <c r="C48"/>
      <c r="D48"/>
      <c r="E48"/>
      <c r="F48" s="28"/>
      <c r="G48" s="28"/>
      <c r="H48" s="28"/>
    </row>
    <row r="49" spans="1:8" x14ac:dyDescent="0.25">
      <c r="A49" s="36" t="s">
        <v>64</v>
      </c>
      <c r="B49" s="44"/>
      <c r="C49"/>
      <c r="D49"/>
      <c r="E49"/>
      <c r="F49" s="28"/>
      <c r="G49" s="28"/>
      <c r="H49" s="28"/>
    </row>
    <row r="50" spans="1:8" x14ac:dyDescent="0.25">
      <c r="A50" s="38" t="s">
        <v>30</v>
      </c>
      <c r="B50"/>
      <c r="C50" s="3">
        <f>-(C15-B15)</f>
        <v>-200</v>
      </c>
      <c r="D50" s="3">
        <f t="shared" ref="D50:E50" si="15">-(D15-C15)</f>
        <v>-50</v>
      </c>
      <c r="E50" s="3">
        <f t="shared" si="15"/>
        <v>-300</v>
      </c>
      <c r="F50" s="28"/>
      <c r="G50" s="28"/>
      <c r="H50" s="28"/>
    </row>
    <row r="51" spans="1:8" x14ac:dyDescent="0.25">
      <c r="A51" s="38" t="s">
        <v>13</v>
      </c>
      <c r="B51"/>
      <c r="C51" s="3">
        <f>-(C16-B16)</f>
        <v>-100</v>
      </c>
      <c r="D51" s="3">
        <f t="shared" ref="D51:E51" si="16">-(D16-C16)</f>
        <v>-50</v>
      </c>
      <c r="E51" s="3">
        <f t="shared" si="16"/>
        <v>-450</v>
      </c>
      <c r="F51" s="28"/>
      <c r="G51" s="28"/>
      <c r="H51" s="28"/>
    </row>
    <row r="52" spans="1:8" x14ac:dyDescent="0.25">
      <c r="A52" s="38" t="s">
        <v>20</v>
      </c>
      <c r="B52"/>
      <c r="C52" s="45">
        <f>C26-B26</f>
        <v>5</v>
      </c>
      <c r="D52" s="45">
        <f t="shared" ref="D52:E52" si="17">D26-C26</f>
        <v>120</v>
      </c>
      <c r="E52" s="45">
        <f t="shared" si="17"/>
        <v>25</v>
      </c>
      <c r="F52" s="28"/>
      <c r="G52" s="28"/>
      <c r="H52" s="28"/>
    </row>
    <row r="53" spans="1:8" x14ac:dyDescent="0.25">
      <c r="A53" s="42" t="s">
        <v>64</v>
      </c>
      <c r="B53"/>
      <c r="C53" s="43">
        <f>SUM(C50:C52)</f>
        <v>-295</v>
      </c>
      <c r="D53" s="43">
        <f t="shared" ref="D53:E53" si="18">SUM(D50:D52)</f>
        <v>20</v>
      </c>
      <c r="E53" s="43">
        <f t="shared" si="18"/>
        <v>-725</v>
      </c>
      <c r="F53" s="28"/>
      <c r="G53" s="28"/>
      <c r="H53" s="28"/>
    </row>
    <row r="54" spans="1:8" x14ac:dyDescent="0.25">
      <c r="A54" s="38"/>
      <c r="B54"/>
      <c r="C54"/>
      <c r="D54"/>
      <c r="E54"/>
      <c r="F54" s="28"/>
      <c r="G54" s="28"/>
      <c r="H54" s="28"/>
    </row>
    <row r="55" spans="1:8" x14ac:dyDescent="0.25">
      <c r="A55" s="42" t="s">
        <v>65</v>
      </c>
      <c r="B55" s="46"/>
      <c r="C55" s="47">
        <f>-(C19-B19)</f>
        <v>0</v>
      </c>
      <c r="D55" s="47">
        <f t="shared" ref="D55:E55" si="19">-(D19-C19)</f>
        <v>-1000</v>
      </c>
      <c r="E55" s="47">
        <f t="shared" si="19"/>
        <v>0</v>
      </c>
      <c r="F55" s="28"/>
      <c r="G55" s="28"/>
      <c r="H55" s="28"/>
    </row>
    <row r="56" spans="1:8" x14ac:dyDescent="0.25">
      <c r="A56" s="42" t="s">
        <v>66</v>
      </c>
      <c r="B56" s="40"/>
      <c r="C56" s="48">
        <f>C47+C53+C55</f>
        <v>555</v>
      </c>
      <c r="D56" s="48">
        <f t="shared" ref="D56:E56" si="20">D47+D53+D55</f>
        <v>60</v>
      </c>
      <c r="E56" s="48">
        <f t="shared" si="20"/>
        <v>735</v>
      </c>
      <c r="F56" s="28"/>
      <c r="G56" s="28"/>
      <c r="H56" s="28"/>
    </row>
    <row r="57" spans="1:8" x14ac:dyDescent="0.25">
      <c r="A57" s="9"/>
      <c r="B57"/>
      <c r="C57"/>
      <c r="D57"/>
      <c r="E57"/>
      <c r="F57" s="28"/>
      <c r="G57" s="28"/>
      <c r="H57" s="28"/>
    </row>
    <row r="58" spans="1:8" x14ac:dyDescent="0.25">
      <c r="A58" s="42" t="s">
        <v>51</v>
      </c>
      <c r="B58" s="49"/>
      <c r="C58" s="49"/>
      <c r="D58" s="49"/>
      <c r="E58" s="47">
        <f>(E56*(1+B62))/(B61-B62)</f>
        <v>5710.3846153846152</v>
      </c>
      <c r="F58" s="28" t="s">
        <v>70</v>
      </c>
      <c r="G58" s="28"/>
      <c r="H58" s="28"/>
    </row>
    <row r="59" spans="1:8" ht="15.75" thickBot="1" x14ac:dyDescent="0.3">
      <c r="A59" s="50" t="s">
        <v>67</v>
      </c>
      <c r="B59" s="51"/>
      <c r="C59" s="51">
        <f>SUM(C56:C58)</f>
        <v>555</v>
      </c>
      <c r="D59" s="51">
        <f t="shared" ref="D59:E59" si="21">SUM(D56:D58)</f>
        <v>60</v>
      </c>
      <c r="E59" s="51">
        <f t="shared" si="21"/>
        <v>6445.3846153846152</v>
      </c>
      <c r="F59" s="28"/>
      <c r="G59" s="28"/>
      <c r="H59" s="28"/>
    </row>
    <row r="60" spans="1:8" ht="15.75" thickBot="1" x14ac:dyDescent="0.3">
      <c r="A60" s="26" t="s">
        <v>52</v>
      </c>
      <c r="B60" s="30">
        <f>NPV(B61,C59:E59)</f>
        <v>4883.4611833226772</v>
      </c>
      <c r="C60" s="33"/>
      <c r="D60" s="29"/>
      <c r="E60" s="29"/>
      <c r="F60" s="28"/>
      <c r="G60" s="28"/>
      <c r="H60" s="28"/>
    </row>
    <row r="61" spans="1:8" x14ac:dyDescent="0.25">
      <c r="A61" s="26" t="s">
        <v>53</v>
      </c>
      <c r="B61" s="31">
        <v>0.14000000000000001</v>
      </c>
      <c r="D61" s="29"/>
      <c r="E61" s="29"/>
      <c r="F61" s="28"/>
      <c r="G61" s="28"/>
      <c r="H61" s="28"/>
    </row>
    <row r="62" spans="1:8" x14ac:dyDescent="0.25">
      <c r="A62" s="26" t="s">
        <v>54</v>
      </c>
      <c r="B62" s="31">
        <v>0.01</v>
      </c>
      <c r="D62" s="29"/>
      <c r="E62" s="29"/>
      <c r="F62" s="28"/>
      <c r="G62" s="28"/>
      <c r="H62" s="28"/>
    </row>
    <row r="63" spans="1:8" x14ac:dyDescent="0.25">
      <c r="A63" s="26"/>
      <c r="B63" s="26"/>
      <c r="C63" s="29"/>
      <c r="D63" s="29"/>
      <c r="E63" s="29"/>
      <c r="F63" s="28"/>
      <c r="G63" s="28"/>
      <c r="H63" s="28"/>
    </row>
    <row r="64" spans="1:8" x14ac:dyDescent="0.25">
      <c r="A64" s="26"/>
      <c r="B64" s="26"/>
      <c r="C64" s="29"/>
      <c r="D64" s="29"/>
      <c r="E64" s="29"/>
      <c r="F64" s="28"/>
      <c r="G64" s="28"/>
      <c r="H64" s="28"/>
    </row>
    <row r="65" spans="1:8" x14ac:dyDescent="0.25">
      <c r="A65" s="26"/>
      <c r="B65" s="26"/>
      <c r="C65" s="29"/>
      <c r="D65" s="29"/>
      <c r="E65" s="29"/>
      <c r="F65" s="28"/>
      <c r="G65" s="28"/>
      <c r="H65" s="28"/>
    </row>
    <row r="66" spans="1:8" s="22" customFormat="1" x14ac:dyDescent="0.25">
      <c r="C66" s="32"/>
      <c r="D66" s="32"/>
      <c r="E66" s="32"/>
      <c r="F66" s="32"/>
      <c r="G66" s="32"/>
      <c r="H66" s="32"/>
    </row>
    <row r="67" spans="1:8" x14ac:dyDescent="0.25">
      <c r="C67" s="28"/>
      <c r="D67" s="28"/>
      <c r="E67" s="28"/>
      <c r="F67" s="28"/>
      <c r="G67" s="28"/>
      <c r="H67" s="28"/>
    </row>
  </sheetData>
  <sheetProtection selectLockedCells="1" selectUnlockedCells="1"/>
  <mergeCells count="1">
    <mergeCell ref="A41:E41"/>
  </mergeCells>
  <phoneticPr fontId="10" type="noConversion"/>
  <pageMargins left="0.7" right="0.7" top="0.75" bottom="0.75" header="0.51180555555555551" footer="0.51180555555555551"/>
  <pageSetup firstPageNumber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4</vt:lpstr>
      <vt:lpstr>Question 5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Evan Savage</cp:lastModifiedBy>
  <cp:lastPrinted>2019-07-09T21:19:40Z</cp:lastPrinted>
  <dcterms:created xsi:type="dcterms:W3CDTF">2019-02-20T15:47:38Z</dcterms:created>
  <dcterms:modified xsi:type="dcterms:W3CDTF">2022-06-27T15:16:07Z</dcterms:modified>
</cp:coreProperties>
</file>