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817ACD40-E9C0-4F14-A34D-F9DEC2788DBE}" xr6:coauthVersionLast="47" xr6:coauthVersionMax="47" xr10:uidLastSave="{00000000-0000-0000-0000-000000000000}"/>
  <bookViews>
    <workbookView xWindow="-11145" yWindow="2220" windowWidth="13485" windowHeight="11385" xr2:uid="{00000000-000D-0000-FFFF-FFFF00000000}"/>
  </bookViews>
  <sheets>
    <sheet name="Financial Statements" sheetId="1" r:id="rId1"/>
  </sheets>
  <definedNames>
    <definedName name="_xlnm.Print_Area" localSheetId="0">'Financial Statements'!$A$1:$G$47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D61" i="1"/>
  <c r="D60" i="1"/>
  <c r="D59" i="1"/>
  <c r="D58" i="1"/>
  <c r="D57" i="1"/>
  <c r="I47" i="1"/>
  <c r="K40" i="1"/>
  <c r="J40" i="1"/>
  <c r="I46" i="1"/>
  <c r="I40" i="1"/>
  <c r="H47" i="1"/>
  <c r="H46" i="1"/>
  <c r="H40" i="1"/>
  <c r="F27" i="1"/>
  <c r="E27" i="1"/>
  <c r="D27" i="1"/>
  <c r="L40" i="1" l="1"/>
  <c r="F38" i="1"/>
  <c r="F42" i="1" s="1"/>
  <c r="D46" i="1"/>
  <c r="E46" i="1"/>
  <c r="F46" i="1"/>
  <c r="E38" i="1"/>
  <c r="E42" i="1" s="1"/>
  <c r="D38" i="1"/>
  <c r="D42" i="1" s="1"/>
  <c r="E12" i="1"/>
  <c r="E15" i="1" s="1"/>
  <c r="F12" i="1"/>
  <c r="F15" i="1" s="1"/>
  <c r="D12" i="1"/>
  <c r="D15" i="1" s="1"/>
  <c r="L47" i="1" l="1"/>
  <c r="D29" i="1"/>
  <c r="E29" i="1"/>
  <c r="F47" i="1"/>
  <c r="F29" i="1"/>
  <c r="E47" i="1"/>
  <c r="D47" i="1"/>
</calcChain>
</file>

<file path=xl/sharedStrings.xml><?xml version="1.0" encoding="utf-8"?>
<sst xmlns="http://schemas.openxmlformats.org/spreadsheetml/2006/main" count="54" uniqueCount="53">
  <si>
    <t>ASSETS</t>
  </si>
  <si>
    <t>Current assets:</t>
  </si>
  <si>
    <t>Cash and equivalents</t>
  </si>
  <si>
    <t>Short-term investments, at amortized cost</t>
  </si>
  <si>
    <t>Accounts receivable</t>
  </si>
  <si>
    <t>Inventories</t>
  </si>
  <si>
    <t>Finished goods</t>
  </si>
  <si>
    <t>Raw materials and supplies</t>
  </si>
  <si>
    <t>Other current assets</t>
  </si>
  <si>
    <t>Deferred income taxes - current</t>
  </si>
  <si>
    <t>Total current assets</t>
  </si>
  <si>
    <t>Marketable equity securities, at fair value</t>
  </si>
  <si>
    <t>Deferred charges and other assets</t>
  </si>
  <si>
    <t>Deferred income taxes - noncurrent</t>
  </si>
  <si>
    <t>Property, plant, and equipment (at cost)</t>
  </si>
  <si>
    <t>Land</t>
  </si>
  <si>
    <t>Buildings and building equipment</t>
  </si>
  <si>
    <t>Machinery and equipment</t>
  </si>
  <si>
    <t>Less accumulated depreciation</t>
  </si>
  <si>
    <t>Net property, plant and equipment</t>
  </si>
  <si>
    <t>TOTAL ASSETS</t>
  </si>
  <si>
    <t>LIABILITIES AND STOCKHOLDERS' EQUITY</t>
  </si>
  <si>
    <t>Current liabilities:</t>
  </si>
  <si>
    <t>Accounts payable</t>
  </si>
  <si>
    <t>Accrued expenses</t>
  </si>
  <si>
    <t>Dividends payable</t>
  </si>
  <si>
    <t>Income and other taxes payable</t>
  </si>
  <si>
    <t>Total current liabilities</t>
  </si>
  <si>
    <t>Common stock</t>
  </si>
  <si>
    <t>Retained earnings</t>
  </si>
  <si>
    <t>Total stockholders' equity</t>
  </si>
  <si>
    <t>TOTAL LIABILITIES AND STOCKHOLDERS' EQUITY</t>
  </si>
  <si>
    <t>CONSOLIDATED BALANCE SHEET</t>
  </si>
  <si>
    <t>COMPANY XYZ</t>
  </si>
  <si>
    <t>Long-term Debt</t>
  </si>
  <si>
    <t>TOTAL LIABILITIES</t>
  </si>
  <si>
    <t>Unlevered Beta</t>
  </si>
  <si>
    <t>Information:</t>
  </si>
  <si>
    <t>Income Tax Rate</t>
  </si>
  <si>
    <t>S&amp;P 500 Rate</t>
  </si>
  <si>
    <t>T-bill Rate</t>
  </si>
  <si>
    <t>Long-Term Debt Interest Rate</t>
  </si>
  <si>
    <t>Average</t>
  </si>
  <si>
    <t>Proportion</t>
  </si>
  <si>
    <t>Rate</t>
  </si>
  <si>
    <t>Adj Rate</t>
  </si>
  <si>
    <t>Weighted</t>
  </si>
  <si>
    <t>Calculations:</t>
  </si>
  <si>
    <t>Average Debt</t>
  </si>
  <si>
    <t>Average Equity</t>
  </si>
  <si>
    <t>Levered Beta</t>
  </si>
  <si>
    <t>EMRP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</si>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</sst>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2" xfId="1" applyNumberFormat="1" applyFont="1" applyBorder="1"/>
    <xf numFmtId="0" fontId="2" fillId="0" borderId="0" xfId="0" applyFont="1" applyAlignment="1">
      <alignment horizontal="right"/>
    </xf>
    <xf numFmtId="164" fontId="0" fillId="0" borderId="3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/>
    <xf numFmtId="165" fontId="0" fillId="0" borderId="0" xfId="2" applyNumberFormat="1" applyFont="1"/>
    <xf numFmtId="0" fontId="2" fillId="0" borderId="1" xfId="0" applyFont="1" applyBorder="1" applyAlignment="1">
      <alignment horizontal="center"/>
    </xf>
    <xf numFmtId="164" fontId="0" fillId="0" borderId="4" xfId="1" applyNumberFormat="1" applyFont="1" applyBorder="1"/>
    <xf numFmtId="0" fontId="3" fillId="0" borderId="0" xfId="0" applyFont="1"/>
    <xf numFmtId="164" fontId="0" fillId="0" borderId="0" xfId="0" applyNumberFormat="1"/>
    <xf numFmtId="166" fontId="0" fillId="0" borderId="0" xfId="0" applyNumberFormat="1"/>
    <xf numFmtId="164" fontId="4" fillId="2" borderId="0" xfId="0" applyNumberFormat="1" applyFont="1" applyFill="1"/>
    <xf numFmtId="10" fontId="4" fillId="2" borderId="0" xfId="2" applyNumberFormat="1" applyFont="1" applyFill="1"/>
    <xf numFmtId="165" fontId="4" fillId="2" borderId="0" xfId="2" applyNumberFormat="1" applyFont="1" applyFill="1"/>
    <xf numFmtId="0" fontId="4" fillId="0" borderId="2" xfId="0" applyFont="1" applyBorder="1"/>
    <xf numFmtId="164" fontId="4" fillId="2" borderId="2" xfId="0" applyNumberFormat="1" applyFont="1" applyFill="1" applyBorder="1"/>
    <xf numFmtId="10" fontId="4" fillId="2" borderId="2" xfId="2" applyNumberFormat="1" applyFont="1" applyFill="1" applyBorder="1"/>
    <xf numFmtId="10" fontId="4" fillId="2" borderId="2" xfId="0" applyNumberFormat="1" applyFont="1" applyFill="1" applyBorder="1"/>
    <xf numFmtId="10" fontId="4" fillId="2" borderId="0" xfId="0" applyNumberFormat="1" applyFont="1" applyFill="1"/>
    <xf numFmtId="0" fontId="4" fillId="0" borderId="0" xfId="0" applyFont="1"/>
    <xf numFmtId="2" fontId="4" fillId="2" borderId="0" xfId="0" applyNumberFormat="1" applyFont="1" applyFill="1"/>
    <xf numFmtId="165" fontId="4" fillId="2" borderId="0" xfId="2" applyNumberFormat="1" applyFont="1" applyFill="1" applyBorder="1"/>
    <xf numFmtId="165" fontId="4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topLeftCell="D31" workbookViewId="0">
      <selection activeCell="L47" sqref="L47"/>
    </sheetView>
  </sheetViews>
  <sheetFormatPr defaultRowHeight="15" x14ac:dyDescent="0.25"/>
  <cols>
    <col min="1" max="1" width="2.5703125" customWidth="1"/>
    <col min="2" max="2" width="3.7109375" customWidth="1"/>
    <col min="3" max="3" width="45.7109375" customWidth="1"/>
    <col min="4" max="4" width="18" customWidth="1"/>
    <col min="5" max="5" width="14" customWidth="1"/>
    <col min="6" max="10" width="12.7109375" customWidth="1"/>
    <col min="11" max="11" width="13.28515625" customWidth="1"/>
  </cols>
  <sheetData>
    <row r="1" spans="1:6" x14ac:dyDescent="0.25">
      <c r="A1" s="2" t="s">
        <v>33</v>
      </c>
      <c r="D1" s="2"/>
    </row>
    <row r="2" spans="1:6" x14ac:dyDescent="0.25">
      <c r="A2" s="8" t="s">
        <v>32</v>
      </c>
      <c r="B2" s="6"/>
      <c r="C2" s="6"/>
      <c r="D2" s="4"/>
      <c r="E2" s="2"/>
      <c r="F2" s="2"/>
    </row>
    <row r="3" spans="1:6" ht="15.75" thickBot="1" x14ac:dyDescent="0.3">
      <c r="A3" s="8"/>
      <c r="B3" s="6"/>
      <c r="C3" s="6"/>
      <c r="D3" s="10">
        <v>2017</v>
      </c>
      <c r="E3" s="10">
        <v>2018</v>
      </c>
      <c r="F3" s="10">
        <v>2019</v>
      </c>
    </row>
    <row r="4" spans="1:6" x14ac:dyDescent="0.25">
      <c r="A4" s="8" t="s">
        <v>0</v>
      </c>
      <c r="B4" s="6"/>
      <c r="C4" s="6"/>
    </row>
    <row r="5" spans="1:6" x14ac:dyDescent="0.25">
      <c r="A5" s="6" t="s">
        <v>1</v>
      </c>
      <c r="B5" s="6"/>
      <c r="C5" s="6"/>
      <c r="D5" s="1"/>
      <c r="E5" s="1"/>
    </row>
    <row r="6" spans="1:6" x14ac:dyDescent="0.25">
      <c r="A6" s="6"/>
      <c r="B6" s="6" t="s">
        <v>2</v>
      </c>
      <c r="C6" s="6"/>
      <c r="D6" s="1">
        <v>607785</v>
      </c>
      <c r="E6" s="1">
        <v>700599</v>
      </c>
      <c r="F6" s="1">
        <v>843413</v>
      </c>
    </row>
    <row r="7" spans="1:6" x14ac:dyDescent="0.25">
      <c r="A7" s="6"/>
      <c r="B7" s="6" t="s">
        <v>3</v>
      </c>
      <c r="C7" s="6"/>
      <c r="D7" s="1">
        <v>25450</v>
      </c>
      <c r="E7" s="1">
        <v>29301</v>
      </c>
      <c r="F7" s="1">
        <v>33152</v>
      </c>
    </row>
    <row r="8" spans="1:6" x14ac:dyDescent="0.25">
      <c r="A8" s="6"/>
      <c r="B8" s="6" t="s">
        <v>4</v>
      </c>
      <c r="C8" s="6"/>
      <c r="D8" s="1">
        <v>239885</v>
      </c>
      <c r="E8" s="1">
        <v>291570</v>
      </c>
      <c r="F8" s="1">
        <v>343255</v>
      </c>
    </row>
    <row r="9" spans="1:6" x14ac:dyDescent="0.25">
      <c r="A9" s="6"/>
      <c r="B9" s="6" t="s">
        <v>5</v>
      </c>
      <c r="C9" s="6"/>
      <c r="D9" s="1"/>
      <c r="E9" s="1"/>
      <c r="F9" s="1"/>
    </row>
    <row r="10" spans="1:6" x14ac:dyDescent="0.25">
      <c r="A10" s="6"/>
      <c r="B10" s="6"/>
      <c r="C10" s="6" t="s">
        <v>6</v>
      </c>
      <c r="D10" s="1">
        <v>75693</v>
      </c>
      <c r="E10" s="1">
        <v>64676</v>
      </c>
      <c r="F10" s="1">
        <v>53659</v>
      </c>
    </row>
    <row r="11" spans="1:6" x14ac:dyDescent="0.25">
      <c r="A11" s="6"/>
      <c r="B11" s="6"/>
      <c r="C11" s="6" t="s">
        <v>7</v>
      </c>
      <c r="D11" s="3">
        <v>203288</v>
      </c>
      <c r="E11" s="3">
        <v>188615</v>
      </c>
      <c r="F11" s="3">
        <v>173942</v>
      </c>
    </row>
    <row r="12" spans="1:6" x14ac:dyDescent="0.25">
      <c r="A12" s="6"/>
      <c r="B12" s="6"/>
      <c r="C12" s="6"/>
      <c r="D12" s="1">
        <f>SUM(D6:D11)</f>
        <v>1152101</v>
      </c>
      <c r="E12" s="1">
        <f t="shared" ref="E12:F12" si="0">SUM(E6:E11)</f>
        <v>1274761</v>
      </c>
      <c r="F12" s="1">
        <f t="shared" si="0"/>
        <v>1447421</v>
      </c>
    </row>
    <row r="13" spans="1:6" x14ac:dyDescent="0.25">
      <c r="A13" s="6"/>
      <c r="B13" s="6" t="s">
        <v>8</v>
      </c>
      <c r="C13" s="6"/>
      <c r="D13" s="1">
        <v>46896</v>
      </c>
      <c r="E13" s="1">
        <v>139728</v>
      </c>
      <c r="F13" s="1">
        <v>132560</v>
      </c>
    </row>
    <row r="14" spans="1:6" x14ac:dyDescent="0.25">
      <c r="A14" s="6"/>
      <c r="B14" s="6" t="s">
        <v>9</v>
      </c>
      <c r="C14" s="6"/>
      <c r="D14" s="3">
        <v>14846</v>
      </c>
      <c r="E14" s="3">
        <v>14226</v>
      </c>
      <c r="F14" s="3">
        <v>13606</v>
      </c>
    </row>
    <row r="15" spans="1:6" x14ac:dyDescent="0.25">
      <c r="A15" s="6"/>
      <c r="B15" s="6" t="s">
        <v>10</v>
      </c>
      <c r="C15" s="6"/>
      <c r="D15" s="1">
        <f>SUM(D12:D14)</f>
        <v>1213843</v>
      </c>
      <c r="E15" s="1">
        <f t="shared" ref="E15:F15" si="1">SUM(E12:E14)</f>
        <v>1428715</v>
      </c>
      <c r="F15" s="1">
        <f t="shared" si="1"/>
        <v>1593587</v>
      </c>
    </row>
    <row r="16" spans="1:6" x14ac:dyDescent="0.25">
      <c r="A16" s="6"/>
      <c r="B16" s="6"/>
      <c r="C16" s="6"/>
      <c r="D16" s="1"/>
      <c r="E16" s="1"/>
      <c r="F16" s="1"/>
    </row>
    <row r="17" spans="1:12" x14ac:dyDescent="0.25">
      <c r="A17" s="6" t="s">
        <v>11</v>
      </c>
      <c r="B17" s="6"/>
      <c r="C17" s="6"/>
      <c r="D17" s="1">
        <v>25300</v>
      </c>
      <c r="E17" s="1">
        <v>28535</v>
      </c>
      <c r="F17" s="1">
        <v>31770</v>
      </c>
    </row>
    <row r="18" spans="1:12" x14ac:dyDescent="0.25">
      <c r="A18" s="6" t="s">
        <v>12</v>
      </c>
      <c r="B18" s="6"/>
      <c r="C18" s="6"/>
      <c r="D18" s="1">
        <v>115745</v>
      </c>
      <c r="E18" s="1">
        <v>83713</v>
      </c>
      <c r="F18" s="1">
        <v>51681</v>
      </c>
    </row>
    <row r="19" spans="1:12" x14ac:dyDescent="0.25">
      <c r="A19" s="6" t="s">
        <v>13</v>
      </c>
      <c r="B19" s="6"/>
      <c r="C19" s="6"/>
      <c r="D19" s="1">
        <v>26381</v>
      </c>
      <c r="E19" s="1">
        <v>26743</v>
      </c>
      <c r="F19" s="1">
        <v>27105</v>
      </c>
    </row>
    <row r="20" spans="1:12" x14ac:dyDescent="0.25">
      <c r="A20" s="6"/>
      <c r="B20" s="6"/>
      <c r="C20" s="6"/>
      <c r="D20" s="1"/>
      <c r="E20" s="1"/>
      <c r="F20" s="1"/>
    </row>
    <row r="21" spans="1:12" x14ac:dyDescent="0.25">
      <c r="A21" s="6" t="s">
        <v>14</v>
      </c>
      <c r="B21" s="6"/>
      <c r="C21" s="6"/>
      <c r="D21" s="1"/>
      <c r="E21" s="1"/>
      <c r="F21" s="1"/>
    </row>
    <row r="22" spans="1:12" x14ac:dyDescent="0.25">
      <c r="A22" s="6" t="s">
        <v>15</v>
      </c>
      <c r="B22" s="6"/>
      <c r="C22" s="6"/>
      <c r="D22" s="1">
        <v>39933</v>
      </c>
      <c r="E22" s="1">
        <v>39125</v>
      </c>
      <c r="F22" s="1">
        <v>38317</v>
      </c>
    </row>
    <row r="23" spans="1:12" x14ac:dyDescent="0.25">
      <c r="A23" s="6" t="s">
        <v>16</v>
      </c>
      <c r="B23" s="6"/>
      <c r="C23" s="6"/>
      <c r="D23" s="1">
        <v>359109</v>
      </c>
      <c r="E23" s="1">
        <v>344457</v>
      </c>
      <c r="F23" s="1">
        <v>329805</v>
      </c>
    </row>
    <row r="24" spans="1:12" x14ac:dyDescent="0.25">
      <c r="A24" s="6" t="s">
        <v>17</v>
      </c>
      <c r="B24" s="6"/>
      <c r="C24" s="6"/>
      <c r="D24" s="3">
        <v>857044</v>
      </c>
      <c r="E24" s="3">
        <v>756050</v>
      </c>
      <c r="F24" s="3">
        <v>655056</v>
      </c>
    </row>
    <row r="25" spans="1:12" x14ac:dyDescent="0.25">
      <c r="A25" s="6"/>
      <c r="B25" s="6"/>
      <c r="C25" s="6"/>
      <c r="D25" s="1">
        <v>1256086</v>
      </c>
      <c r="E25" s="1">
        <v>1139632</v>
      </c>
      <c r="F25" s="1">
        <v>1023178</v>
      </c>
    </row>
    <row r="26" spans="1:12" x14ac:dyDescent="0.25">
      <c r="A26" s="6" t="s">
        <v>18</v>
      </c>
      <c r="B26" s="6"/>
      <c r="C26" s="6"/>
      <c r="D26" s="1">
        <v>-571717</v>
      </c>
      <c r="E26" s="1">
        <v>-532598</v>
      </c>
      <c r="F26" s="1">
        <v>-493479</v>
      </c>
    </row>
    <row r="27" spans="1:12" x14ac:dyDescent="0.25">
      <c r="A27" s="6"/>
      <c r="B27" s="6" t="s">
        <v>19</v>
      </c>
      <c r="C27" s="6"/>
      <c r="D27" s="7">
        <f>D25+D26</f>
        <v>684369</v>
      </c>
      <c r="E27" s="7">
        <f>E25+E26</f>
        <v>607034</v>
      </c>
      <c r="F27" s="7">
        <f>F25+F26</f>
        <v>529699</v>
      </c>
    </row>
    <row r="28" spans="1:12" x14ac:dyDescent="0.25">
      <c r="A28" s="6"/>
      <c r="B28" s="6"/>
      <c r="C28" s="6"/>
      <c r="D28" s="3"/>
      <c r="E28" s="3"/>
      <c r="F28" s="3"/>
    </row>
    <row r="29" spans="1:12" ht="15.75" thickBot="1" x14ac:dyDescent="0.3">
      <c r="A29" s="6" t="s">
        <v>20</v>
      </c>
      <c r="B29" s="6"/>
      <c r="C29" s="6"/>
      <c r="D29" s="11">
        <f>D15+D17+D18+D19+D27</f>
        <v>2065638</v>
      </c>
      <c r="E29" s="11">
        <f t="shared" ref="E29:F29" si="2">E15+E17+E18+E19+E27</f>
        <v>2174740</v>
      </c>
      <c r="F29" s="11">
        <f t="shared" si="2"/>
        <v>2233842</v>
      </c>
    </row>
    <row r="30" spans="1:12" ht="15.75" thickTop="1" x14ac:dyDescent="0.25">
      <c r="A30" s="6"/>
      <c r="B30" s="6"/>
      <c r="C30" s="6"/>
      <c r="D30" s="7"/>
      <c r="E30" s="7"/>
      <c r="F30" s="7"/>
    </row>
    <row r="31" spans="1:12" ht="15.75" x14ac:dyDescent="0.25">
      <c r="A31" s="8" t="s">
        <v>21</v>
      </c>
      <c r="B31" s="6"/>
      <c r="C31" s="6"/>
      <c r="D31" s="1"/>
      <c r="E31" s="1"/>
      <c r="F31" s="1"/>
      <c r="H31" s="18" t="s">
        <v>42</v>
      </c>
      <c r="I31" s="18" t="s">
        <v>43</v>
      </c>
      <c r="J31" s="18" t="s">
        <v>44</v>
      </c>
      <c r="K31" s="18" t="s">
        <v>45</v>
      </c>
      <c r="L31" s="18" t="s">
        <v>46</v>
      </c>
    </row>
    <row r="32" spans="1:12" x14ac:dyDescent="0.25">
      <c r="A32" s="6" t="s">
        <v>22</v>
      </c>
      <c r="B32" s="6"/>
      <c r="C32" s="6"/>
      <c r="D32" s="1"/>
      <c r="E32" s="1"/>
      <c r="F32" s="1"/>
    </row>
    <row r="33" spans="1:12" x14ac:dyDescent="0.25">
      <c r="A33" s="6"/>
      <c r="B33" s="6" t="s">
        <v>23</v>
      </c>
      <c r="C33" s="6"/>
      <c r="D33" s="1">
        <v>91215</v>
      </c>
      <c r="E33" s="1">
        <v>73041</v>
      </c>
      <c r="F33" s="1">
        <v>54867</v>
      </c>
    </row>
    <row r="34" spans="1:12" x14ac:dyDescent="0.25">
      <c r="A34" s="6"/>
      <c r="B34" s="6" t="s">
        <v>24</v>
      </c>
      <c r="C34" s="6"/>
      <c r="D34" s="1">
        <v>128406</v>
      </c>
      <c r="E34" s="1">
        <v>113779</v>
      </c>
      <c r="F34" s="1">
        <v>99152</v>
      </c>
    </row>
    <row r="35" spans="1:12" x14ac:dyDescent="0.25">
      <c r="A35" s="6"/>
      <c r="B35" s="6" t="s">
        <v>25</v>
      </c>
      <c r="C35" s="6"/>
      <c r="D35" s="1">
        <v>42711</v>
      </c>
      <c r="E35" s="1">
        <v>39467</v>
      </c>
      <c r="F35" s="1">
        <v>36223</v>
      </c>
    </row>
    <row r="36" spans="1:12" x14ac:dyDescent="0.25">
      <c r="A36" s="6"/>
      <c r="B36" s="6" t="s">
        <v>26</v>
      </c>
      <c r="C36" s="6"/>
      <c r="D36" s="1">
        <v>68437</v>
      </c>
      <c r="E36" s="1">
        <v>60976</v>
      </c>
      <c r="F36" s="1">
        <v>53515</v>
      </c>
    </row>
    <row r="37" spans="1:12" x14ac:dyDescent="0.25">
      <c r="A37" s="6"/>
      <c r="B37" s="6" t="s">
        <v>9</v>
      </c>
      <c r="C37" s="6"/>
      <c r="D37" s="3">
        <v>1455</v>
      </c>
      <c r="E37" s="3">
        <v>859</v>
      </c>
      <c r="F37" s="3">
        <v>263</v>
      </c>
    </row>
    <row r="38" spans="1:12" x14ac:dyDescent="0.25">
      <c r="A38" s="6"/>
      <c r="B38" s="6" t="s">
        <v>27</v>
      </c>
      <c r="C38" s="6"/>
      <c r="D38" s="1">
        <f>SUM(D33:D37)</f>
        <v>332224</v>
      </c>
      <c r="E38" s="1">
        <f t="shared" ref="E38:F38" si="3">SUM(E33:E37)</f>
        <v>288122</v>
      </c>
      <c r="F38" s="1">
        <f t="shared" si="3"/>
        <v>244020</v>
      </c>
    </row>
    <row r="39" spans="1:12" x14ac:dyDescent="0.25">
      <c r="A39" s="6"/>
      <c r="B39" s="6"/>
      <c r="C39" s="6"/>
      <c r="D39" s="1"/>
      <c r="E39" s="1"/>
      <c r="F39" s="1"/>
    </row>
    <row r="40" spans="1:12" ht="15.75" x14ac:dyDescent="0.25">
      <c r="A40" s="6" t="s">
        <v>34</v>
      </c>
      <c r="B40" s="6"/>
      <c r="C40" s="6"/>
      <c r="D40" s="1">
        <v>157127</v>
      </c>
      <c r="E40" s="1">
        <v>153633</v>
      </c>
      <c r="F40" s="1">
        <v>150139</v>
      </c>
      <c r="H40" s="15">
        <f>AVERAGE(D40:F40)</f>
        <v>153633</v>
      </c>
      <c r="I40" s="16">
        <f>H40/H47</f>
        <v>8.2158822671677373E-2</v>
      </c>
      <c r="J40" s="16">
        <f>D51</f>
        <v>7.0000000000000007E-2</v>
      </c>
      <c r="K40" s="17">
        <f>J40*(1-D52)</f>
        <v>4.5500000000000006E-2</v>
      </c>
      <c r="L40" s="16">
        <f>I40*K40</f>
        <v>3.7382264315613208E-3</v>
      </c>
    </row>
    <row r="41" spans="1:12" x14ac:dyDescent="0.25">
      <c r="A41" s="6"/>
      <c r="B41" s="6"/>
      <c r="C41" s="6"/>
      <c r="D41" s="1"/>
      <c r="E41" s="1"/>
      <c r="F41" s="1"/>
    </row>
    <row r="42" spans="1:12" x14ac:dyDescent="0.25">
      <c r="A42" s="6" t="s">
        <v>35</v>
      </c>
      <c r="B42" s="6"/>
      <c r="C42" s="6"/>
      <c r="D42" s="1">
        <f>D38+D40</f>
        <v>489351</v>
      </c>
      <c r="E42" s="1">
        <f t="shared" ref="E42:F42" si="4">E38+E40</f>
        <v>441755</v>
      </c>
      <c r="F42" s="1">
        <f t="shared" si="4"/>
        <v>394159</v>
      </c>
    </row>
    <row r="44" spans="1:12" x14ac:dyDescent="0.25">
      <c r="A44" s="6" t="s">
        <v>28</v>
      </c>
      <c r="B44" s="6"/>
      <c r="C44" s="6"/>
      <c r="D44" s="1">
        <v>1100450</v>
      </c>
      <c r="E44" s="1">
        <v>1200500</v>
      </c>
      <c r="F44" s="1">
        <v>1200500</v>
      </c>
    </row>
    <row r="45" spans="1:12" x14ac:dyDescent="0.25">
      <c r="A45" s="6" t="s">
        <v>29</v>
      </c>
      <c r="B45" s="6"/>
      <c r="C45" s="6"/>
      <c r="D45" s="1">
        <v>475837</v>
      </c>
      <c r="E45" s="1">
        <v>532485</v>
      </c>
      <c r="F45" s="1">
        <v>639183</v>
      </c>
    </row>
    <row r="46" spans="1:12" ht="15.75" x14ac:dyDescent="0.25">
      <c r="A46" s="6" t="s">
        <v>30</v>
      </c>
      <c r="B46" s="6"/>
      <c r="C46" s="6"/>
      <c r="D46" s="5">
        <f>SUM(D44:D45)</f>
        <v>1576287</v>
      </c>
      <c r="E46" s="5">
        <f>SUM(E44:E45)</f>
        <v>1732985</v>
      </c>
      <c r="F46" s="5">
        <f>SUM(F44:F45)</f>
        <v>1839683</v>
      </c>
      <c r="H46" s="19">
        <f>AVERAGE(D46:F46)</f>
        <v>1716318.3333333333</v>
      </c>
      <c r="I46" s="20">
        <f>H46/H47</f>
        <v>0.9178411773283226</v>
      </c>
      <c r="J46" s="26">
        <f>D61</f>
        <v>0.1226438018879559</v>
      </c>
      <c r="K46" s="26">
        <f>J46</f>
        <v>0.1226438018879559</v>
      </c>
      <c r="L46" s="21">
        <f>K46*I46</f>
        <v>0.112567531516863</v>
      </c>
    </row>
    <row r="47" spans="1:12" ht="16.5" thickBot="1" x14ac:dyDescent="0.3">
      <c r="A47" s="6" t="s">
        <v>31</v>
      </c>
      <c r="B47" s="6"/>
      <c r="C47" s="6"/>
      <c r="D47" s="11">
        <f>D42+D46</f>
        <v>2065638</v>
      </c>
      <c r="E47" s="11">
        <f>E42+E46</f>
        <v>2174740</v>
      </c>
      <c r="F47" s="11">
        <f>F42+F46</f>
        <v>2233842</v>
      </c>
      <c r="H47" s="15">
        <f>SUM(H40:H46)</f>
        <v>1869951.3333333333</v>
      </c>
      <c r="I47" s="22">
        <f>SUM(I40:I46)</f>
        <v>1</v>
      </c>
      <c r="L47" s="22">
        <f>L46+L40</f>
        <v>0.11630575794842432</v>
      </c>
    </row>
    <row r="48" spans="1:12" ht="15.75" thickTop="1" x14ac:dyDescent="0.25">
      <c r="E48" s="13"/>
    </row>
    <row r="49" spans="3:6" x14ac:dyDescent="0.25">
      <c r="C49" s="12" t="s">
        <v>37</v>
      </c>
      <c r="D49" s="13"/>
      <c r="E49" s="13"/>
      <c r="F49" s="13"/>
    </row>
    <row r="50" spans="3:6" x14ac:dyDescent="0.25">
      <c r="C50" t="s">
        <v>36</v>
      </c>
      <c r="D50">
        <v>0.97</v>
      </c>
    </row>
    <row r="51" spans="3:6" x14ac:dyDescent="0.25">
      <c r="C51" t="s">
        <v>41</v>
      </c>
      <c r="D51" s="9">
        <v>7.0000000000000007E-2</v>
      </c>
    </row>
    <row r="52" spans="3:6" x14ac:dyDescent="0.25">
      <c r="C52" t="s">
        <v>38</v>
      </c>
      <c r="D52" s="9">
        <v>0.35</v>
      </c>
    </row>
    <row r="53" spans="3:6" x14ac:dyDescent="0.25">
      <c r="C53" t="s">
        <v>39</v>
      </c>
      <c r="D53" s="9">
        <v>0.12</v>
      </c>
    </row>
    <row r="54" spans="3:6" x14ac:dyDescent="0.25">
      <c r="C54" t="s">
        <v>40</v>
      </c>
      <c r="D54" s="9">
        <v>0.02</v>
      </c>
    </row>
    <row r="56" spans="3:6" x14ac:dyDescent="0.25">
      <c r="C56" t="s">
        <v>47</v>
      </c>
      <c r="D56" s="14"/>
    </row>
    <row r="57" spans="3:6" ht="15.75" x14ac:dyDescent="0.25">
      <c r="C57" s="23" t="s">
        <v>48</v>
      </c>
      <c r="D57" s="13">
        <f>H40</f>
        <v>153633</v>
      </c>
    </row>
    <row r="58" spans="3:6" ht="15.75" x14ac:dyDescent="0.25">
      <c r="C58" s="23" t="s">
        <v>49</v>
      </c>
      <c r="D58" s="13">
        <f>H46</f>
        <v>1716318.3333333333</v>
      </c>
    </row>
    <row r="59" spans="3:6" ht="15.75" x14ac:dyDescent="0.25">
      <c r="C59" s="23" t="s">
        <v>50</v>
      </c>
      <c r="D59" s="24">
        <f>D50*(1+(1-D52)*(D57/D58))</f>
        <v>1.026438018879559</v>
      </c>
    </row>
    <row r="60" spans="3:6" ht="15.75" x14ac:dyDescent="0.25">
      <c r="C60" s="23" t="s">
        <v>51</v>
      </c>
      <c r="D60" s="25">
        <f>D53-D54</f>
        <v>9.9999999999999992E-2</v>
      </c>
    </row>
    <row r="61" spans="3:6" ht="15.75" x14ac:dyDescent="0.25">
      <c r="C61" s="23" t="s">
        <v>52</v>
      </c>
      <c r="D61" s="25">
        <f>D54+(D59*D60)</f>
        <v>0.1226438018879559</v>
      </c>
    </row>
  </sheetData>
  <pageMargins left="0.7" right="0.7" top="0.75" bottom="0.75" header="0.3" footer="0.3"/>
  <pageSetup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Statements</vt:lpstr>
      <vt:lpstr>'Financial Statements'!Print_Area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Evan Savage</cp:lastModifiedBy>
  <cp:lastPrinted>2016-05-17T22:47:08Z</cp:lastPrinted>
  <dcterms:created xsi:type="dcterms:W3CDTF">2014-11-11T16:40:42Z</dcterms:created>
  <dcterms:modified xsi:type="dcterms:W3CDTF">2022-04-25T14:38:01Z</dcterms:modified>
</cp:coreProperties>
</file>