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ag\Dropbox\PC\Desktop\Spring-2022\FIN 401\Week 2\"/>
    </mc:Choice>
  </mc:AlternateContent>
  <xr:revisionPtr revIDLastSave="0" documentId="13_ncr:1_{B884BDB2-58A4-4177-A774-F383437D9500}" xr6:coauthVersionLast="47" xr6:coauthVersionMax="47" xr10:uidLastSave="{00000000-0000-0000-0000-000000000000}"/>
  <bookViews>
    <workbookView xWindow="-39660" yWindow="3075" windowWidth="19920" windowHeight="11385" xr2:uid="{00000000-000D-0000-FFFF-FFFF00000000}"/>
  </bookViews>
  <sheets>
    <sheet name="WACC Calculation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2" l="1"/>
  <c r="C42" i="12" l="1"/>
  <c r="C40" i="12"/>
  <c r="K21" i="12"/>
  <c r="K20" i="12"/>
  <c r="B41" i="12"/>
  <c r="D18" i="12"/>
  <c r="D21" i="12" s="1"/>
  <c r="E18" i="12"/>
  <c r="E21" i="12" s="1"/>
  <c r="F18" i="12"/>
  <c r="F21" i="12" s="1"/>
  <c r="C18" i="12"/>
  <c r="C21" i="12" s="1"/>
  <c r="D8" i="12"/>
  <c r="D13" i="12" s="1"/>
  <c r="E8" i="12"/>
  <c r="E13" i="12" s="1"/>
  <c r="F8" i="12"/>
  <c r="F13" i="12" s="1"/>
  <c r="C8" i="12"/>
  <c r="C13" i="12" s="1"/>
  <c r="D25" i="12"/>
  <c r="E25" i="12"/>
  <c r="F25" i="12"/>
  <c r="C25" i="12"/>
  <c r="H20" i="12"/>
  <c r="B38" i="12" s="1"/>
  <c r="D27" i="12" l="1"/>
  <c r="H25" i="12"/>
  <c r="B39" i="12" s="1"/>
  <c r="B40" i="12" s="1"/>
  <c r="B42" i="12" s="1"/>
  <c r="J25" i="12" s="1"/>
  <c r="K25" i="12" s="1"/>
  <c r="C27" i="12"/>
  <c r="F27" i="12"/>
  <c r="E27" i="12"/>
  <c r="H26" i="12" l="1"/>
  <c r="I25" i="12" s="1"/>
  <c r="L25" i="12" s="1"/>
  <c r="I20" i="12" l="1"/>
  <c r="I26" i="12" l="1"/>
  <c r="L20" i="12"/>
  <c r="L26" i="12" s="1"/>
</calcChain>
</file>

<file path=xl/sharedStrings.xml><?xml version="1.0" encoding="utf-8"?>
<sst xmlns="http://schemas.openxmlformats.org/spreadsheetml/2006/main" count="39" uniqueCount="39">
  <si>
    <t>ASSETS</t>
  </si>
  <si>
    <t>Inventory</t>
  </si>
  <si>
    <t>Retained earnings</t>
  </si>
  <si>
    <t>Income Tax Rate</t>
  </si>
  <si>
    <t>Buildings</t>
  </si>
  <si>
    <t>Land</t>
  </si>
  <si>
    <t>Rate</t>
  </si>
  <si>
    <t>BALANCE SHEET</t>
  </si>
  <si>
    <t>Acconts Receivable</t>
  </si>
  <si>
    <t>Less:  Accumulated Depreciation</t>
  </si>
  <si>
    <t>Proportion</t>
  </si>
  <si>
    <t>Adj Rate</t>
  </si>
  <si>
    <t>Weighted</t>
  </si>
  <si>
    <t>Taxes Payable</t>
  </si>
  <si>
    <t>Accounts Payable</t>
  </si>
  <si>
    <t>Company XYZ</t>
  </si>
  <si>
    <t>Cash</t>
  </si>
  <si>
    <t>LIABILITIES AND EQUITY</t>
  </si>
  <si>
    <t>Long-Term Debt</t>
  </si>
  <si>
    <t>Common stock</t>
  </si>
  <si>
    <t>Average</t>
  </si>
  <si>
    <t>Total Equity</t>
  </si>
  <si>
    <t>Total Liabilities</t>
  </si>
  <si>
    <t>Total Current Liabilities</t>
  </si>
  <si>
    <t>Total Assets</t>
  </si>
  <si>
    <t>Total Current Assets</t>
  </si>
  <si>
    <t>Total Liabilities and Equity</t>
  </si>
  <si>
    <t>Information</t>
  </si>
  <si>
    <t>Unlevered Beta</t>
  </si>
  <si>
    <t>Average Debt</t>
  </si>
  <si>
    <t>Average Equity</t>
  </si>
  <si>
    <t>Long-Term Debt Interest Rate</t>
  </si>
  <si>
    <t>Given:</t>
  </si>
  <si>
    <t>Calculations:</t>
  </si>
  <si>
    <t>T-bill Rate</t>
  </si>
  <si>
    <t>S&amp;P 500 Rate</t>
  </si>
  <si>
    <t>Levered Beta</t>
  </si>
  <si>
    <t>CAPM</t>
  </si>
  <si>
    <t>EMRP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</si>
</sst>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165" fontId="4" fillId="0" borderId="0" xfId="1" applyNumberFormat="1" applyFont="1"/>
    <xf numFmtId="0" fontId="4" fillId="0" borderId="1" xfId="0" applyFont="1" applyBorder="1"/>
    <xf numFmtId="165" fontId="4" fillId="2" borderId="0" xfId="1" applyNumberFormat="1" applyFont="1" applyFill="1" applyBorder="1"/>
    <xf numFmtId="165" fontId="4" fillId="2" borderId="0" xfId="0" applyNumberFormat="1" applyFont="1" applyFill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165" fontId="4" fillId="0" borderId="2" xfId="1" applyNumberFormat="1" applyFont="1" applyBorder="1"/>
    <xf numFmtId="10" fontId="4" fillId="0" borderId="0" xfId="0" applyNumberFormat="1" applyFont="1"/>
    <xf numFmtId="164" fontId="4" fillId="2" borderId="0" xfId="2" applyNumberFormat="1" applyFont="1" applyFill="1" applyBorder="1"/>
    <xf numFmtId="2" fontId="4" fillId="2" borderId="0" xfId="0" applyNumberFormat="1" applyFont="1" applyFill="1" applyBorder="1"/>
    <xf numFmtId="0" fontId="3" fillId="0" borderId="0" xfId="0" applyFont="1" applyFill="1" applyBorder="1"/>
    <xf numFmtId="10" fontId="4" fillId="0" borderId="0" xfId="2" applyNumberFormat="1" applyFont="1" applyFill="1" applyBorder="1"/>
    <xf numFmtId="9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4" fillId="2" borderId="0" xfId="0" applyNumberFormat="1" applyFont="1" applyFill="1"/>
    <xf numFmtId="10" fontId="4" fillId="2" borderId="0" xfId="2" applyNumberFormat="1" applyFont="1" applyFill="1"/>
    <xf numFmtId="0" fontId="4" fillId="2" borderId="0" xfId="0" applyFont="1" applyFill="1"/>
    <xf numFmtId="165" fontId="4" fillId="2" borderId="1" xfId="0" applyNumberFormat="1" applyFont="1" applyFill="1" applyBorder="1"/>
    <xf numFmtId="10" fontId="4" fillId="2" borderId="1" xfId="2" applyNumberFormat="1" applyFont="1" applyFill="1" applyBorder="1"/>
    <xf numFmtId="10" fontId="4" fillId="2" borderId="0" xfId="0" applyNumberFormat="1" applyFont="1" applyFill="1"/>
    <xf numFmtId="164" fontId="4" fillId="2" borderId="1" xfId="0" applyNumberFormat="1" applyFont="1" applyFill="1" applyBorder="1"/>
    <xf numFmtId="164" fontId="4" fillId="2" borderId="0" xfId="2" applyNumberFormat="1" applyFont="1" applyFill="1"/>
    <xf numFmtId="10" fontId="4" fillId="2" borderId="1" xfId="0" applyNumberFormat="1" applyFont="1" applyFill="1" applyBorder="1"/>
    <xf numFmtId="10" fontId="4" fillId="0" borderId="0" xfId="2" applyNumberFormat="1" applyFont="1"/>
    <xf numFmtId="9" fontId="4" fillId="0" borderId="0" xfId="0" applyNumberFormat="1" applyFont="1" applyBorder="1"/>
    <xf numFmtId="3" fontId="5" fillId="0" borderId="0" xfId="0" applyNumberFormat="1" applyFont="1"/>
    <xf numFmtId="10" fontId="5" fillId="0" borderId="0" xfId="0" applyNumberFormat="1" applyFont="1"/>
    <xf numFmtId="10" fontId="4" fillId="2" borderId="0" xfId="2" applyNumberFormat="1" applyFont="1" applyFill="1" applyBorder="1"/>
  </cellXfs>
  <cellStyles count="4">
    <cellStyle name="Currency" xfId="1" builtinId="4"/>
    <cellStyle name="Excel Built-in Normal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B13" zoomScaleNormal="100" workbookViewId="0">
      <selection activeCell="I26" sqref="I26:I27"/>
    </sheetView>
  </sheetViews>
  <sheetFormatPr defaultColWidth="9.140625" defaultRowHeight="15.75" x14ac:dyDescent="0.25"/>
  <cols>
    <col min="1" max="1" width="42.42578125" style="2" customWidth="1"/>
    <col min="2" max="2" width="12.5703125" style="2" customWidth="1"/>
    <col min="3" max="6" width="11.42578125" style="2" bestFit="1" customWidth="1"/>
    <col min="7" max="7" width="9.140625" style="2"/>
    <col min="8" max="12" width="10.7109375" style="2" customWidth="1"/>
    <col min="13" max="16384" width="9.140625" style="2"/>
  </cols>
  <sheetData>
    <row r="1" spans="1:12" x14ac:dyDescent="0.25">
      <c r="A1" s="1" t="s">
        <v>15</v>
      </c>
    </row>
    <row r="2" spans="1:12" x14ac:dyDescent="0.25">
      <c r="A2" s="1" t="s">
        <v>7</v>
      </c>
    </row>
    <row r="3" spans="1:12" x14ac:dyDescent="0.25">
      <c r="A3" s="1"/>
    </row>
    <row r="4" spans="1:12" x14ac:dyDescent="0.25">
      <c r="A4" s="2" t="s">
        <v>0</v>
      </c>
      <c r="C4" s="10">
        <v>2016</v>
      </c>
      <c r="D4" s="10">
        <v>2017</v>
      </c>
      <c r="E4" s="10">
        <v>2018</v>
      </c>
      <c r="F4" s="10">
        <v>2019</v>
      </c>
    </row>
    <row r="5" spans="1:12" x14ac:dyDescent="0.25">
      <c r="A5" s="2" t="s">
        <v>16</v>
      </c>
      <c r="C5" s="5">
        <v>938</v>
      </c>
      <c r="D5" s="5">
        <v>1070</v>
      </c>
      <c r="E5" s="5">
        <v>1248</v>
      </c>
      <c r="F5" s="5">
        <v>1471</v>
      </c>
    </row>
    <row r="6" spans="1:12" x14ac:dyDescent="0.25">
      <c r="A6" s="2" t="s">
        <v>8</v>
      </c>
      <c r="C6" s="5">
        <v>9745</v>
      </c>
      <c r="D6" s="5">
        <v>11531</v>
      </c>
      <c r="E6" s="5">
        <v>13640.000000000002</v>
      </c>
      <c r="F6" s="5">
        <v>15686</v>
      </c>
    </row>
    <row r="7" spans="1:12" x14ac:dyDescent="0.25">
      <c r="A7" s="2" t="s">
        <v>1</v>
      </c>
      <c r="C7" s="9">
        <v>7968.0000000000009</v>
      </c>
      <c r="D7" s="9">
        <v>9455</v>
      </c>
      <c r="E7" s="9">
        <v>11020</v>
      </c>
      <c r="F7" s="9">
        <v>12673</v>
      </c>
    </row>
    <row r="8" spans="1:12" x14ac:dyDescent="0.25">
      <c r="A8" s="2" t="s">
        <v>25</v>
      </c>
      <c r="C8" s="5">
        <f>SUM(C5:C7)</f>
        <v>18651</v>
      </c>
      <c r="D8" s="5">
        <f t="shared" ref="D8:F8" si="0">SUM(D5:D7)</f>
        <v>22056</v>
      </c>
      <c r="E8" s="5">
        <f t="shared" si="0"/>
        <v>25908</v>
      </c>
      <c r="F8" s="5">
        <f t="shared" si="0"/>
        <v>29830</v>
      </c>
    </row>
    <row r="9" spans="1:12" x14ac:dyDescent="0.25">
      <c r="C9" s="5"/>
      <c r="D9" s="5"/>
      <c r="E9" s="5"/>
      <c r="F9" s="5"/>
    </row>
    <row r="10" spans="1:12" x14ac:dyDescent="0.25">
      <c r="A10" s="2" t="s">
        <v>5</v>
      </c>
      <c r="C10" s="5">
        <v>905</v>
      </c>
      <c r="D10" s="5">
        <v>905</v>
      </c>
      <c r="E10" s="5">
        <v>905</v>
      </c>
      <c r="F10" s="5">
        <v>905</v>
      </c>
    </row>
    <row r="11" spans="1:12" x14ac:dyDescent="0.25">
      <c r="A11" s="2" t="s">
        <v>4</v>
      </c>
      <c r="C11" s="5">
        <v>4015</v>
      </c>
      <c r="D11" s="5">
        <v>4713</v>
      </c>
      <c r="E11" s="5">
        <v>5450</v>
      </c>
      <c r="F11" s="5">
        <v>5580</v>
      </c>
    </row>
    <row r="12" spans="1:12" x14ac:dyDescent="0.25">
      <c r="A12" s="2" t="s">
        <v>9</v>
      </c>
      <c r="C12" s="9">
        <v>700</v>
      </c>
      <c r="D12" s="9">
        <v>857.1</v>
      </c>
      <c r="E12" s="9">
        <v>1038.7666666666667</v>
      </c>
      <c r="F12" s="9">
        <v>1224.7666666666667</v>
      </c>
    </row>
    <row r="13" spans="1:12" ht="16.5" thickBot="1" x14ac:dyDescent="0.3">
      <c r="A13" s="2" t="s">
        <v>24</v>
      </c>
      <c r="C13" s="11">
        <f>C8+C10+C11-C12</f>
        <v>22871</v>
      </c>
      <c r="D13" s="11">
        <f t="shared" ref="D13:F13" si="1">D8+D10+D11-D12</f>
        <v>26816.9</v>
      </c>
      <c r="E13" s="11">
        <f t="shared" si="1"/>
        <v>31224.233333333334</v>
      </c>
      <c r="F13" s="11">
        <f t="shared" si="1"/>
        <v>35090.23333333333</v>
      </c>
    </row>
    <row r="14" spans="1:12" ht="16.5" thickTop="1" x14ac:dyDescent="0.25"/>
    <row r="15" spans="1:12" x14ac:dyDescent="0.25">
      <c r="A15" s="2" t="s">
        <v>17</v>
      </c>
      <c r="H15" s="6" t="s">
        <v>20</v>
      </c>
      <c r="I15" s="6" t="s">
        <v>10</v>
      </c>
      <c r="J15" s="6" t="s">
        <v>6</v>
      </c>
      <c r="K15" s="6" t="s">
        <v>11</v>
      </c>
      <c r="L15" s="6" t="s">
        <v>12</v>
      </c>
    </row>
    <row r="16" spans="1:12" x14ac:dyDescent="0.25">
      <c r="A16" s="2" t="s">
        <v>14</v>
      </c>
      <c r="C16" s="5">
        <v>13503.209454589582</v>
      </c>
      <c r="D16" s="5">
        <v>16359.744970514308</v>
      </c>
      <c r="E16" s="5">
        <v>19356.223997490655</v>
      </c>
      <c r="F16" s="5">
        <v>21418.839093166171</v>
      </c>
    </row>
    <row r="17" spans="1:12" x14ac:dyDescent="0.25">
      <c r="A17" s="2" t="s">
        <v>13</v>
      </c>
      <c r="C17" s="9">
        <v>638.31323825986726</v>
      </c>
      <c r="D17" s="9">
        <v>770.17206668813071</v>
      </c>
      <c r="E17" s="9">
        <v>948.40377415168302</v>
      </c>
      <c r="F17" s="9">
        <v>1171.2695629699833</v>
      </c>
    </row>
    <row r="18" spans="1:12" x14ac:dyDescent="0.25">
      <c r="A18" s="2" t="s">
        <v>23</v>
      </c>
      <c r="C18" s="5">
        <f>SUM(C16:C17)</f>
        <v>14141.522692849449</v>
      </c>
      <c r="D18" s="5">
        <f t="shared" ref="D18:F18" si="2">SUM(D16:D17)</f>
        <v>17129.917037202438</v>
      </c>
      <c r="E18" s="5">
        <f t="shared" si="2"/>
        <v>20304.627771642339</v>
      </c>
      <c r="F18" s="5">
        <f t="shared" si="2"/>
        <v>22590.108656136155</v>
      </c>
    </row>
    <row r="19" spans="1:12" x14ac:dyDescent="0.25">
      <c r="C19" s="5"/>
      <c r="D19" s="5"/>
      <c r="E19" s="5"/>
      <c r="F19" s="5"/>
    </row>
    <row r="20" spans="1:12" x14ac:dyDescent="0.25">
      <c r="A20" s="2" t="s">
        <v>18</v>
      </c>
      <c r="C20" s="9">
        <v>5315</v>
      </c>
      <c r="D20" s="9">
        <v>5016</v>
      </c>
      <c r="E20" s="9">
        <v>4702</v>
      </c>
      <c r="F20" s="9">
        <v>4371</v>
      </c>
      <c r="H20" s="19">
        <f>AVERAGE(C20:F20)</f>
        <v>4851</v>
      </c>
      <c r="I20" s="20">
        <f>H20/H26</f>
        <v>0.46382215847974184</v>
      </c>
      <c r="J20" s="20">
        <f>B32</f>
        <v>0.09</v>
      </c>
      <c r="K20" s="26">
        <f>J20*(1-B33)</f>
        <v>7.1999999999999995E-2</v>
      </c>
      <c r="L20" s="20">
        <f>I20*K20</f>
        <v>3.3395195410541409E-2</v>
      </c>
    </row>
    <row r="21" spans="1:12" x14ac:dyDescent="0.25">
      <c r="A21" s="2" t="s">
        <v>22</v>
      </c>
      <c r="C21" s="5">
        <f>C18+C20</f>
        <v>19456.522692849449</v>
      </c>
      <c r="D21" s="5">
        <f t="shared" ref="D21:F21" si="3">D18+D20</f>
        <v>22145.917037202438</v>
      </c>
      <c r="E21" s="5">
        <f t="shared" si="3"/>
        <v>25006.627771642339</v>
      </c>
      <c r="F21" s="5">
        <f t="shared" si="3"/>
        <v>26961.108656136155</v>
      </c>
      <c r="J21" s="28">
        <v>5.5E-2</v>
      </c>
      <c r="K21" s="12">
        <f>J21*(1-C33)</f>
        <v>3.85E-2</v>
      </c>
      <c r="L21" s="12"/>
    </row>
    <row r="22" spans="1:12" x14ac:dyDescent="0.25">
      <c r="C22" s="5"/>
      <c r="D22" s="5"/>
      <c r="E22" s="5"/>
      <c r="F22" s="5"/>
      <c r="L22" s="12"/>
    </row>
    <row r="23" spans="1:12" x14ac:dyDescent="0.25">
      <c r="A23" s="2" t="s">
        <v>19</v>
      </c>
      <c r="C23" s="5">
        <v>1273</v>
      </c>
      <c r="D23" s="5">
        <v>1273</v>
      </c>
      <c r="E23" s="5">
        <v>1273</v>
      </c>
      <c r="F23" s="5">
        <v>1273</v>
      </c>
      <c r="L23" s="12"/>
    </row>
    <row r="24" spans="1:12" x14ac:dyDescent="0.25">
      <c r="A24" s="2" t="s">
        <v>2</v>
      </c>
      <c r="C24" s="9">
        <v>2141</v>
      </c>
      <c r="D24" s="9">
        <v>3398</v>
      </c>
      <c r="E24" s="9">
        <v>4944</v>
      </c>
      <c r="F24" s="9">
        <v>6856</v>
      </c>
      <c r="L24" s="12"/>
    </row>
    <row r="25" spans="1:12" x14ac:dyDescent="0.25">
      <c r="A25" s="2" t="s">
        <v>21</v>
      </c>
      <c r="C25" s="5">
        <f>SUM(C23:C24)</f>
        <v>3414</v>
      </c>
      <c r="D25" s="5">
        <f t="shared" ref="D25:F25" si="4">SUM(D23:D24)</f>
        <v>4671</v>
      </c>
      <c r="E25" s="5">
        <f t="shared" si="4"/>
        <v>6217</v>
      </c>
      <c r="F25" s="5">
        <f t="shared" si="4"/>
        <v>8129</v>
      </c>
      <c r="H25" s="22">
        <f>AVERAGE(C25:F25)</f>
        <v>5607.75</v>
      </c>
      <c r="I25" s="23">
        <f>H25/H26</f>
        <v>0.53617784152025816</v>
      </c>
      <c r="J25" s="25">
        <f>B42</f>
        <v>0.15824832820649998</v>
      </c>
      <c r="K25" s="25">
        <f>J25</f>
        <v>0.15824832820649998</v>
      </c>
      <c r="L25" s="27">
        <f>I25*K25</f>
        <v>8.4849247041950543E-2</v>
      </c>
    </row>
    <row r="26" spans="1:12" x14ac:dyDescent="0.25">
      <c r="C26" s="5"/>
      <c r="D26" s="5"/>
      <c r="E26" s="5"/>
      <c r="F26" s="5"/>
      <c r="H26" s="19">
        <f>SUM(H20:H25)</f>
        <v>10458.75</v>
      </c>
      <c r="I26" s="24">
        <f>SUM(I20:I25)</f>
        <v>1</v>
      </c>
      <c r="J26" s="21"/>
      <c r="K26" s="21"/>
      <c r="L26" s="24">
        <f>L25+L20</f>
        <v>0.11824444245249195</v>
      </c>
    </row>
    <row r="27" spans="1:12" ht="16.5" thickBot="1" x14ac:dyDescent="0.3">
      <c r="A27" s="2" t="s">
        <v>26</v>
      </c>
      <c r="C27" s="11">
        <f>C21+C25</f>
        <v>22870.522692849449</v>
      </c>
      <c r="D27" s="11">
        <f t="shared" ref="D27:F27" si="5">D21+D25</f>
        <v>26816.917037202438</v>
      </c>
      <c r="E27" s="11">
        <f t="shared" si="5"/>
        <v>31223.627771642339</v>
      </c>
      <c r="F27" s="11">
        <f t="shared" si="5"/>
        <v>35090.108656136159</v>
      </c>
    </row>
    <row r="28" spans="1:12" ht="16.5" thickTop="1" x14ac:dyDescent="0.25">
      <c r="C28" s="5"/>
      <c r="D28" s="5"/>
      <c r="E28" s="5"/>
      <c r="F28" s="5"/>
    </row>
    <row r="29" spans="1:12" s="3" customFormat="1" x14ac:dyDescent="0.25">
      <c r="A29" s="15" t="s">
        <v>27</v>
      </c>
      <c r="B29" s="4"/>
    </row>
    <row r="30" spans="1:12" s="3" customFormat="1" x14ac:dyDescent="0.25">
      <c r="A30" s="15" t="s">
        <v>32</v>
      </c>
      <c r="B30" s="4"/>
    </row>
    <row r="31" spans="1:12" s="3" customFormat="1" x14ac:dyDescent="0.25">
      <c r="A31" s="4" t="s">
        <v>28</v>
      </c>
      <c r="B31" s="4">
        <v>0.75</v>
      </c>
      <c r="C31" s="3">
        <v>0.6</v>
      </c>
    </row>
    <row r="32" spans="1:12" s="3" customFormat="1" x14ac:dyDescent="0.25">
      <c r="A32" s="4" t="s">
        <v>31</v>
      </c>
      <c r="B32" s="16">
        <v>0.09</v>
      </c>
    </row>
    <row r="33" spans="1:7" s="3" customFormat="1" x14ac:dyDescent="0.25">
      <c r="A33" s="4" t="s">
        <v>3</v>
      </c>
      <c r="B33" s="18">
        <v>0.2</v>
      </c>
      <c r="C33" s="29">
        <v>0.3</v>
      </c>
    </row>
    <row r="34" spans="1:7" s="3" customFormat="1" ht="19.5" x14ac:dyDescent="0.4">
      <c r="A34" s="4" t="s">
        <v>34</v>
      </c>
      <c r="B34" s="18">
        <v>2.5000000000000001E-2</v>
      </c>
      <c r="C34" s="31">
        <v>2.5000000000000001E-2</v>
      </c>
    </row>
    <row r="35" spans="1:7" s="3" customFormat="1" ht="19.5" x14ac:dyDescent="0.4">
      <c r="A35" s="4" t="s">
        <v>35</v>
      </c>
      <c r="B35" s="18">
        <v>0.13</v>
      </c>
      <c r="C35" s="31">
        <v>0.11</v>
      </c>
    </row>
    <row r="36" spans="1:7" s="3" customFormat="1" x14ac:dyDescent="0.25">
      <c r="A36" s="4"/>
      <c r="B36" s="17"/>
    </row>
    <row r="37" spans="1:7" s="3" customFormat="1" x14ac:dyDescent="0.25">
      <c r="A37" s="15" t="s">
        <v>33</v>
      </c>
      <c r="B37" s="17"/>
    </row>
    <row r="38" spans="1:7" s="3" customFormat="1" ht="19.5" x14ac:dyDescent="0.4">
      <c r="A38" s="4" t="s">
        <v>29</v>
      </c>
      <c r="B38" s="7">
        <f>H20</f>
        <v>4851</v>
      </c>
      <c r="C38" s="30">
        <v>550000</v>
      </c>
      <c r="G38" s="4"/>
    </row>
    <row r="39" spans="1:7" s="3" customFormat="1" ht="19.5" x14ac:dyDescent="0.4">
      <c r="A39" s="4" t="s">
        <v>30</v>
      </c>
      <c r="B39" s="8">
        <f>H25</f>
        <v>5607.75</v>
      </c>
      <c r="C39" s="30">
        <v>350000</v>
      </c>
      <c r="G39" s="4"/>
    </row>
    <row r="40" spans="1:7" s="3" customFormat="1" x14ac:dyDescent="0.25">
      <c r="A40" s="4" t="s">
        <v>36</v>
      </c>
      <c r="B40" s="14">
        <f>B31*(1+(1-B33)*(B38/B39))</f>
        <v>1.2690316972047615</v>
      </c>
      <c r="C40" s="14">
        <f>C31*(1+(1-C33)*(C38/C39))</f>
        <v>1.2599999999999998</v>
      </c>
      <c r="G40" s="4"/>
    </row>
    <row r="41" spans="1:7" s="3" customFormat="1" ht="19.5" x14ac:dyDescent="0.4">
      <c r="A41" s="4" t="s">
        <v>38</v>
      </c>
      <c r="B41" s="13">
        <f>B35-B34</f>
        <v>0.10500000000000001</v>
      </c>
      <c r="C41" s="31">
        <v>8.5000000000000006E-2</v>
      </c>
      <c r="G41" s="4"/>
    </row>
    <row r="42" spans="1:7" s="3" customFormat="1" x14ac:dyDescent="0.25">
      <c r="A42" s="4" t="s">
        <v>37</v>
      </c>
      <c r="B42" s="13">
        <f>B34+(B40*B41)</f>
        <v>0.15824832820649998</v>
      </c>
      <c r="C42" s="32">
        <f>C34+(C40*C41)</f>
        <v>0.1321</v>
      </c>
      <c r="G4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WACC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Pelivani, Irisi</dc:creator>
  <cp:lastModifiedBy>Evan Savage</cp:lastModifiedBy>
  <cp:lastPrinted>2011-03-26T14:45:00Z</cp:lastPrinted>
  <dcterms:created xsi:type="dcterms:W3CDTF">2010-12-15T10:15:37Z</dcterms:created>
  <dcterms:modified xsi:type="dcterms:W3CDTF">2022-04-25T14:37:59Z</dcterms:modified>
</cp:coreProperties>
</file>