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avag\Dropbox\PC\Desktop\FIN 401\Week 1\"/>
    </mc:Choice>
  </mc:AlternateContent>
  <xr:revisionPtr revIDLastSave="0" documentId="8_{0D6105A5-A79F-4C2A-B6A3-14F300B79B45}" xr6:coauthVersionLast="47" xr6:coauthVersionMax="47" xr10:uidLastSave="{00000000-0000-0000-0000-000000000000}"/>
  <bookViews>
    <workbookView xWindow="-16320" yWindow="1020" windowWidth="19920" windowHeight="11385" xr2:uid="{00000000-000D-0000-FFFF-FFFF00000000}"/>
  </bookViews>
  <sheets>
    <sheet name="Flo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1" l="1"/>
  <c r="E16" i="1"/>
  <c r="E37" i="1" s="1"/>
  <c r="F81" i="1"/>
  <c r="E81" i="1"/>
  <c r="F63" i="1"/>
  <c r="E63" i="1"/>
  <c r="F62" i="1"/>
  <c r="E62" i="1"/>
  <c r="F53" i="1"/>
  <c r="E53" i="1"/>
  <c r="E47" i="1"/>
  <c r="F47" i="1"/>
  <c r="F46" i="1"/>
  <c r="E46" i="1"/>
  <c r="E44" i="1"/>
  <c r="F44" i="1"/>
  <c r="F43" i="1"/>
  <c r="E43" i="1"/>
  <c r="E36" i="1"/>
  <c r="F36" i="1"/>
  <c r="F35" i="1"/>
  <c r="E35" i="1"/>
  <c r="F30" i="1"/>
  <c r="F31" i="1"/>
  <c r="F32" i="1"/>
  <c r="E31" i="1"/>
  <c r="E32" i="1"/>
  <c r="E30" i="1"/>
  <c r="F20" i="1"/>
  <c r="E20" i="1"/>
  <c r="F18" i="1"/>
  <c r="E18" i="1"/>
  <c r="E12" i="1"/>
  <c r="F15" i="1"/>
  <c r="E15" i="1"/>
  <c r="F14" i="1"/>
  <c r="E14" i="1"/>
  <c r="F11" i="1"/>
  <c r="E11" i="1"/>
  <c r="F10" i="1"/>
  <c r="E10" i="1"/>
  <c r="E7" i="1"/>
  <c r="F7" i="1"/>
  <c r="F6" i="1"/>
  <c r="E6" i="1"/>
  <c r="F45" i="1"/>
  <c r="E45" i="1"/>
  <c r="F37" i="1"/>
  <c r="F23" i="1"/>
  <c r="E23" i="1"/>
  <c r="H23" i="1"/>
  <c r="F22" i="1"/>
  <c r="E22" i="1"/>
  <c r="E8" i="1"/>
  <c r="C19" i="1"/>
  <c r="D19" i="1"/>
  <c r="C20" i="1"/>
  <c r="D20" i="1"/>
  <c r="B20" i="1"/>
  <c r="B19" i="1"/>
  <c r="C18" i="1"/>
  <c r="D18" i="1"/>
  <c r="B18" i="1"/>
  <c r="F69" i="1"/>
  <c r="E69" i="1"/>
  <c r="D69" i="1"/>
  <c r="C69" i="1"/>
  <c r="B69" i="1"/>
  <c r="F49" i="1" l="1"/>
  <c r="C33" i="1"/>
  <c r="D33" i="1"/>
  <c r="B33" i="1"/>
  <c r="E49" i="1" l="1"/>
  <c r="E38" i="1"/>
  <c r="D38" i="1"/>
  <c r="C38" i="1"/>
  <c r="B38" i="1"/>
  <c r="E64" i="1" l="1"/>
  <c r="E74" i="1"/>
  <c r="E33" i="1"/>
  <c r="F38" i="1"/>
  <c r="F33" i="1"/>
  <c r="D39" i="1"/>
  <c r="D40" i="1" s="1"/>
  <c r="C39" i="1"/>
  <c r="C40" i="1" s="1"/>
  <c r="B39" i="1"/>
  <c r="B40" i="1" s="1"/>
  <c r="F64" i="1" l="1"/>
  <c r="F65" i="1" s="1"/>
  <c r="F71" i="1" s="1"/>
  <c r="F74" i="1"/>
  <c r="E65" i="1"/>
  <c r="E71" i="1" s="1"/>
  <c r="E39" i="1"/>
  <c r="E51" i="1" s="1"/>
  <c r="F39" i="1"/>
  <c r="C49" i="1"/>
  <c r="C65" i="1"/>
  <c r="C71" i="1" s="1"/>
  <c r="D65" i="1"/>
  <c r="D71" i="1" s="1"/>
  <c r="E54" i="1" l="1"/>
  <c r="E75" i="1" s="1"/>
  <c r="E76" i="1" s="1"/>
  <c r="E79" i="1" s="1"/>
  <c r="E40" i="1"/>
  <c r="E55" i="1"/>
  <c r="F51" i="1"/>
  <c r="F54" i="1" s="1"/>
  <c r="F75" i="1" s="1"/>
  <c r="F40" i="1"/>
  <c r="C51" i="1"/>
  <c r="C23" i="1" s="1"/>
  <c r="B49" i="1"/>
  <c r="D49" i="1"/>
  <c r="D51" i="1" s="1"/>
  <c r="D23" i="1" s="1"/>
  <c r="E56" i="1" l="1"/>
  <c r="E82" i="1"/>
  <c r="F76" i="1"/>
  <c r="F79" i="1" s="1"/>
  <c r="D76" i="1"/>
  <c r="D79" i="1" s="1"/>
  <c r="E83" i="1" l="1"/>
  <c r="E85" i="1" s="1"/>
  <c r="E87" i="1" s="1"/>
  <c r="F55" i="1"/>
  <c r="F82" i="1" s="1"/>
  <c r="D55" i="1"/>
  <c r="D56" i="1" s="1"/>
  <c r="C55" i="1"/>
  <c r="C76" i="1"/>
  <c r="C79" i="1" s="1"/>
  <c r="B65" i="1"/>
  <c r="B71" i="1" s="1"/>
  <c r="F56" i="1" l="1"/>
  <c r="F83" i="1"/>
  <c r="F85" i="1" s="1"/>
  <c r="F87" i="1" s="1"/>
  <c r="C56" i="1"/>
  <c r="B51" i="1"/>
  <c r="B23" i="1" s="1"/>
  <c r="B76" i="1" l="1"/>
  <c r="B79" i="1" s="1"/>
  <c r="B55" i="1" l="1"/>
  <c r="B56" i="1" l="1"/>
  <c r="B83" i="1" l="1"/>
  <c r="B85" i="1" s="1"/>
  <c r="C83" i="1"/>
  <c r="C85" i="1" s="1"/>
  <c r="D83" i="1"/>
  <c r="D85" i="1" s="1"/>
</calcChain>
</file>

<file path=xl/sharedStrings.xml><?xml version="1.0" encoding="utf-8"?>
<sst xmlns="http://schemas.openxmlformats.org/spreadsheetml/2006/main" count="84" uniqueCount="69">
  <si>
    <t>Revenue</t>
  </si>
  <si>
    <t>Total Revenue</t>
  </si>
  <si>
    <t>Operating Expenses</t>
  </si>
  <si>
    <t>Total Operating Expenses</t>
  </si>
  <si>
    <t>Interest Expense</t>
  </si>
  <si>
    <t>Earnings Before Interest and Taxes</t>
  </si>
  <si>
    <t>Tax Expense</t>
  </si>
  <si>
    <t>Marketing Expense</t>
  </si>
  <si>
    <t>Depreciation Expense</t>
  </si>
  <si>
    <t>Net Income</t>
  </si>
  <si>
    <t>Gross Margin</t>
  </si>
  <si>
    <t>Income Statement</t>
  </si>
  <si>
    <t>Gross Margin %</t>
  </si>
  <si>
    <t>Net Income %</t>
  </si>
  <si>
    <t>Balance Sheet</t>
  </si>
  <si>
    <t>Cash</t>
  </si>
  <si>
    <t>Inventory</t>
  </si>
  <si>
    <t>Current Assets</t>
  </si>
  <si>
    <t>Total Current Assets</t>
  </si>
  <si>
    <t>Accumulated Depreciation</t>
  </si>
  <si>
    <t>Tota Fixed Assets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</si>
  <si>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</si>
  <si>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</si>
  <si>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</si>
  <si>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</si>
  <si>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</si>
  <si>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</si>
  <si>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</si>
  <si>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</si>
  <si>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</si>
  <si>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</si>
  <si>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</si>
  <si>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Total Cost of Goods Sold</t>
  </si>
  <si>
    <t>2017 Actual</t>
  </si>
  <si>
    <t>2018 Actual</t>
  </si>
  <si>
    <t>Floors</t>
  </si>
  <si>
    <t>Management Salaries and Benefits</t>
  </si>
  <si>
    <t>Other SG&amp;A Expense</t>
  </si>
  <si>
    <t>Revenue:</t>
  </si>
  <si>
    <t>Carpet</t>
  </si>
  <si>
    <t>Tile</t>
  </si>
  <si>
    <t>Wood</t>
  </si>
  <si>
    <t>Cost of Goods Sold:</t>
  </si>
  <si>
    <t>Assumptions and Ratios</t>
  </si>
  <si>
    <t>Wood Average Price per Square Foot</t>
  </si>
  <si>
    <t>Tile Average Price per Square Foot</t>
  </si>
  <si>
    <t>Carpet Average Price per Square Foot</t>
  </si>
  <si>
    <t>Carpet # of Square Foot Sold</t>
  </si>
  <si>
    <t>Tile # of Square Foot Sold</t>
  </si>
  <si>
    <t>Wood # of Square Foot Sold</t>
  </si>
  <si>
    <t>Cost of Goods Sold</t>
  </si>
  <si>
    <t>Units Sold</t>
  </si>
  <si>
    <t>Carpet Average Cost per Square Foot</t>
  </si>
  <si>
    <t>Tile Average Cost per Square Foot</t>
  </si>
  <si>
    <t>Wood Average Cost per Square Foot</t>
  </si>
  <si>
    <t>Days of Accounts Receivable</t>
  </si>
  <si>
    <t>Days of Inventory</t>
  </si>
  <si>
    <t>Days of Accounts Payable</t>
  </si>
  <si>
    <t>Accounts Receivable</t>
  </si>
  <si>
    <t>Building and Equipment</t>
  </si>
  <si>
    <t>Forecast Change</t>
  </si>
  <si>
    <t>2020 Forecast</t>
  </si>
  <si>
    <t>Interest Rate</t>
  </si>
  <si>
    <t>Tax Rate</t>
  </si>
  <si>
    <t>Hourly Salaries and Benefits - Regular Pay</t>
  </si>
  <si>
    <t>Hourly Salaries and Benefits - Overtime Pay</t>
  </si>
  <si>
    <t>2019 Actual</t>
  </si>
  <si>
    <t>2021 Forecast</t>
  </si>
  <si>
    <t>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</si>
</sst>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8" formatCode="0.00000"/>
    <numFmt numFmtId="169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166" fontId="0" fillId="0" borderId="0" xfId="3" applyNumberFormat="1" applyFont="1"/>
    <xf numFmtId="164" fontId="0" fillId="0" borderId="0" xfId="0" applyNumberFormat="1"/>
    <xf numFmtId="44" fontId="0" fillId="0" borderId="0" xfId="1" applyFont="1"/>
    <xf numFmtId="167" fontId="0" fillId="0" borderId="0" xfId="0" applyNumberFormat="1"/>
    <xf numFmtId="164" fontId="0" fillId="0" borderId="0" xfId="1" applyNumberFormat="1" applyFont="1" applyFill="1" applyBorder="1"/>
    <xf numFmtId="168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64" fontId="0" fillId="0" borderId="0" xfId="1" applyNumberFormat="1" applyFont="1" applyBorder="1"/>
    <xf numFmtId="1" fontId="0" fillId="0" borderId="2" xfId="0" applyNumberFormat="1" applyBorder="1" applyAlignment="1">
      <alignment horizontal="center" wrapText="1"/>
    </xf>
    <xf numFmtId="164" fontId="0" fillId="2" borderId="2" xfId="1" applyNumberFormat="1" applyFont="1" applyFill="1" applyBorder="1"/>
    <xf numFmtId="165" fontId="0" fillId="2" borderId="0" xfId="2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horizontal="center" wrapText="1"/>
    </xf>
    <xf numFmtId="0" fontId="0" fillId="0" borderId="0" xfId="0" applyBorder="1"/>
    <xf numFmtId="166" fontId="0" fillId="2" borderId="0" xfId="3" applyNumberFormat="1" applyFont="1" applyFill="1" applyBorder="1"/>
    <xf numFmtId="44" fontId="0" fillId="2" borderId="0" xfId="0" applyNumberFormat="1" applyFill="1" applyBorder="1"/>
    <xf numFmtId="44" fontId="0" fillId="0" borderId="0" xfId="0" applyNumberFormat="1" applyBorder="1"/>
    <xf numFmtId="169" fontId="0" fillId="2" borderId="0" xfId="3" applyNumberFormat="1" applyFont="1" applyFill="1" applyBorder="1"/>
    <xf numFmtId="164" fontId="0" fillId="2" borderId="0" xfId="1" applyNumberFormat="1" applyFont="1" applyFill="1" applyBorder="1"/>
    <xf numFmtId="165" fontId="0" fillId="0" borderId="0" xfId="2" applyNumberFormat="1" applyFont="1" applyBorder="1"/>
    <xf numFmtId="165" fontId="0" fillId="2" borderId="0" xfId="2" applyNumberFormat="1" applyFont="1" applyFill="1" applyBorder="1"/>
    <xf numFmtId="164" fontId="0" fillId="0" borderId="2" xfId="1" applyNumberFormat="1" applyFont="1" applyFill="1" applyBorder="1"/>
    <xf numFmtId="164" fontId="4" fillId="0" borderId="2" xfId="1" applyNumberFormat="1" applyFont="1" applyFill="1" applyBorder="1"/>
    <xf numFmtId="164" fontId="4" fillId="0" borderId="0" xfId="1" applyNumberFormat="1" applyFont="1" applyFill="1" applyBorder="1"/>
    <xf numFmtId="164" fontId="0" fillId="0" borderId="1" xfId="1" applyNumberFormat="1" applyFont="1" applyFill="1" applyBorder="1"/>
    <xf numFmtId="169" fontId="0" fillId="2" borderId="0" xfId="3" applyNumberFormat="1" applyFont="1" applyFill="1"/>
    <xf numFmtId="43" fontId="0" fillId="2" borderId="0" xfId="3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28" workbookViewId="0">
      <selection activeCell="F47" sqref="F47"/>
    </sheetView>
  </sheetViews>
  <sheetFormatPr defaultRowHeight="15" x14ac:dyDescent="0.25"/>
  <cols>
    <col min="1" max="1" width="36.42578125" customWidth="1"/>
    <col min="2" max="6" width="15.7109375" customWidth="1"/>
    <col min="7" max="7" width="2.28515625" customWidth="1"/>
    <col min="8" max="8" width="11" bestFit="1" customWidth="1"/>
    <col min="9" max="9" width="11.140625" bestFit="1" customWidth="1"/>
  </cols>
  <sheetData>
    <row r="1" spans="1:8" ht="18.75" x14ac:dyDescent="0.3">
      <c r="A1" s="2" t="s">
        <v>35</v>
      </c>
    </row>
    <row r="2" spans="1:8" ht="18.75" x14ac:dyDescent="0.3">
      <c r="A2" s="2" t="s">
        <v>43</v>
      </c>
    </row>
    <row r="3" spans="1:8" ht="18.75" x14ac:dyDescent="0.3">
      <c r="A3" s="2"/>
    </row>
    <row r="4" spans="1:8" ht="28.9" customHeight="1" x14ac:dyDescent="0.3">
      <c r="A4" s="2"/>
      <c r="B4" s="15" t="s">
        <v>33</v>
      </c>
      <c r="C4" s="15" t="s">
        <v>34</v>
      </c>
      <c r="D4" s="15" t="s">
        <v>66</v>
      </c>
      <c r="E4" s="15" t="s">
        <v>61</v>
      </c>
      <c r="F4" s="15" t="s">
        <v>67</v>
      </c>
      <c r="H4" s="19" t="s">
        <v>60</v>
      </c>
    </row>
    <row r="5" spans="1:8" ht="14.45" customHeight="1" x14ac:dyDescent="0.25">
      <c r="A5" s="1" t="s">
        <v>51</v>
      </c>
      <c r="E5" s="24"/>
      <c r="F5" s="24"/>
      <c r="H5" s="7"/>
    </row>
    <row r="6" spans="1:8" ht="14.45" customHeight="1" x14ac:dyDescent="0.25">
      <c r="A6" t="s">
        <v>47</v>
      </c>
      <c r="B6" s="9">
        <v>980365.39792387537</v>
      </c>
      <c r="C6" s="9">
        <v>1133998.2493811289</v>
      </c>
      <c r="D6" s="9">
        <v>1290808.8368512096</v>
      </c>
      <c r="E6" s="25">
        <f>D6*(1+$H6)</f>
        <v>1323079.0577724897</v>
      </c>
      <c r="F6" s="25">
        <f>E6*(1+$H6)</f>
        <v>1356156.0342168019</v>
      </c>
      <c r="H6" s="21">
        <v>2.5000000000000001E-2</v>
      </c>
    </row>
    <row r="7" spans="1:8" ht="14.45" customHeight="1" x14ac:dyDescent="0.25">
      <c r="A7" t="s">
        <v>48</v>
      </c>
      <c r="B7" s="9">
        <v>290522.10834553442</v>
      </c>
      <c r="C7" s="9">
        <v>298202.02312138729</v>
      </c>
      <c r="D7" s="9">
        <v>311763.90870185453</v>
      </c>
      <c r="E7" s="25">
        <f>D7*(1+$H7)</f>
        <v>319558.00641940086</v>
      </c>
      <c r="F7" s="25">
        <f>E7*(1+$H7)</f>
        <v>327546.95657988585</v>
      </c>
      <c r="H7" s="21">
        <v>2.5000000000000001E-2</v>
      </c>
    </row>
    <row r="8" spans="1:8" ht="14.45" customHeight="1" x14ac:dyDescent="0.25">
      <c r="A8" t="s">
        <v>49</v>
      </c>
      <c r="B8" s="9">
        <v>86123.80336351876</v>
      </c>
      <c r="C8" s="9">
        <v>74148.920762646259</v>
      </c>
      <c r="D8" s="9">
        <v>56473.035304346529</v>
      </c>
      <c r="E8" s="25">
        <f>D8*0.25</f>
        <v>14118.258826086632</v>
      </c>
      <c r="F8" s="25">
        <v>0</v>
      </c>
      <c r="H8" s="22"/>
    </row>
    <row r="9" spans="1:8" ht="14.45" customHeight="1" x14ac:dyDescent="0.25">
      <c r="A9" s="1" t="s">
        <v>0</v>
      </c>
      <c r="B9" s="9"/>
      <c r="C9" s="9"/>
      <c r="D9" s="9"/>
      <c r="E9" s="24"/>
      <c r="F9" s="24"/>
      <c r="H9" s="22"/>
    </row>
    <row r="10" spans="1:8" ht="14.45" customHeight="1" x14ac:dyDescent="0.25">
      <c r="A10" t="s">
        <v>46</v>
      </c>
      <c r="B10" s="11">
        <v>2.89</v>
      </c>
      <c r="C10" s="11">
        <v>2.9246799999999999</v>
      </c>
      <c r="D10" s="11">
        <v>2.9782016439999999</v>
      </c>
      <c r="E10" s="37">
        <f>D10*(1+$H10)</f>
        <v>3.0526566850999997</v>
      </c>
      <c r="F10" s="37">
        <f>E10*(1+$H10)</f>
        <v>3.1289731022274996</v>
      </c>
      <c r="H10" s="21">
        <v>2.5000000000000001E-2</v>
      </c>
    </row>
    <row r="11" spans="1:8" ht="14.45" customHeight="1" x14ac:dyDescent="0.25">
      <c r="A11" t="s">
        <v>45</v>
      </c>
      <c r="B11" s="11">
        <v>6.83</v>
      </c>
      <c r="C11" s="11">
        <v>6.92</v>
      </c>
      <c r="D11" s="11">
        <v>7.01</v>
      </c>
      <c r="E11" s="37">
        <f>D11*(1+$H11)</f>
        <v>7.185249999999999</v>
      </c>
      <c r="F11" s="37">
        <f>E11*(1+$H11)</f>
        <v>7.364881249999998</v>
      </c>
      <c r="H11" s="21">
        <v>2.5000000000000001E-2</v>
      </c>
    </row>
    <row r="12" spans="1:8" ht="14.45" customHeight="1" x14ac:dyDescent="0.25">
      <c r="A12" t="s">
        <v>44</v>
      </c>
      <c r="B12" s="11">
        <v>7.73</v>
      </c>
      <c r="C12" s="11">
        <v>8.1474200000000003</v>
      </c>
      <c r="D12" s="11">
        <v>8.6281177800000002</v>
      </c>
      <c r="E12" s="26">
        <f>D12</f>
        <v>8.6281177800000002</v>
      </c>
      <c r="F12" s="26">
        <v>0</v>
      </c>
      <c r="H12" s="21"/>
    </row>
    <row r="13" spans="1:8" ht="14.45" customHeight="1" x14ac:dyDescent="0.25">
      <c r="A13" s="1" t="s">
        <v>50</v>
      </c>
      <c r="B13" s="9"/>
      <c r="C13" s="9"/>
      <c r="D13" s="9"/>
      <c r="E13" s="27"/>
      <c r="F13" s="27"/>
      <c r="H13" s="22"/>
    </row>
    <row r="14" spans="1:8" ht="14.45" customHeight="1" x14ac:dyDescent="0.25">
      <c r="A14" t="s">
        <v>52</v>
      </c>
      <c r="B14" s="11">
        <v>1.9652000000000003</v>
      </c>
      <c r="C14" s="11">
        <v>1.98293304</v>
      </c>
      <c r="D14" s="11">
        <v>2.0162425129880002</v>
      </c>
      <c r="E14" s="37">
        <f>D14*(1+$H14)</f>
        <v>2.0364049381178804</v>
      </c>
      <c r="F14" s="37">
        <f>E14*(1+$H14)</f>
        <v>2.0567689874990593</v>
      </c>
      <c r="H14" s="21">
        <v>0.01</v>
      </c>
    </row>
    <row r="15" spans="1:8" ht="14.45" customHeight="1" x14ac:dyDescent="0.25">
      <c r="A15" t="s">
        <v>53</v>
      </c>
      <c r="B15" s="11">
        <v>4.1662999999999997</v>
      </c>
      <c r="C15" s="11">
        <v>4.2211999999999996</v>
      </c>
      <c r="D15" s="11">
        <v>4.2620800000000001</v>
      </c>
      <c r="E15" s="37">
        <f>D15*(1+$H15)</f>
        <v>4.3047008</v>
      </c>
      <c r="F15" s="37">
        <f>E15*(1+$H15)</f>
        <v>4.3477478080000003</v>
      </c>
      <c r="H15" s="21">
        <v>0.01</v>
      </c>
    </row>
    <row r="16" spans="1:8" ht="14.45" customHeight="1" x14ac:dyDescent="0.25">
      <c r="A16" t="s">
        <v>54</v>
      </c>
      <c r="B16" s="11">
        <v>4.2515000000000009</v>
      </c>
      <c r="C16" s="11">
        <v>4.7255035999999997</v>
      </c>
      <c r="D16" s="11">
        <v>5.1337300791000002</v>
      </c>
      <c r="E16" s="26">
        <f>D16*(1+H16)</f>
        <v>5.9037895909650002</v>
      </c>
      <c r="F16" s="26">
        <v>0</v>
      </c>
      <c r="H16" s="21">
        <v>0.15</v>
      </c>
    </row>
    <row r="17" spans="1:8" ht="14.45" customHeight="1" x14ac:dyDescent="0.25">
      <c r="B17" s="11"/>
      <c r="C17" s="11"/>
      <c r="D17" s="11"/>
      <c r="E17" s="24"/>
      <c r="F17" s="24"/>
      <c r="H17" s="22"/>
    </row>
    <row r="18" spans="1:8" ht="14.45" customHeight="1" x14ac:dyDescent="0.25">
      <c r="A18" t="s">
        <v>55</v>
      </c>
      <c r="B18" s="36">
        <f>B63/(B33/365)</f>
        <v>30.006934744464925</v>
      </c>
      <c r="C18" s="36">
        <f t="shared" ref="C18:D18" si="0">C63/(C33/365)</f>
        <v>29.886909196154846</v>
      </c>
      <c r="D18" s="36">
        <f t="shared" si="0"/>
        <v>30.560091974693918</v>
      </c>
      <c r="E18" s="28">
        <f>D18</f>
        <v>30.560091974693918</v>
      </c>
      <c r="F18" s="28">
        <f>E18</f>
        <v>30.560091974693918</v>
      </c>
      <c r="H18" s="21">
        <v>0</v>
      </c>
    </row>
    <row r="19" spans="1:8" ht="14.45" customHeight="1" x14ac:dyDescent="0.25">
      <c r="A19" t="s">
        <v>56</v>
      </c>
      <c r="B19" s="36">
        <f>B64/(B38/365)</f>
        <v>65.394742363418743</v>
      </c>
      <c r="C19" s="36">
        <f t="shared" ref="C19:D19" si="1">C64/(C38/365)</f>
        <v>65.662559580528196</v>
      </c>
      <c r="D19" s="36">
        <f t="shared" si="1"/>
        <v>64.293310013304065</v>
      </c>
      <c r="E19" s="28">
        <v>60</v>
      </c>
      <c r="F19" s="28">
        <v>55</v>
      </c>
      <c r="H19" s="22"/>
    </row>
    <row r="20" spans="1:8" ht="14.45" customHeight="1" x14ac:dyDescent="0.25">
      <c r="A20" t="s">
        <v>57</v>
      </c>
      <c r="B20" s="36">
        <f>B74/(B38/365)</f>
        <v>35.003072930210941</v>
      </c>
      <c r="C20" s="36">
        <f t="shared" ref="C20:D20" si="2">C74/(C38/365)</f>
        <v>30.829118068206679</v>
      </c>
      <c r="D20" s="36">
        <f t="shared" si="2"/>
        <v>26.716311749276993</v>
      </c>
      <c r="E20" s="28">
        <f>D20</f>
        <v>26.716311749276993</v>
      </c>
      <c r="F20" s="28">
        <f>E20</f>
        <v>26.716311749276993</v>
      </c>
      <c r="H20" s="21">
        <v>0</v>
      </c>
    </row>
    <row r="21" spans="1:8" ht="14.45" customHeight="1" x14ac:dyDescent="0.25">
      <c r="E21" s="24"/>
      <c r="F21" s="24"/>
      <c r="H21" s="22"/>
    </row>
    <row r="22" spans="1:8" ht="14.45" customHeight="1" x14ac:dyDescent="0.25">
      <c r="A22" t="s">
        <v>62</v>
      </c>
      <c r="B22" s="7">
        <v>7.0000000000000007E-2</v>
      </c>
      <c r="C22" s="7">
        <v>7.0000000000000007E-2</v>
      </c>
      <c r="D22" s="7">
        <v>7.0000000000000007E-2</v>
      </c>
      <c r="E22" s="31">
        <f>D22</f>
        <v>7.0000000000000007E-2</v>
      </c>
      <c r="F22" s="31">
        <f>E22</f>
        <v>7.0000000000000007E-2</v>
      </c>
      <c r="H22" s="21">
        <v>0</v>
      </c>
    </row>
    <row r="23" spans="1:8" ht="14.45" customHeight="1" x14ac:dyDescent="0.25">
      <c r="A23" t="s">
        <v>63</v>
      </c>
      <c r="B23" s="7">
        <f>B54/(B51-B53)</f>
        <v>0.24299962164207339</v>
      </c>
      <c r="C23" s="7">
        <f t="shared" ref="C23:D23" si="3">C54/(C51-C53)</f>
        <v>0.24299944433965631</v>
      </c>
      <c r="D23" s="7">
        <f t="shared" si="3"/>
        <v>0.2369999952757319</v>
      </c>
      <c r="E23" s="31">
        <f>D23</f>
        <v>0.2369999952757319</v>
      </c>
      <c r="F23" s="31">
        <f>E23</f>
        <v>0.2369999952757319</v>
      </c>
      <c r="H23" s="21">
        <f>0</f>
        <v>0</v>
      </c>
    </row>
    <row r="24" spans="1:8" ht="14.45" customHeight="1" x14ac:dyDescent="0.25">
      <c r="E24" s="24"/>
      <c r="F24" s="24"/>
      <c r="H24" s="7"/>
    </row>
    <row r="25" spans="1:8" ht="18.75" x14ac:dyDescent="0.3">
      <c r="A25" s="2" t="s">
        <v>35</v>
      </c>
      <c r="E25" s="24"/>
      <c r="F25" s="24"/>
      <c r="H25" s="7"/>
    </row>
    <row r="26" spans="1:8" ht="18.75" x14ac:dyDescent="0.3">
      <c r="A26" s="2" t="s">
        <v>11</v>
      </c>
      <c r="E26" s="24"/>
      <c r="F26" s="24"/>
      <c r="H26" s="7"/>
    </row>
    <row r="27" spans="1:8" ht="14.45" customHeight="1" x14ac:dyDescent="0.3">
      <c r="A27" s="2"/>
      <c r="E27" s="24"/>
      <c r="F27" s="24"/>
      <c r="H27" s="7"/>
    </row>
    <row r="28" spans="1:8" x14ac:dyDescent="0.25">
      <c r="B28" s="3" t="s">
        <v>33</v>
      </c>
      <c r="C28" s="3" t="s">
        <v>34</v>
      </c>
      <c r="D28" s="3" t="s">
        <v>66</v>
      </c>
      <c r="E28" s="15" t="s">
        <v>61</v>
      </c>
      <c r="F28" s="15" t="s">
        <v>67</v>
      </c>
      <c r="H28" s="23"/>
    </row>
    <row r="29" spans="1:8" x14ac:dyDescent="0.25">
      <c r="A29" s="1" t="s">
        <v>38</v>
      </c>
      <c r="B29" s="4"/>
      <c r="C29" s="4"/>
      <c r="D29" s="4"/>
      <c r="E29" s="24"/>
      <c r="F29" s="24"/>
      <c r="H29" s="7"/>
    </row>
    <row r="30" spans="1:8" x14ac:dyDescent="0.25">
      <c r="A30" s="16" t="s">
        <v>39</v>
      </c>
      <c r="B30" s="4">
        <v>2833256</v>
      </c>
      <c r="C30" s="4">
        <v>3316582</v>
      </c>
      <c r="D30" s="4">
        <v>3844289</v>
      </c>
      <c r="E30" s="29">
        <f>E6*E10</f>
        <v>4038906.1306249993</v>
      </c>
      <c r="F30" s="29">
        <f>F6*F10</f>
        <v>4243375.7534878897</v>
      </c>
      <c r="H30" s="22"/>
    </row>
    <row r="31" spans="1:8" x14ac:dyDescent="0.25">
      <c r="A31" s="16" t="s">
        <v>40</v>
      </c>
      <c r="B31" s="4">
        <v>1984266</v>
      </c>
      <c r="C31" s="4">
        <v>2063558</v>
      </c>
      <c r="D31" s="4">
        <v>2185465</v>
      </c>
      <c r="E31" s="29">
        <f t="shared" ref="E31:F32" si="4">E7*E11</f>
        <v>2296104.1656249999</v>
      </c>
      <c r="F31" s="29">
        <f t="shared" si="4"/>
        <v>2412344.4390097647</v>
      </c>
      <c r="H31" s="22"/>
    </row>
    <row r="32" spans="1:8" x14ac:dyDescent="0.25">
      <c r="A32" s="16" t="s">
        <v>41</v>
      </c>
      <c r="B32" s="5">
        <v>665737</v>
      </c>
      <c r="C32" s="5">
        <v>604122</v>
      </c>
      <c r="D32" s="5">
        <v>487256</v>
      </c>
      <c r="E32" s="29">
        <f t="shared" si="4"/>
        <v>121814</v>
      </c>
      <c r="F32" s="29">
        <f t="shared" si="4"/>
        <v>0</v>
      </c>
      <c r="H32" s="22"/>
    </row>
    <row r="33" spans="1:8" x14ac:dyDescent="0.25">
      <c r="A33" t="s">
        <v>1</v>
      </c>
      <c r="B33" s="4">
        <f>SUM(B30:B32)</f>
        <v>5483259</v>
      </c>
      <c r="C33" s="4">
        <f t="shared" ref="C33:D33" si="5">SUM(C30:C32)</f>
        <v>5984262</v>
      </c>
      <c r="D33" s="4">
        <f t="shared" si="5"/>
        <v>6517010</v>
      </c>
      <c r="E33" s="13">
        <f>SUM(E30:E32)</f>
        <v>6456824.2962499987</v>
      </c>
      <c r="F33" s="13">
        <f>SUM(F30:F32)</f>
        <v>6655720.1924976539</v>
      </c>
      <c r="H33" s="22"/>
    </row>
    <row r="34" spans="1:8" x14ac:dyDescent="0.25">
      <c r="A34" s="17" t="s">
        <v>42</v>
      </c>
      <c r="B34" s="4"/>
      <c r="C34" s="4"/>
      <c r="D34" s="4"/>
      <c r="E34" s="29"/>
      <c r="F34" s="29"/>
      <c r="H34" s="22"/>
    </row>
    <row r="35" spans="1:8" x14ac:dyDescent="0.25">
      <c r="A35" s="16" t="s">
        <v>39</v>
      </c>
      <c r="B35" s="4">
        <v>1926614</v>
      </c>
      <c r="C35" s="4">
        <v>2248643</v>
      </c>
      <c r="D35" s="4">
        <v>2602584</v>
      </c>
      <c r="E35" s="29">
        <f>E14*E6</f>
        <v>2694324.7267682506</v>
      </c>
      <c r="F35" s="29">
        <f>F14*F6</f>
        <v>2789299.6733868313</v>
      </c>
      <c r="H35" s="22"/>
    </row>
    <row r="36" spans="1:8" x14ac:dyDescent="0.25">
      <c r="A36" s="16" t="s">
        <v>40</v>
      </c>
      <c r="B36" s="4">
        <v>1210402</v>
      </c>
      <c r="C36" s="4">
        <v>1258770</v>
      </c>
      <c r="D36" s="4">
        <v>1328763</v>
      </c>
      <c r="E36" s="29">
        <f t="shared" ref="E36:F36" si="6">E15*E7</f>
        <v>1375601.6058799999</v>
      </c>
      <c r="F36" s="29">
        <f t="shared" si="6"/>
        <v>1424091.56248727</v>
      </c>
      <c r="H36" s="22"/>
    </row>
    <row r="37" spans="1:8" x14ac:dyDescent="0.25">
      <c r="A37" s="16" t="s">
        <v>41</v>
      </c>
      <c r="B37" s="5">
        <v>366155</v>
      </c>
      <c r="C37" s="5">
        <v>350391</v>
      </c>
      <c r="D37" s="5">
        <v>289917</v>
      </c>
      <c r="E37" s="29">
        <f t="shared" ref="E37:F37" si="7">E16*E8</f>
        <v>83351.229500000001</v>
      </c>
      <c r="F37" s="29">
        <f t="shared" si="7"/>
        <v>0</v>
      </c>
      <c r="H37" s="22"/>
    </row>
    <row r="38" spans="1:8" x14ac:dyDescent="0.25">
      <c r="A38" s="16" t="s">
        <v>32</v>
      </c>
      <c r="B38" s="5">
        <f>SUM(B35:B37)</f>
        <v>3503171</v>
      </c>
      <c r="C38" s="5">
        <f t="shared" ref="C38:D38" si="8">SUM(C35:C37)</f>
        <v>3857804</v>
      </c>
      <c r="D38" s="5">
        <f t="shared" si="8"/>
        <v>4221264</v>
      </c>
      <c r="E38" s="32">
        <f>SUM(E35:E37)</f>
        <v>4153277.5621482502</v>
      </c>
      <c r="F38" s="32">
        <f>SUM(F35:F37)</f>
        <v>4213391.2358741015</v>
      </c>
      <c r="H38" s="22"/>
    </row>
    <row r="39" spans="1:8" x14ac:dyDescent="0.25">
      <c r="A39" t="s">
        <v>10</v>
      </c>
      <c r="B39" s="4">
        <f>B33-B38</f>
        <v>1980088</v>
      </c>
      <c r="C39" s="4">
        <f t="shared" ref="C39:D39" si="9">C33-C38</f>
        <v>2126458</v>
      </c>
      <c r="D39" s="4">
        <f t="shared" si="9"/>
        <v>2295746</v>
      </c>
      <c r="E39" s="13">
        <f>E33-E38</f>
        <v>2303546.7341017486</v>
      </c>
      <c r="F39" s="13">
        <f>F33-F38</f>
        <v>2442328.9566235524</v>
      </c>
      <c r="H39" s="22"/>
    </row>
    <row r="40" spans="1:8" x14ac:dyDescent="0.25">
      <c r="A40" t="s">
        <v>12</v>
      </c>
      <c r="B40" s="7">
        <f>B39/B33</f>
        <v>0.36111516891687956</v>
      </c>
      <c r="C40" s="7">
        <f>C39/C33</f>
        <v>0.35534172801926117</v>
      </c>
      <c r="D40" s="7">
        <f>D39/D33</f>
        <v>0.3522698292621923</v>
      </c>
      <c r="E40" s="30">
        <f>E39/E33</f>
        <v>0.35676156395328967</v>
      </c>
      <c r="F40" s="30">
        <f>F39/F33</f>
        <v>0.36695186786496109</v>
      </c>
      <c r="H40" s="22"/>
    </row>
    <row r="41" spans="1:8" x14ac:dyDescent="0.25">
      <c r="B41" s="4"/>
      <c r="C41" s="4"/>
      <c r="D41" s="4"/>
      <c r="E41" s="24"/>
      <c r="F41" s="24"/>
      <c r="H41" s="7"/>
    </row>
    <row r="42" spans="1:8" x14ac:dyDescent="0.25">
      <c r="A42" s="1" t="s">
        <v>2</v>
      </c>
      <c r="B42" s="4"/>
      <c r="C42" s="4"/>
      <c r="D42" s="4"/>
      <c r="E42" s="27">
        <f>E45*(1+0.25)</f>
        <v>122149.6875</v>
      </c>
      <c r="F42" s="24"/>
      <c r="H42" s="7"/>
    </row>
    <row r="43" spans="1:8" x14ac:dyDescent="0.25">
      <c r="A43" t="s">
        <v>36</v>
      </c>
      <c r="B43" s="4">
        <v>325336</v>
      </c>
      <c r="C43" s="4">
        <v>349103</v>
      </c>
      <c r="D43" s="4">
        <v>373702</v>
      </c>
      <c r="E43" s="25">
        <f>D43*(1+$H43)</f>
        <v>383044.55</v>
      </c>
      <c r="F43" s="25">
        <f>E43*(1+$H43)</f>
        <v>392620.66374999995</v>
      </c>
      <c r="H43" s="21">
        <v>2.5000000000000001E-2</v>
      </c>
    </row>
    <row r="44" spans="1:8" x14ac:dyDescent="0.25">
      <c r="A44" t="s">
        <v>64</v>
      </c>
      <c r="B44" s="4">
        <v>1028930</v>
      </c>
      <c r="C44" s="4">
        <v>1078415</v>
      </c>
      <c r="D44" s="4">
        <v>1135772</v>
      </c>
      <c r="E44" s="25">
        <f>D44*(1+$H44)</f>
        <v>1164166.2999999998</v>
      </c>
      <c r="F44" s="25">
        <f>E44*(1+$H44)</f>
        <v>1193270.4574999998</v>
      </c>
      <c r="H44" s="21">
        <v>2.5000000000000001E-2</v>
      </c>
    </row>
    <row r="45" spans="1:8" x14ac:dyDescent="0.25">
      <c r="A45" t="s">
        <v>65</v>
      </c>
      <c r="B45" s="4">
        <v>103254</v>
      </c>
      <c r="C45" s="4">
        <v>110378</v>
      </c>
      <c r="D45" s="4">
        <v>130293</v>
      </c>
      <c r="E45" s="29">
        <f>D45*(1+H45)</f>
        <v>97719.75</v>
      </c>
      <c r="F45" s="29">
        <f>E45*(1+I45)</f>
        <v>97719.75</v>
      </c>
      <c r="H45" s="21">
        <v>-0.25</v>
      </c>
    </row>
    <row r="46" spans="1:8" x14ac:dyDescent="0.25">
      <c r="A46" t="s">
        <v>7</v>
      </c>
      <c r="B46" s="4">
        <v>19873</v>
      </c>
      <c r="C46" s="4">
        <v>13984</v>
      </c>
      <c r="D46" s="4">
        <v>34583</v>
      </c>
      <c r="E46" s="25">
        <f>D46*(1+$H46)</f>
        <v>35447.574999999997</v>
      </c>
      <c r="F46" s="25">
        <f>E46*(1+$H46)</f>
        <v>36333.764374999992</v>
      </c>
      <c r="H46" s="21">
        <v>2.5000000000000001E-2</v>
      </c>
    </row>
    <row r="47" spans="1:8" x14ac:dyDescent="0.25">
      <c r="A47" t="s">
        <v>37</v>
      </c>
      <c r="B47" s="4">
        <v>123484</v>
      </c>
      <c r="C47" s="4">
        <v>127686</v>
      </c>
      <c r="D47" s="4">
        <v>148998</v>
      </c>
      <c r="E47" s="25">
        <f>D47*(1+$H47)</f>
        <v>152722.94999999998</v>
      </c>
      <c r="F47" s="25">
        <f>E47*(1+$H47)</f>
        <v>156541.02374999996</v>
      </c>
      <c r="H47" s="21">
        <v>2.5000000000000001E-2</v>
      </c>
    </row>
    <row r="48" spans="1:8" x14ac:dyDescent="0.25">
      <c r="A48" t="s">
        <v>8</v>
      </c>
      <c r="B48" s="5">
        <v>14244</v>
      </c>
      <c r="C48" s="5">
        <v>19477</v>
      </c>
      <c r="D48" s="5">
        <v>21783</v>
      </c>
      <c r="E48" s="33">
        <v>36504</v>
      </c>
      <c r="F48" s="33">
        <v>41462</v>
      </c>
      <c r="H48" s="22"/>
    </row>
    <row r="49" spans="1:8" x14ac:dyDescent="0.25">
      <c r="A49" t="s">
        <v>3</v>
      </c>
      <c r="B49" s="4">
        <f>SUM(B43:B48)</f>
        <v>1615121</v>
      </c>
      <c r="C49" s="4">
        <f>SUM(C43:C48)</f>
        <v>1699043</v>
      </c>
      <c r="D49" s="4">
        <f>SUM(D43:D48)</f>
        <v>1845131</v>
      </c>
      <c r="E49" s="13">
        <f>SUM(E43:E48)</f>
        <v>1869605.1249999998</v>
      </c>
      <c r="F49" s="13">
        <f>SUM(F43:F48)</f>
        <v>1917947.6593749998</v>
      </c>
      <c r="H49" s="7"/>
    </row>
    <row r="50" spans="1:8" x14ac:dyDescent="0.25">
      <c r="B50" s="4"/>
      <c r="C50" s="4"/>
      <c r="D50" s="4"/>
      <c r="E50" s="13"/>
      <c r="F50" s="13"/>
      <c r="H50" s="7"/>
    </row>
    <row r="51" spans="1:8" x14ac:dyDescent="0.25">
      <c r="A51" t="s">
        <v>5</v>
      </c>
      <c r="B51" s="4">
        <f>B39-B49</f>
        <v>364967</v>
      </c>
      <c r="C51" s="4">
        <f>C39-C49</f>
        <v>427415</v>
      </c>
      <c r="D51" s="4">
        <f>D39-D49</f>
        <v>450615</v>
      </c>
      <c r="E51" s="13">
        <f>E39-E49</f>
        <v>433941.60910174879</v>
      </c>
      <c r="F51" s="13">
        <f>F39-F49</f>
        <v>524381.29724855255</v>
      </c>
      <c r="H51" s="7"/>
    </row>
    <row r="52" spans="1:8" x14ac:dyDescent="0.25">
      <c r="B52" s="4"/>
      <c r="C52" s="4"/>
      <c r="D52" s="4"/>
      <c r="E52" s="18"/>
      <c r="F52" s="18"/>
      <c r="H52" s="7"/>
    </row>
    <row r="53" spans="1:8" x14ac:dyDescent="0.25">
      <c r="A53" t="s">
        <v>4</v>
      </c>
      <c r="B53" s="4">
        <v>34592</v>
      </c>
      <c r="C53" s="4">
        <v>35089</v>
      </c>
      <c r="D53" s="4">
        <v>27269</v>
      </c>
      <c r="E53" s="29">
        <f>E22*E78</f>
        <v>44188.706446095144</v>
      </c>
      <c r="F53" s="29">
        <f>F22*F78</f>
        <v>13609.321333046577</v>
      </c>
      <c r="H53" s="22"/>
    </row>
    <row r="54" spans="1:8" x14ac:dyDescent="0.25">
      <c r="A54" t="s">
        <v>6</v>
      </c>
      <c r="B54" s="5">
        <v>80281</v>
      </c>
      <c r="C54" s="5">
        <v>95335</v>
      </c>
      <c r="D54" s="5">
        <v>100333</v>
      </c>
      <c r="E54" s="20">
        <f>E23*(E51-E53)</f>
        <v>92371.436088092712</v>
      </c>
      <c r="F54" s="20">
        <f>F23*(F51-F53)</f>
        <v>121052.95587895116</v>
      </c>
      <c r="H54" s="22"/>
    </row>
    <row r="55" spans="1:8" ht="15.75" thickBot="1" x14ac:dyDescent="0.3">
      <c r="A55" t="s">
        <v>9</v>
      </c>
      <c r="B55" s="6">
        <f>B51-B53-B54</f>
        <v>250094</v>
      </c>
      <c r="C55" s="6">
        <f>C51-C53-C54</f>
        <v>296991</v>
      </c>
      <c r="D55" s="6">
        <f>D51-D53-D54</f>
        <v>323013</v>
      </c>
      <c r="E55" s="35">
        <f>E51-E53-E54</f>
        <v>297381.46656756091</v>
      </c>
      <c r="F55" s="35">
        <f>F51-F53-F54</f>
        <v>389719.02003655478</v>
      </c>
      <c r="H55" s="7"/>
    </row>
    <row r="56" spans="1:8" ht="15.75" thickTop="1" x14ac:dyDescent="0.25">
      <c r="A56" t="s">
        <v>13</v>
      </c>
      <c r="B56" s="7">
        <f>B55/B33</f>
        <v>4.5610466330333839E-2</v>
      </c>
      <c r="C56" s="7">
        <f>C55/C33</f>
        <v>4.9628676017193098E-2</v>
      </c>
      <c r="D56" s="7">
        <f>D55/D33</f>
        <v>4.9564600944298078E-2</v>
      </c>
      <c r="E56" s="30">
        <f>E55/E33</f>
        <v>4.6056924104357994E-2</v>
      </c>
      <c r="F56" s="30">
        <f>F55/F33</f>
        <v>5.8553996977794696E-2</v>
      </c>
      <c r="H56" s="7"/>
    </row>
    <row r="57" spans="1:8" x14ac:dyDescent="0.25">
      <c r="B57" s="8"/>
      <c r="E57" s="24"/>
      <c r="F57" s="24"/>
      <c r="H57" s="7"/>
    </row>
    <row r="58" spans="1:8" ht="18.75" x14ac:dyDescent="0.3">
      <c r="A58" s="2" t="s">
        <v>35</v>
      </c>
      <c r="B58" s="12"/>
      <c r="C58" s="12"/>
      <c r="D58" s="12"/>
      <c r="E58" s="24"/>
      <c r="F58" s="24"/>
      <c r="H58" s="7"/>
    </row>
    <row r="59" spans="1:8" ht="18.75" x14ac:dyDescent="0.3">
      <c r="A59" s="2" t="s">
        <v>14</v>
      </c>
      <c r="B59" s="8"/>
      <c r="C59" s="8"/>
      <c r="D59" s="8"/>
      <c r="E59" s="24"/>
      <c r="F59" s="24"/>
      <c r="H59" s="7"/>
    </row>
    <row r="60" spans="1:8" x14ac:dyDescent="0.25">
      <c r="B60" s="15" t="s">
        <v>33</v>
      </c>
      <c r="C60" s="15" t="s">
        <v>34</v>
      </c>
      <c r="D60" s="15" t="s">
        <v>66</v>
      </c>
      <c r="E60" s="15" t="s">
        <v>61</v>
      </c>
      <c r="F60" s="15" t="s">
        <v>67</v>
      </c>
      <c r="H60" s="23"/>
    </row>
    <row r="61" spans="1:8" x14ac:dyDescent="0.25">
      <c r="A61" s="1" t="s">
        <v>17</v>
      </c>
      <c r="B61" s="8"/>
      <c r="E61" s="24"/>
      <c r="F61" s="24"/>
      <c r="H61" s="7"/>
    </row>
    <row r="62" spans="1:8" x14ac:dyDescent="0.25">
      <c r="A62" t="s">
        <v>15</v>
      </c>
      <c r="B62" s="4">
        <v>387493</v>
      </c>
      <c r="C62" s="4">
        <v>453425</v>
      </c>
      <c r="D62" s="4">
        <v>500267</v>
      </c>
      <c r="E62" s="25">
        <f>D62*(1+$H62)</f>
        <v>550293.70000000007</v>
      </c>
      <c r="F62" s="25">
        <f>E62*(1+$H62)</f>
        <v>605323.07000000018</v>
      </c>
      <c r="H62" s="21">
        <v>0.1</v>
      </c>
    </row>
    <row r="63" spans="1:8" x14ac:dyDescent="0.25">
      <c r="A63" t="s">
        <v>58</v>
      </c>
      <c r="B63" s="4">
        <v>450783</v>
      </c>
      <c r="C63" s="4">
        <v>490003</v>
      </c>
      <c r="D63" s="4">
        <v>545645</v>
      </c>
      <c r="E63" s="29">
        <f>E18*(E33/365)</f>
        <v>540605.8749529816</v>
      </c>
      <c r="F63" s="29">
        <f>F18*(F33/365)</f>
        <v>557258.68833028991</v>
      </c>
      <c r="H63" s="7"/>
    </row>
    <row r="64" spans="1:8" x14ac:dyDescent="0.25">
      <c r="A64" t="s">
        <v>16</v>
      </c>
      <c r="B64" s="5">
        <v>627641</v>
      </c>
      <c r="C64" s="5">
        <v>694009</v>
      </c>
      <c r="D64" s="5">
        <v>743559</v>
      </c>
      <c r="E64" s="20">
        <f>E19*(E38/365)</f>
        <v>682730.55816135625</v>
      </c>
      <c r="F64" s="20">
        <f>F19*(F38/365)</f>
        <v>634894.56978924817</v>
      </c>
      <c r="G64" s="13"/>
      <c r="H64" s="7"/>
    </row>
    <row r="65" spans="1:9" x14ac:dyDescent="0.25">
      <c r="A65" t="s">
        <v>18</v>
      </c>
      <c r="B65" s="4">
        <f>SUM(B62:B64)</f>
        <v>1465917</v>
      </c>
      <c r="C65" s="4">
        <f>SUM(C62:C64)</f>
        <v>1637437</v>
      </c>
      <c r="D65" s="4">
        <f>SUM(D62:D64)</f>
        <v>1789471</v>
      </c>
      <c r="E65" s="13">
        <f>SUM(E62:E64)</f>
        <v>1773630.1331143379</v>
      </c>
      <c r="F65" s="13">
        <f>SUM(F62:F64)</f>
        <v>1797476.3281195383</v>
      </c>
      <c r="H65" s="7"/>
    </row>
    <row r="66" spans="1:9" x14ac:dyDescent="0.25">
      <c r="B66" s="4"/>
      <c r="C66" s="4"/>
      <c r="D66" s="4"/>
      <c r="E66" s="18"/>
      <c r="F66" s="18"/>
      <c r="H66" s="7"/>
    </row>
    <row r="67" spans="1:9" x14ac:dyDescent="0.25">
      <c r="A67" t="s">
        <v>59</v>
      </c>
      <c r="B67" s="4">
        <v>427313</v>
      </c>
      <c r="C67" s="4">
        <v>584297</v>
      </c>
      <c r="D67" s="4">
        <v>653487</v>
      </c>
      <c r="E67" s="34">
        <v>1243845</v>
      </c>
      <c r="F67" s="34">
        <v>1243845</v>
      </c>
      <c r="H67" s="22"/>
      <c r="I67" s="8"/>
    </row>
    <row r="68" spans="1:9" x14ac:dyDescent="0.25">
      <c r="A68" t="s">
        <v>19</v>
      </c>
      <c r="B68" s="5">
        <v>-109243</v>
      </c>
      <c r="C68" s="5">
        <v>-128720</v>
      </c>
      <c r="D68" s="5">
        <v>-150503</v>
      </c>
      <c r="E68" s="33">
        <v>-187007</v>
      </c>
      <c r="F68" s="33">
        <v>-228469</v>
      </c>
      <c r="H68" s="7"/>
      <c r="I68" s="10"/>
    </row>
    <row r="69" spans="1:9" x14ac:dyDescent="0.25">
      <c r="A69" t="s">
        <v>20</v>
      </c>
      <c r="B69" s="4">
        <f>B67+B68</f>
        <v>318070</v>
      </c>
      <c r="C69" s="4">
        <f>C67+C68</f>
        <v>455577</v>
      </c>
      <c r="D69" s="4">
        <f>D67+D68</f>
        <v>502984</v>
      </c>
      <c r="E69" s="34">
        <f>E67+E68</f>
        <v>1056838</v>
      </c>
      <c r="F69" s="34">
        <f>F67+F68</f>
        <v>1015376</v>
      </c>
      <c r="H69" s="7"/>
    </row>
    <row r="70" spans="1:9" x14ac:dyDescent="0.25">
      <c r="B70" s="4"/>
      <c r="C70" s="4"/>
      <c r="D70" s="4"/>
      <c r="E70" s="18"/>
      <c r="F70" s="18"/>
      <c r="H70" s="7"/>
    </row>
    <row r="71" spans="1:9" ht="15.75" thickBot="1" x14ac:dyDescent="0.3">
      <c r="A71" t="s">
        <v>21</v>
      </c>
      <c r="B71" s="6">
        <f>B65+B69</f>
        <v>1783987</v>
      </c>
      <c r="C71" s="6">
        <f t="shared" ref="C71:D71" si="10">C65+C69</f>
        <v>2093014</v>
      </c>
      <c r="D71" s="6">
        <f t="shared" si="10"/>
        <v>2292455</v>
      </c>
      <c r="E71" s="35">
        <f>E65+E69</f>
        <v>2830468.1331143379</v>
      </c>
      <c r="F71" s="35">
        <f>F65+F69</f>
        <v>2812852.3281195383</v>
      </c>
      <c r="H71" s="7"/>
    </row>
    <row r="72" spans="1:9" ht="15.75" thickTop="1" x14ac:dyDescent="0.25">
      <c r="B72" s="4"/>
      <c r="C72" s="4"/>
      <c r="D72" s="4"/>
      <c r="E72" s="18"/>
      <c r="F72" s="18"/>
      <c r="H72" s="7"/>
    </row>
    <row r="73" spans="1:9" x14ac:dyDescent="0.25">
      <c r="A73" s="1" t="s">
        <v>22</v>
      </c>
      <c r="B73" s="4"/>
      <c r="C73" s="4"/>
      <c r="D73" s="4"/>
      <c r="E73" s="18"/>
      <c r="F73" s="18"/>
      <c r="H73" s="7"/>
    </row>
    <row r="74" spans="1:9" x14ac:dyDescent="0.25">
      <c r="A74" t="s">
        <v>23</v>
      </c>
      <c r="B74" s="4">
        <v>335950</v>
      </c>
      <c r="C74" s="4">
        <v>325843</v>
      </c>
      <c r="D74" s="4">
        <v>308977</v>
      </c>
      <c r="E74" s="20">
        <f>E20*(E38/365)</f>
        <v>304000.70720994467</v>
      </c>
      <c r="F74" s="20">
        <f>F20*(F38/365)</f>
        <v>308400.75008023006</v>
      </c>
      <c r="H74" s="22"/>
    </row>
    <row r="75" spans="1:9" x14ac:dyDescent="0.25">
      <c r="A75" t="s">
        <v>24</v>
      </c>
      <c r="B75" s="5">
        <v>80281</v>
      </c>
      <c r="C75" s="5">
        <v>95335</v>
      </c>
      <c r="D75" s="5">
        <v>100333</v>
      </c>
      <c r="E75" s="20">
        <f>E54</f>
        <v>92371.436088092712</v>
      </c>
      <c r="F75" s="20">
        <f>F54</f>
        <v>121052.95587895116</v>
      </c>
      <c r="H75" s="7"/>
    </row>
    <row r="76" spans="1:9" x14ac:dyDescent="0.25">
      <c r="A76" t="s">
        <v>27</v>
      </c>
      <c r="B76" s="4">
        <f>SUM(B74:B75)</f>
        <v>416231</v>
      </c>
      <c r="C76" s="4">
        <f>SUM(C74:C75)</f>
        <v>421178</v>
      </c>
      <c r="D76" s="4">
        <f>SUM(D74:D75)</f>
        <v>409310</v>
      </c>
      <c r="E76" s="13">
        <f>SUM(E74:E75)</f>
        <v>396372.14329803735</v>
      </c>
      <c r="F76" s="13">
        <f>SUM(F74:F75)</f>
        <v>429453.70595918124</v>
      </c>
      <c r="H76" s="7"/>
      <c r="I76" s="14"/>
    </row>
    <row r="77" spans="1:9" x14ac:dyDescent="0.25">
      <c r="B77" s="4"/>
      <c r="C77" s="4"/>
      <c r="D77" s="4"/>
      <c r="E77" s="18"/>
      <c r="F77" s="18"/>
      <c r="H77" s="7"/>
    </row>
    <row r="78" spans="1:9" x14ac:dyDescent="0.25">
      <c r="A78" t="s">
        <v>25</v>
      </c>
      <c r="B78" s="5">
        <v>494177</v>
      </c>
      <c r="C78" s="5">
        <v>501265</v>
      </c>
      <c r="D78" s="5">
        <v>389561</v>
      </c>
      <c r="E78" s="20">
        <v>631267.23494421632</v>
      </c>
      <c r="F78" s="20">
        <v>194418.87618637964</v>
      </c>
      <c r="H78" s="7"/>
    </row>
    <row r="79" spans="1:9" x14ac:dyDescent="0.25">
      <c r="A79" t="s">
        <v>26</v>
      </c>
      <c r="B79" s="4">
        <f>B76+B78</f>
        <v>910408</v>
      </c>
      <c r="C79" s="4">
        <f t="shared" ref="C79:D79" si="11">C76+C78</f>
        <v>922443</v>
      </c>
      <c r="D79" s="4">
        <f t="shared" si="11"/>
        <v>798871</v>
      </c>
      <c r="E79" s="13">
        <f>E76+E78</f>
        <v>1027639.3782422537</v>
      </c>
      <c r="F79" s="13">
        <f>F76+F78</f>
        <v>623872.58214556088</v>
      </c>
      <c r="H79" s="7"/>
    </row>
    <row r="80" spans="1:9" x14ac:dyDescent="0.25">
      <c r="B80" s="4"/>
      <c r="C80" s="4"/>
      <c r="D80" s="4"/>
      <c r="E80" s="18"/>
      <c r="F80" s="18"/>
      <c r="H80" s="7"/>
    </row>
    <row r="81" spans="1:8" x14ac:dyDescent="0.25">
      <c r="A81" t="s">
        <v>28</v>
      </c>
      <c r="B81" s="4">
        <v>400000</v>
      </c>
      <c r="C81" s="4">
        <v>400000</v>
      </c>
      <c r="D81" s="4">
        <v>400000</v>
      </c>
      <c r="E81" s="29">
        <f>D81</f>
        <v>400000</v>
      </c>
      <c r="F81" s="29">
        <f>D81</f>
        <v>400000</v>
      </c>
      <c r="H81" s="22"/>
    </row>
    <row r="82" spans="1:8" x14ac:dyDescent="0.25">
      <c r="A82" t="s">
        <v>29</v>
      </c>
      <c r="B82" s="5">
        <v>473579</v>
      </c>
      <c r="C82" s="5">
        <v>770571</v>
      </c>
      <c r="D82" s="5">
        <v>1093584</v>
      </c>
      <c r="E82" s="20">
        <f>D82+E55</f>
        <v>1390965.466567561</v>
      </c>
      <c r="F82" s="20">
        <f>E82+F55</f>
        <v>1780684.4866041159</v>
      </c>
      <c r="H82" s="7"/>
    </row>
    <row r="83" spans="1:8" x14ac:dyDescent="0.25">
      <c r="A83" t="s">
        <v>30</v>
      </c>
      <c r="B83" s="4">
        <f>SUM(B81:B82)</f>
        <v>873579</v>
      </c>
      <c r="C83" s="4">
        <f t="shared" ref="C83:D83" si="12">SUM(C81:C82)</f>
        <v>1170571</v>
      </c>
      <c r="D83" s="4">
        <f t="shared" si="12"/>
        <v>1493584</v>
      </c>
      <c r="E83" s="13">
        <f>E81+E82</f>
        <v>1790965.466567561</v>
      </c>
      <c r="F83" s="13">
        <f>F81+F82</f>
        <v>2180684.4866041159</v>
      </c>
      <c r="H83" s="7"/>
    </row>
    <row r="84" spans="1:8" x14ac:dyDescent="0.25">
      <c r="B84" s="4"/>
      <c r="C84" s="4"/>
      <c r="D84" s="4"/>
      <c r="E84" s="13"/>
      <c r="F84" s="13"/>
      <c r="H84" s="7"/>
    </row>
    <row r="85" spans="1:8" ht="15.75" thickBot="1" x14ac:dyDescent="0.3">
      <c r="A85" t="s">
        <v>31</v>
      </c>
      <c r="B85" s="6">
        <f>B79+B83</f>
        <v>1783987</v>
      </c>
      <c r="C85" s="6">
        <f t="shared" ref="C85:D85" si="13">C79+C83</f>
        <v>2093014</v>
      </c>
      <c r="D85" s="6">
        <f t="shared" si="13"/>
        <v>2292455</v>
      </c>
      <c r="E85" s="35">
        <f>E79+E83</f>
        <v>2818604.8448098148</v>
      </c>
      <c r="F85" s="35">
        <f>F79+F83</f>
        <v>2804557.0687496769</v>
      </c>
      <c r="H85" s="7"/>
    </row>
    <row r="86" spans="1:8" ht="9" customHeight="1" thickTop="1" x14ac:dyDescent="0.25">
      <c r="B86" s="4"/>
      <c r="C86" s="4"/>
      <c r="D86" s="4"/>
      <c r="E86" s="24"/>
      <c r="F86" s="24"/>
      <c r="H86" s="7"/>
    </row>
    <row r="87" spans="1:8" x14ac:dyDescent="0.25">
      <c r="A87" t="s">
        <v>68</v>
      </c>
      <c r="B87" s="4"/>
      <c r="C87" s="4"/>
      <c r="D87" s="4"/>
      <c r="E87" s="8">
        <f>E71-E85</f>
        <v>11863.288304523099</v>
      </c>
      <c r="F87" s="8">
        <f>F71-F85</f>
        <v>8295.2593698613346</v>
      </c>
      <c r="H87" s="7"/>
    </row>
    <row r="88" spans="1:8" x14ac:dyDescent="0.25">
      <c r="B88" s="4"/>
      <c r="C88" s="4"/>
      <c r="D88" s="4"/>
      <c r="F88" s="24"/>
      <c r="H8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Floors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dcterms:created xsi:type="dcterms:W3CDTF">2019-02-20T15:47:38Z</dcterms:created>
  <dcterms:modified xsi:type="dcterms:W3CDTF">2022-04-21T21:43:10Z</dcterms:modified>
</cp:coreProperties>
</file>