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van\OneDrive - University of Virginia\StreamLit\"/>
    </mc:Choice>
  </mc:AlternateContent>
  <xr:revisionPtr revIDLastSave="0" documentId="13_ncr:1_{95D2EDF6-5DAB-43A9-9BF3-5E70347EB671}" xr6:coauthVersionLast="47" xr6:coauthVersionMax="47" xr10:uidLastSave="{00000000-0000-0000-0000-000000000000}"/>
  <bookViews>
    <workbookView xWindow="-110" yWindow="-110" windowWidth="19420" windowHeight="11500" xr2:uid="{97454CBC-327E-48EE-B8D6-214EE2D65EB7}"/>
  </bookViews>
  <sheets>
    <sheet name="Tabulat_Subcatc2" sheetId="1" r:id="rId1"/>
  </sheets>
  <definedNames>
    <definedName name="_xlnm._FilterDatabase" localSheetId="0" hidden="1">Tabulat_Subcatc2!$A$1:$X$1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Y4" i="1" s="1"/>
  <c r="X5" i="1"/>
  <c r="Y5" i="1" s="1"/>
  <c r="X6" i="1"/>
  <c r="X7" i="1"/>
  <c r="X8" i="1"/>
  <c r="X9" i="1"/>
  <c r="X10" i="1"/>
  <c r="Y10" i="1" s="1"/>
  <c r="X11" i="1"/>
  <c r="X12" i="1"/>
  <c r="X13" i="1"/>
  <c r="X14" i="1"/>
  <c r="Y14" i="1" s="1"/>
  <c r="X15" i="1"/>
  <c r="Y15" i="1" s="1"/>
  <c r="X16" i="1"/>
  <c r="Y16" i="1" s="1"/>
  <c r="X17" i="1"/>
  <c r="X18" i="1"/>
  <c r="X19" i="1"/>
  <c r="X20" i="1"/>
  <c r="X21" i="1"/>
  <c r="Y21" i="1" s="1"/>
  <c r="X22" i="1"/>
  <c r="Y22" i="1" s="1"/>
  <c r="X23" i="1"/>
  <c r="X24" i="1"/>
  <c r="Y24" i="1" s="1"/>
  <c r="X25" i="1"/>
  <c r="X26" i="1"/>
  <c r="X27" i="1"/>
  <c r="Y27" i="1" s="1"/>
  <c r="X28" i="1"/>
  <c r="Y28" i="1" s="1"/>
  <c r="X29" i="1"/>
  <c r="Y29" i="1" s="1"/>
  <c r="X30" i="1"/>
  <c r="X31" i="1"/>
  <c r="X32" i="1"/>
  <c r="X33" i="1"/>
  <c r="X34" i="1"/>
  <c r="Y34" i="1" s="1"/>
  <c r="X35" i="1"/>
  <c r="X36" i="1"/>
  <c r="X37" i="1"/>
  <c r="Y37" i="1" s="1"/>
  <c r="X38" i="1"/>
  <c r="X39" i="1"/>
  <c r="Y39" i="1" s="1"/>
  <c r="X40" i="1"/>
  <c r="Y40" i="1" s="1"/>
  <c r="X2" i="1"/>
  <c r="Y2" i="1" s="1"/>
  <c r="W40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2" i="1"/>
  <c r="T2" i="1"/>
  <c r="S3" i="1"/>
  <c r="S4" i="1"/>
  <c r="S5" i="1"/>
  <c r="S6" i="1"/>
  <c r="S7" i="1"/>
  <c r="S8" i="1"/>
  <c r="S9" i="1"/>
  <c r="S10" i="1"/>
  <c r="T10" i="1" s="1"/>
  <c r="S11" i="1"/>
  <c r="T11" i="1" s="1"/>
  <c r="S12" i="1"/>
  <c r="T12" i="1" s="1"/>
  <c r="S13" i="1"/>
  <c r="S14" i="1"/>
  <c r="T14" i="1" s="1"/>
  <c r="S15" i="1"/>
  <c r="S16" i="1"/>
  <c r="S17" i="1"/>
  <c r="S18" i="1"/>
  <c r="S19" i="1"/>
  <c r="S20" i="1"/>
  <c r="S21" i="1"/>
  <c r="S22" i="1"/>
  <c r="S23" i="1"/>
  <c r="T23" i="1" s="1"/>
  <c r="S24" i="1"/>
  <c r="T24" i="1" s="1"/>
  <c r="S25" i="1"/>
  <c r="S26" i="1"/>
  <c r="S27" i="1"/>
  <c r="S28" i="1"/>
  <c r="S29" i="1"/>
  <c r="S30" i="1"/>
  <c r="S31" i="1"/>
  <c r="S32" i="1"/>
  <c r="S33" i="1"/>
  <c r="S34" i="1"/>
  <c r="S35" i="1"/>
  <c r="S36" i="1"/>
  <c r="T36" i="1" s="1"/>
  <c r="S37" i="1"/>
  <c r="S38" i="1"/>
  <c r="T38" i="1" s="1"/>
  <c r="S39" i="1"/>
  <c r="S40" i="1"/>
  <c r="S2" i="1"/>
  <c r="Q2" i="1"/>
  <c r="R2" i="1"/>
  <c r="L2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O14" i="1"/>
  <c r="N14" i="1"/>
  <c r="M14" i="1"/>
  <c r="L14" i="1"/>
  <c r="Z9" i="1"/>
  <c r="Z16" i="1"/>
  <c r="Z21" i="1"/>
  <c r="Z22" i="1"/>
  <c r="Z25" i="1"/>
  <c r="Z28" i="1"/>
  <c r="Z30" i="1"/>
  <c r="Z2" i="1"/>
  <c r="O2" i="1"/>
  <c r="Y38" i="1"/>
  <c r="Y36" i="1"/>
  <c r="Y35" i="1"/>
  <c r="Y33" i="1"/>
  <c r="Y32" i="1"/>
  <c r="Y31" i="1"/>
  <c r="Y30" i="1"/>
  <c r="Y25" i="1"/>
  <c r="Y20" i="1"/>
  <c r="Y19" i="1"/>
  <c r="Y18" i="1"/>
  <c r="Y17" i="1"/>
  <c r="Y13" i="1"/>
  <c r="Y12" i="1"/>
  <c r="Y7" i="1"/>
  <c r="Y6" i="1"/>
  <c r="Y3" i="1"/>
  <c r="V9" i="1"/>
  <c r="T8" i="1"/>
  <c r="N9" i="1"/>
  <c r="P9" i="1"/>
  <c r="W9" i="1"/>
  <c r="T25" i="1"/>
  <c r="T32" i="1"/>
  <c r="T9" i="1"/>
  <c r="V2" i="1"/>
  <c r="W2" i="1" s="1"/>
  <c r="M2" i="1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T3" i="1"/>
  <c r="T4" i="1"/>
  <c r="T5" i="1"/>
  <c r="T6" i="1"/>
  <c r="T7" i="1"/>
  <c r="T13" i="1"/>
  <c r="T15" i="1"/>
  <c r="T16" i="1"/>
  <c r="T17" i="1"/>
  <c r="T18" i="1"/>
  <c r="T19" i="1"/>
  <c r="T20" i="1"/>
  <c r="T21" i="1"/>
  <c r="T22" i="1"/>
  <c r="T26" i="1"/>
  <c r="T27" i="1"/>
  <c r="T28" i="1"/>
  <c r="T29" i="1"/>
  <c r="T30" i="1"/>
  <c r="T31" i="1"/>
  <c r="T33" i="1"/>
  <c r="T34" i="1"/>
  <c r="T35" i="1"/>
  <c r="Z35" i="1" s="1"/>
  <c r="T37" i="1"/>
  <c r="T39" i="1"/>
  <c r="Z39" i="1" s="1"/>
  <c r="T40" i="1"/>
  <c r="N23" i="1"/>
  <c r="P23" i="1" s="1"/>
  <c r="N22" i="1"/>
  <c r="P22" i="1" s="1"/>
  <c r="N6" i="1"/>
  <c r="P6" i="1" s="1"/>
  <c r="N2" i="1"/>
  <c r="P2" i="1" s="1"/>
  <c r="N4" i="1"/>
  <c r="P4" i="1" s="1"/>
  <c r="N11" i="1"/>
  <c r="P11" i="1" s="1"/>
  <c r="P14" i="1"/>
  <c r="N15" i="1"/>
  <c r="P15" i="1" s="1"/>
  <c r="N5" i="1"/>
  <c r="P5" i="1" s="1"/>
  <c r="N13" i="1"/>
  <c r="P13" i="1" s="1"/>
  <c r="N8" i="1"/>
  <c r="P8" i="1" s="1"/>
  <c r="N12" i="1"/>
  <c r="P12" i="1" s="1"/>
  <c r="N10" i="1"/>
  <c r="P10" i="1" s="1"/>
  <c r="N21" i="1"/>
  <c r="P21" i="1" s="1"/>
  <c r="N18" i="1"/>
  <c r="P18" i="1" s="1"/>
  <c r="N16" i="1"/>
  <c r="P16" i="1" s="1"/>
  <c r="N7" i="1"/>
  <c r="P7" i="1" s="1"/>
  <c r="N17" i="1"/>
  <c r="P17" i="1" s="1"/>
  <c r="N19" i="1"/>
  <c r="P19" i="1" s="1"/>
  <c r="N20" i="1"/>
  <c r="P20" i="1" s="1"/>
  <c r="N24" i="1"/>
  <c r="P24" i="1" s="1"/>
  <c r="N28" i="1"/>
  <c r="P28" i="1" s="1"/>
  <c r="N25" i="1"/>
  <c r="P25" i="1" s="1"/>
  <c r="N26" i="1"/>
  <c r="P26" i="1" s="1"/>
  <c r="N34" i="1"/>
  <c r="P34" i="1" s="1"/>
  <c r="N30" i="1"/>
  <c r="P30" i="1" s="1"/>
  <c r="N31" i="1"/>
  <c r="P31" i="1" s="1"/>
  <c r="N32" i="1"/>
  <c r="P32" i="1" s="1"/>
  <c r="N40" i="1"/>
  <c r="P40" i="1" s="1"/>
  <c r="N36" i="1"/>
  <c r="P36" i="1" s="1"/>
  <c r="N35" i="1"/>
  <c r="P35" i="1" s="1"/>
  <c r="N37" i="1"/>
  <c r="P37" i="1" s="1"/>
  <c r="N39" i="1"/>
  <c r="P39" i="1" s="1"/>
  <c r="N38" i="1"/>
  <c r="P38" i="1" s="1"/>
  <c r="N33" i="1"/>
  <c r="P33" i="1" s="1"/>
  <c r="N29" i="1"/>
  <c r="P29" i="1" s="1"/>
  <c r="N27" i="1"/>
  <c r="P27" i="1" s="1"/>
  <c r="N3" i="1"/>
  <c r="P3" i="1" s="1"/>
  <c r="M23" i="1"/>
  <c r="O23" i="1" s="1"/>
  <c r="M9" i="1"/>
  <c r="O9" i="1" s="1"/>
  <c r="M22" i="1"/>
  <c r="O22" i="1" s="1"/>
  <c r="M6" i="1"/>
  <c r="O6" i="1" s="1"/>
  <c r="M4" i="1"/>
  <c r="O4" i="1" s="1"/>
  <c r="M11" i="1"/>
  <c r="O11" i="1" s="1"/>
  <c r="M15" i="1"/>
  <c r="O15" i="1" s="1"/>
  <c r="M5" i="1"/>
  <c r="O5" i="1" s="1"/>
  <c r="M13" i="1"/>
  <c r="O13" i="1" s="1"/>
  <c r="M8" i="1"/>
  <c r="O8" i="1" s="1"/>
  <c r="M12" i="1"/>
  <c r="O12" i="1" s="1"/>
  <c r="M10" i="1"/>
  <c r="O10" i="1" s="1"/>
  <c r="M21" i="1"/>
  <c r="O21" i="1" s="1"/>
  <c r="M18" i="1"/>
  <c r="O18" i="1" s="1"/>
  <c r="M16" i="1"/>
  <c r="O16" i="1" s="1"/>
  <c r="M7" i="1"/>
  <c r="O7" i="1" s="1"/>
  <c r="M17" i="1"/>
  <c r="O17" i="1" s="1"/>
  <c r="M19" i="1"/>
  <c r="O19" i="1" s="1"/>
  <c r="M20" i="1"/>
  <c r="O20" i="1" s="1"/>
  <c r="M24" i="1"/>
  <c r="O24" i="1" s="1"/>
  <c r="M28" i="1"/>
  <c r="O28" i="1" s="1"/>
  <c r="M25" i="1"/>
  <c r="O25" i="1" s="1"/>
  <c r="M26" i="1"/>
  <c r="O26" i="1" s="1"/>
  <c r="M34" i="1"/>
  <c r="O34" i="1" s="1"/>
  <c r="M30" i="1"/>
  <c r="O30" i="1" s="1"/>
  <c r="M31" i="1"/>
  <c r="O31" i="1" s="1"/>
  <c r="M32" i="1"/>
  <c r="O32" i="1" s="1"/>
  <c r="M40" i="1"/>
  <c r="O40" i="1" s="1"/>
  <c r="M36" i="1"/>
  <c r="O36" i="1" s="1"/>
  <c r="M35" i="1"/>
  <c r="O35" i="1" s="1"/>
  <c r="M37" i="1"/>
  <c r="O37" i="1" s="1"/>
  <c r="M39" i="1"/>
  <c r="O39" i="1" s="1"/>
  <c r="M38" i="1"/>
  <c r="O38" i="1" s="1"/>
  <c r="M33" i="1"/>
  <c r="O33" i="1" s="1"/>
  <c r="M29" i="1"/>
  <c r="O29" i="1" s="1"/>
  <c r="M27" i="1"/>
  <c r="O27" i="1" s="1"/>
  <c r="M3" i="1"/>
  <c r="O3" i="1" s="1"/>
  <c r="L9" i="1"/>
  <c r="L6" i="1"/>
  <c r="L4" i="1"/>
  <c r="L11" i="1"/>
  <c r="L5" i="1"/>
  <c r="L13" i="1"/>
  <c r="L8" i="1"/>
  <c r="L12" i="1"/>
  <c r="L10" i="1"/>
  <c r="L7" i="1"/>
  <c r="L3" i="1"/>
  <c r="Z36" i="1" l="1"/>
  <c r="Z24" i="1"/>
  <c r="Z38" i="1"/>
  <c r="Z14" i="1"/>
  <c r="Z23" i="1"/>
  <c r="Z12" i="1"/>
  <c r="Z11" i="1"/>
  <c r="Z10" i="1"/>
  <c r="Z37" i="1"/>
  <c r="Z13" i="1"/>
  <c r="Z34" i="1"/>
  <c r="Z32" i="1"/>
  <c r="Z20" i="1"/>
  <c r="Z8" i="1"/>
  <c r="Z31" i="1"/>
  <c r="Z19" i="1"/>
  <c r="Z7" i="1"/>
  <c r="Z6" i="1"/>
  <c r="Z33" i="1"/>
  <c r="Z18" i="1"/>
  <c r="Z29" i="1"/>
  <c r="Z17" i="1"/>
  <c r="Z5" i="1"/>
  <c r="Z4" i="1"/>
  <c r="Z3" i="1"/>
  <c r="Z40" i="1"/>
  <c r="Z27" i="1"/>
  <c r="Z15" i="1"/>
  <c r="Z26" i="1"/>
  <c r="Q27" i="1"/>
  <c r="Q34" i="1"/>
  <c r="Q10" i="1"/>
  <c r="Q29" i="1"/>
  <c r="Q26" i="1"/>
  <c r="Q12" i="1"/>
  <c r="R35" i="1"/>
  <c r="R19" i="1"/>
  <c r="R14" i="1"/>
  <c r="R3" i="1"/>
  <c r="R30" i="1"/>
  <c r="R21" i="1"/>
  <c r="R22" i="1"/>
  <c r="R27" i="1"/>
  <c r="R10" i="1"/>
  <c r="Q37" i="1"/>
  <c r="Q20" i="1"/>
  <c r="Q15" i="1"/>
  <c r="R34" i="1"/>
  <c r="Q35" i="1"/>
  <c r="Q19" i="1"/>
  <c r="Q14" i="1"/>
  <c r="R38" i="1"/>
  <c r="R28" i="1"/>
  <c r="R13" i="1"/>
  <c r="Q32" i="1"/>
  <c r="Q16" i="1"/>
  <c r="R16" i="1"/>
  <c r="Q9" i="1"/>
  <c r="R32" i="1"/>
  <c r="Q23" i="1"/>
  <c r="R31" i="1"/>
  <c r="R18" i="1"/>
  <c r="R8" i="1"/>
  <c r="Q3" i="1"/>
  <c r="Q30" i="1"/>
  <c r="Q21" i="1"/>
  <c r="Q22" i="1"/>
  <c r="R40" i="1"/>
  <c r="R7" i="1"/>
  <c r="R4" i="1"/>
  <c r="R6" i="1"/>
  <c r="Q33" i="1"/>
  <c r="Q8" i="1"/>
  <c r="Q25" i="1"/>
  <c r="Q38" i="1"/>
  <c r="Q28" i="1"/>
  <c r="Q13" i="1"/>
  <c r="R9" i="1"/>
  <c r="Q39" i="1"/>
  <c r="Q24" i="1"/>
  <c r="Q5" i="1"/>
  <c r="R29" i="1"/>
  <c r="R26" i="1"/>
  <c r="R12" i="1"/>
  <c r="R23" i="1"/>
  <c r="Q36" i="1"/>
  <c r="Q17" i="1"/>
  <c r="Q11" i="1"/>
  <c r="R39" i="1"/>
  <c r="R24" i="1"/>
  <c r="R5" i="1"/>
  <c r="R33" i="1"/>
  <c r="Q40" i="1"/>
  <c r="Q7" i="1"/>
  <c r="Q4" i="1"/>
  <c r="R37" i="1"/>
  <c r="R20" i="1"/>
  <c r="R15" i="1"/>
  <c r="R25" i="1"/>
  <c r="Q31" i="1"/>
  <c r="Q18" i="1"/>
  <c r="Q6" i="1"/>
  <c r="R36" i="1"/>
  <c r="R17" i="1"/>
  <c r="R11" i="1"/>
  <c r="Z41" i="1" l="1"/>
</calcChain>
</file>

<file path=xl/sharedStrings.xml><?xml version="1.0" encoding="utf-8"?>
<sst xmlns="http://schemas.openxmlformats.org/spreadsheetml/2006/main" count="66" uniqueCount="66">
  <si>
    <t>NAME</t>
  </si>
  <si>
    <t>Sub_2</t>
  </si>
  <si>
    <t>Sub_22</t>
  </si>
  <si>
    <t>Sub_8</t>
  </si>
  <si>
    <t>Sub_21</t>
  </si>
  <si>
    <t>Sub_5</t>
  </si>
  <si>
    <t>Sub_1</t>
  </si>
  <si>
    <t>Sub_3</t>
  </si>
  <si>
    <t>Sub_10</t>
  </si>
  <si>
    <t>Sub_13</t>
  </si>
  <si>
    <t>Sub_14</t>
  </si>
  <si>
    <t>Sub_4</t>
  </si>
  <si>
    <t>Sub_12</t>
  </si>
  <si>
    <t>Sub_7</t>
  </si>
  <si>
    <t>Sub_11</t>
  </si>
  <si>
    <t>Sub_9</t>
  </si>
  <si>
    <t>Sub_20</t>
  </si>
  <si>
    <t>Sub_17</t>
  </si>
  <si>
    <t>Sub_15</t>
  </si>
  <si>
    <t>Sub_6</t>
  </si>
  <si>
    <t>Sub_16</t>
  </si>
  <si>
    <t>Sub_18</t>
  </si>
  <si>
    <t>Sub_19</t>
  </si>
  <si>
    <t>Sub_23</t>
  </si>
  <si>
    <t>Sub_27</t>
  </si>
  <si>
    <t>Sub_24</t>
  </si>
  <si>
    <t>Sub_25</t>
  </si>
  <si>
    <t>Sub_33</t>
  </si>
  <si>
    <t>Sub_29</t>
  </si>
  <si>
    <t>Sub_30</t>
  </si>
  <si>
    <t>Sub_31</t>
  </si>
  <si>
    <t>Sub_39</t>
  </si>
  <si>
    <t>Sub_35</t>
  </si>
  <si>
    <t>Sub_34</t>
  </si>
  <si>
    <t>Sub_36</t>
  </si>
  <si>
    <t>Sub_38</t>
  </si>
  <si>
    <t>Sub_37</t>
  </si>
  <si>
    <t>Sub_32</t>
  </si>
  <si>
    <t>Sub_28</t>
  </si>
  <si>
    <t>Sub_26</t>
  </si>
  <si>
    <t>Impervious_cells_m2</t>
  </si>
  <si>
    <t>Pervious_cells_m2</t>
  </si>
  <si>
    <t>percent_IMP</t>
  </si>
  <si>
    <t>percent_PERV</t>
  </si>
  <si>
    <t>Total_cells_m2</t>
  </si>
  <si>
    <t>RainBarrelMax_cells_m2</t>
  </si>
  <si>
    <t>RainGardenMax_cells_m2</t>
  </si>
  <si>
    <t>Rain_garden_max_ft2</t>
  </si>
  <si>
    <t>WATER_NA</t>
  </si>
  <si>
    <t>TREE_CANOPY_NA</t>
  </si>
  <si>
    <t>TurfGrass_potential_RG</t>
  </si>
  <si>
    <t>Roofs_potential_RB</t>
  </si>
  <si>
    <t>OTHER_IMPERVIOUS_potential_PP</t>
  </si>
  <si>
    <t>ROADS_NA</t>
  </si>
  <si>
    <t>TREE_CANOPY_OVER_STRUCTURES_potential_RB</t>
  </si>
  <si>
    <t>TREE_CANOPY_OVER_OTHER_IMPERVIOUS_potential_PP</t>
  </si>
  <si>
    <t>TREE_CANOPY_OVER_ROADS_NA</t>
  </si>
  <si>
    <t>number</t>
  </si>
  <si>
    <t>Impervious_ft2</t>
  </si>
  <si>
    <t>Pervious_ft2</t>
  </si>
  <si>
    <t>RainBarrelMax_cells_ft2</t>
  </si>
  <si>
    <t>MaxNumber_RB</t>
  </si>
  <si>
    <t>OG_RG_Number</t>
  </si>
  <si>
    <t>Max_RG_DEM_Considered</t>
  </si>
  <si>
    <t>Percent_Imp_to_perv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</si>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</sst>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11">
    <xf numFmtId="0" fontId="0" fillId="0" borderId="0" xfId="0"/>
    <xf numFmtId="0" fontId="3" fillId="0" borderId="0" xfId="0" applyFont="1" applyFill="1" applyBorder="1" applyAlignment="1" applyProtection="1"/>
    <xf numFmtId="0" fontId="2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/>
    <xf numFmtId="1" fontId="0" fillId="0" borderId="0" xfId="0" applyNumberFormat="1" applyFill="1"/>
    <xf numFmtId="0" fontId="1" fillId="0" borderId="0" xfId="0" applyFont="1"/>
    <xf numFmtId="1" fontId="0" fillId="0" borderId="0" xfId="0" applyNumberFormat="1"/>
    <xf numFmtId="1" fontId="3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4D1B-D86F-42A9-8609-27B9E315963A}">
  <sheetPr>
    <outlinePr summaryBelow="0" summaryRight="0"/>
  </sheetPr>
  <dimension ref="A1:AA42"/>
  <sheetViews>
    <sheetView tabSelected="1" topLeftCell="P1" zoomScaleNormal="100" workbookViewId="0">
      <pane ySplit="1" topLeftCell="A2" activePane="bottomLeft" state="frozen"/>
      <selection pane="bottomLeft" activeCell="Z14" sqref="Z14"/>
    </sheetView>
  </sheetViews>
  <sheetFormatPr defaultColWidth="10.81640625" defaultRowHeight="12.5" x14ac:dyDescent="0.25"/>
  <cols>
    <col min="1" max="1" width="10.81640625" style="3"/>
    <col min="2" max="2" width="9.81640625" style="3" customWidth="1"/>
    <col min="3" max="3" width="12.54296875" style="3" customWidth="1"/>
    <col min="4" max="4" width="11.81640625" style="3" customWidth="1"/>
    <col min="5" max="19" width="10.81640625" style="3"/>
    <col min="20" max="20" width="10.81640625" style="3" customWidth="1"/>
    <col min="22" max="22" width="10.81640625" style="3"/>
    <col min="24" max="24" width="11.54296875" bestFit="1" customWidth="1"/>
    <col min="25" max="25" width="9.81640625" customWidth="1"/>
    <col min="26" max="26" width="18.54296875" style="3" bestFit="1" customWidth="1"/>
    <col min="27" max="16384" width="10.81640625" style="3"/>
  </cols>
  <sheetData>
    <row r="1" spans="1:26" ht="13" x14ac:dyDescent="0.3">
      <c r="A1" s="2" t="s">
        <v>0</v>
      </c>
      <c r="B1" s="2" t="s">
        <v>57</v>
      </c>
      <c r="C1" s="2" t="s">
        <v>48</v>
      </c>
      <c r="D1" s="2" t="s">
        <v>49</v>
      </c>
      <c r="E1" s="2" t="s">
        <v>50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4" t="s">
        <v>44</v>
      </c>
      <c r="M1" s="4" t="s">
        <v>40</v>
      </c>
      <c r="N1" s="4" t="s">
        <v>41</v>
      </c>
      <c r="O1" s="4" t="s">
        <v>58</v>
      </c>
      <c r="P1" s="4" t="s">
        <v>59</v>
      </c>
      <c r="Q1" s="4" t="s">
        <v>42</v>
      </c>
      <c r="R1" s="4" t="s">
        <v>43</v>
      </c>
      <c r="S1" s="4" t="s">
        <v>45</v>
      </c>
      <c r="T1" s="4" t="s">
        <v>60</v>
      </c>
      <c r="U1" s="6" t="s">
        <v>61</v>
      </c>
      <c r="V1" s="4" t="s">
        <v>46</v>
      </c>
      <c r="W1" s="4" t="s">
        <v>47</v>
      </c>
      <c r="X1" s="6" t="s">
        <v>62</v>
      </c>
      <c r="Y1" s="6" t="s">
        <v>63</v>
      </c>
      <c r="Z1" s="4" t="s">
        <v>64</v>
      </c>
    </row>
    <row r="2" spans="1:26" x14ac:dyDescent="0.25">
      <c r="A2" s="1" t="s">
        <v>6</v>
      </c>
      <c r="B2" s="1">
        <v>1</v>
      </c>
      <c r="C2" s="1">
        <v>0</v>
      </c>
      <c r="D2" s="1">
        <v>3587</v>
      </c>
      <c r="E2" s="1">
        <v>1182</v>
      </c>
      <c r="F2" s="1">
        <v>1361</v>
      </c>
      <c r="G2" s="1">
        <v>615</v>
      </c>
      <c r="H2" s="1">
        <v>2252</v>
      </c>
      <c r="I2" s="1">
        <v>332</v>
      </c>
      <c r="J2" s="1">
        <v>193</v>
      </c>
      <c r="K2" s="1">
        <v>1070</v>
      </c>
      <c r="L2" s="3">
        <f>SUM(C2:K2)</f>
        <v>10592</v>
      </c>
      <c r="M2" s="3">
        <f t="shared" ref="M2:M40" si="0">K2+J2+I2+H2+G2+F2</f>
        <v>5823</v>
      </c>
      <c r="N2" s="3">
        <f t="shared" ref="N2:N40" si="1">C2+D2+E2</f>
        <v>4769</v>
      </c>
      <c r="O2" s="5">
        <f>M2*10.7639104</f>
        <v>62678.250259200002</v>
      </c>
      <c r="P2" s="5">
        <f t="shared" ref="P2:P40" si="2">N2*10.7639104</f>
        <v>51333.088697600004</v>
      </c>
      <c r="Q2" s="5">
        <f>M2/L2*100</f>
        <v>54.975453172205434</v>
      </c>
      <c r="R2" s="5">
        <f>N2/L2*100</f>
        <v>45.024546827794559</v>
      </c>
      <c r="S2" s="3">
        <f>F2+I2</f>
        <v>1693</v>
      </c>
      <c r="T2" s="3">
        <f>S2*10.7639104</f>
        <v>18223.300307199999</v>
      </c>
      <c r="U2" s="7">
        <f>T2/300</f>
        <v>60.744334357333329</v>
      </c>
      <c r="V2" s="3">
        <f t="shared" ref="V2:V40" si="3">E2</f>
        <v>1182</v>
      </c>
      <c r="W2" s="5">
        <f t="shared" ref="W2:W39" si="4">V2*10.7639104</f>
        <v>12722.9420928</v>
      </c>
      <c r="X2" s="7">
        <f>W2/500</f>
        <v>25.445884185600001</v>
      </c>
      <c r="Y2" s="7">
        <f>X2*0.6</f>
        <v>15.26753051136</v>
      </c>
      <c r="Z2" s="8">
        <f>T2/O2*100</f>
        <v>29.074360295380387</v>
      </c>
    </row>
    <row r="3" spans="1:26" x14ac:dyDescent="0.25">
      <c r="A3" s="1" t="s">
        <v>1</v>
      </c>
      <c r="B3" s="1">
        <v>2</v>
      </c>
      <c r="C3" s="1">
        <v>0</v>
      </c>
      <c r="D3" s="1">
        <v>4661</v>
      </c>
      <c r="E3" s="1">
        <v>2381</v>
      </c>
      <c r="F3" s="1">
        <v>3331</v>
      </c>
      <c r="G3" s="1">
        <v>5429</v>
      </c>
      <c r="H3" s="1">
        <v>1413</v>
      </c>
      <c r="I3" s="1">
        <v>598</v>
      </c>
      <c r="J3" s="1">
        <v>1389</v>
      </c>
      <c r="K3" s="1">
        <v>250</v>
      </c>
      <c r="L3" s="3">
        <f t="shared" ref="L3:L13" si="5">SUM(C3:K3)</f>
        <v>19452</v>
      </c>
      <c r="M3" s="3">
        <f t="shared" si="0"/>
        <v>12410</v>
      </c>
      <c r="N3" s="3">
        <f t="shared" si="1"/>
        <v>7042</v>
      </c>
      <c r="O3" s="5">
        <f t="shared" ref="O3:O40" si="6">M3*10.7639104</f>
        <v>133580.12806399999</v>
      </c>
      <c r="P3" s="5">
        <f t="shared" si="2"/>
        <v>75799.457036799999</v>
      </c>
      <c r="Q3" s="5">
        <f t="shared" ref="Q3:Q40" si="7">M3/L3*100</f>
        <v>63.798067036808561</v>
      </c>
      <c r="R3" s="5">
        <f t="shared" ref="R3:R40" si="8">N3/L3*100</f>
        <v>36.201932963191446</v>
      </c>
      <c r="S3" s="3">
        <f t="shared" ref="S3:S40" si="9">F3+I3</f>
        <v>3929</v>
      </c>
      <c r="T3" s="3">
        <f t="shared" ref="T3:T40" si="10">S3*10.7639104</f>
        <v>42291.403961600001</v>
      </c>
      <c r="U3" s="7">
        <f t="shared" ref="U3:U40" si="11">T3/300</f>
        <v>140.97134653866667</v>
      </c>
      <c r="V3" s="3">
        <f t="shared" si="3"/>
        <v>2381</v>
      </c>
      <c r="W3" s="5">
        <f t="shared" si="4"/>
        <v>25628.870662400001</v>
      </c>
      <c r="X3" s="7">
        <f t="shared" ref="X3:X40" si="12">W3/500</f>
        <v>51.257741324800001</v>
      </c>
      <c r="Y3" s="7">
        <f>X3*0.3</f>
        <v>15.37732239744</v>
      </c>
      <c r="Z3" s="8">
        <f t="shared" ref="Z3:Z40" si="13">T3/O3*100</f>
        <v>31.659951651893635</v>
      </c>
    </row>
    <row r="4" spans="1:26" x14ac:dyDescent="0.25">
      <c r="A4" s="1" t="s">
        <v>7</v>
      </c>
      <c r="B4" s="1">
        <v>3</v>
      </c>
      <c r="C4" s="1">
        <v>0</v>
      </c>
      <c r="D4" s="1">
        <v>883</v>
      </c>
      <c r="E4" s="1">
        <v>2335</v>
      </c>
      <c r="F4" s="1">
        <v>1152</v>
      </c>
      <c r="G4" s="1">
        <v>5798</v>
      </c>
      <c r="H4" s="1">
        <v>1045</v>
      </c>
      <c r="I4" s="1">
        <v>0</v>
      </c>
      <c r="J4" s="1">
        <v>18</v>
      </c>
      <c r="K4" s="1">
        <v>64</v>
      </c>
      <c r="L4" s="3">
        <f t="shared" si="5"/>
        <v>11295</v>
      </c>
      <c r="M4" s="3">
        <f t="shared" si="0"/>
        <v>8077</v>
      </c>
      <c r="N4" s="3">
        <f t="shared" si="1"/>
        <v>3218</v>
      </c>
      <c r="O4" s="5">
        <f t="shared" si="6"/>
        <v>86940.104300799998</v>
      </c>
      <c r="P4" s="5">
        <f t="shared" si="2"/>
        <v>34638.263667200001</v>
      </c>
      <c r="Q4" s="5">
        <f t="shared" si="7"/>
        <v>71.509517485613102</v>
      </c>
      <c r="R4" s="5">
        <f t="shared" si="8"/>
        <v>28.490482514386894</v>
      </c>
      <c r="S4" s="3">
        <f t="shared" si="9"/>
        <v>1152</v>
      </c>
      <c r="T4" s="3">
        <f t="shared" si="10"/>
        <v>12400.0247808</v>
      </c>
      <c r="U4" s="7">
        <f t="shared" si="11"/>
        <v>41.333415936000002</v>
      </c>
      <c r="V4" s="3">
        <f t="shared" si="3"/>
        <v>2335</v>
      </c>
      <c r="W4" s="5">
        <f t="shared" si="4"/>
        <v>25133.730783999999</v>
      </c>
      <c r="X4" s="7">
        <f t="shared" si="12"/>
        <v>50.267461568000002</v>
      </c>
      <c r="Y4" s="7">
        <f>X4*0.2</f>
        <v>10.053492313600001</v>
      </c>
      <c r="Z4" s="8">
        <f t="shared" si="13"/>
        <v>14.26272130741612</v>
      </c>
    </row>
    <row r="5" spans="1:26" x14ac:dyDescent="0.25">
      <c r="A5" s="1" t="s">
        <v>11</v>
      </c>
      <c r="B5" s="1">
        <v>4</v>
      </c>
      <c r="C5" s="1">
        <v>0</v>
      </c>
      <c r="D5" s="1">
        <v>169</v>
      </c>
      <c r="E5" s="1">
        <v>1421</v>
      </c>
      <c r="F5" s="1">
        <v>2112</v>
      </c>
      <c r="G5" s="1">
        <v>3811</v>
      </c>
      <c r="H5" s="1">
        <v>1097</v>
      </c>
      <c r="I5" s="1">
        <v>0</v>
      </c>
      <c r="J5" s="1">
        <v>46</v>
      </c>
      <c r="K5" s="1">
        <v>153</v>
      </c>
      <c r="L5" s="3">
        <f t="shared" si="5"/>
        <v>8809</v>
      </c>
      <c r="M5" s="3">
        <f t="shared" si="0"/>
        <v>7219</v>
      </c>
      <c r="N5" s="3">
        <f t="shared" si="1"/>
        <v>1590</v>
      </c>
      <c r="O5" s="5">
        <f t="shared" si="6"/>
        <v>77704.669177600008</v>
      </c>
      <c r="P5" s="5">
        <f t="shared" si="2"/>
        <v>17114.617536000002</v>
      </c>
      <c r="Q5" s="5">
        <f t="shared" si="7"/>
        <v>81.950278124645251</v>
      </c>
      <c r="R5" s="5">
        <f t="shared" si="8"/>
        <v>18.049721875354752</v>
      </c>
      <c r="S5" s="3">
        <f t="shared" si="9"/>
        <v>2112</v>
      </c>
      <c r="T5" s="3">
        <f t="shared" si="10"/>
        <v>22733.3787648</v>
      </c>
      <c r="U5" s="7">
        <f t="shared" si="11"/>
        <v>75.777929216000004</v>
      </c>
      <c r="V5" s="3">
        <f t="shared" si="3"/>
        <v>1421</v>
      </c>
      <c r="W5" s="5">
        <f t="shared" si="4"/>
        <v>15295.516678400001</v>
      </c>
      <c r="X5" s="7">
        <f t="shared" si="12"/>
        <v>30.591033356800004</v>
      </c>
      <c r="Y5" s="7">
        <f>X5*0.1</f>
        <v>3.0591033356800006</v>
      </c>
      <c r="Z5" s="8">
        <f t="shared" si="13"/>
        <v>29.256129657847346</v>
      </c>
    </row>
    <row r="6" spans="1:26" x14ac:dyDescent="0.25">
      <c r="A6" s="1" t="s">
        <v>5</v>
      </c>
      <c r="B6" s="1">
        <v>5</v>
      </c>
      <c r="C6" s="1">
        <v>0</v>
      </c>
      <c r="D6" s="1">
        <v>198</v>
      </c>
      <c r="E6" s="1">
        <v>168</v>
      </c>
      <c r="F6" s="1">
        <v>1293</v>
      </c>
      <c r="G6" s="1">
        <v>2048</v>
      </c>
      <c r="H6" s="1">
        <v>4174</v>
      </c>
      <c r="I6" s="1">
        <v>9</v>
      </c>
      <c r="J6" s="1">
        <v>30</v>
      </c>
      <c r="K6" s="1">
        <v>283</v>
      </c>
      <c r="L6" s="3">
        <f t="shared" si="5"/>
        <v>8203</v>
      </c>
      <c r="M6" s="3">
        <f t="shared" si="0"/>
        <v>7837</v>
      </c>
      <c r="N6" s="3">
        <f t="shared" si="1"/>
        <v>366</v>
      </c>
      <c r="O6" s="5">
        <f t="shared" si="6"/>
        <v>84356.765804800001</v>
      </c>
      <c r="P6" s="5">
        <f t="shared" si="2"/>
        <v>3939.5912063999999</v>
      </c>
      <c r="Q6" s="5">
        <f t="shared" si="7"/>
        <v>95.538217725222481</v>
      </c>
      <c r="R6" s="5">
        <f t="shared" si="8"/>
        <v>4.4617822747775202</v>
      </c>
      <c r="S6" s="3">
        <f t="shared" si="9"/>
        <v>1302</v>
      </c>
      <c r="T6" s="3">
        <f t="shared" si="10"/>
        <v>14014.6113408</v>
      </c>
      <c r="U6" s="7">
        <f t="shared" si="11"/>
        <v>46.715371136000002</v>
      </c>
      <c r="V6" s="3">
        <f t="shared" si="3"/>
        <v>168</v>
      </c>
      <c r="W6" s="5">
        <f t="shared" si="4"/>
        <v>1808.3369471999999</v>
      </c>
      <c r="X6" s="7">
        <f t="shared" si="12"/>
        <v>3.6166738943999999</v>
      </c>
      <c r="Y6" s="7">
        <f>X6</f>
        <v>3.6166738943999999</v>
      </c>
      <c r="Z6" s="8">
        <f t="shared" si="13"/>
        <v>16.613500063799925</v>
      </c>
    </row>
    <row r="7" spans="1:26" x14ac:dyDescent="0.25">
      <c r="A7" s="1" t="s">
        <v>19</v>
      </c>
      <c r="B7" s="1">
        <v>6</v>
      </c>
      <c r="C7" s="1">
        <v>0</v>
      </c>
      <c r="D7" s="1">
        <v>264</v>
      </c>
      <c r="E7" s="1">
        <v>740</v>
      </c>
      <c r="F7" s="1">
        <v>1422</v>
      </c>
      <c r="G7" s="1">
        <v>2042</v>
      </c>
      <c r="H7" s="1">
        <v>2055</v>
      </c>
      <c r="I7" s="1">
        <v>11</v>
      </c>
      <c r="J7" s="1">
        <v>137</v>
      </c>
      <c r="K7" s="1">
        <v>108</v>
      </c>
      <c r="L7" s="3">
        <f t="shared" si="5"/>
        <v>6779</v>
      </c>
      <c r="M7" s="3">
        <f t="shared" si="0"/>
        <v>5775</v>
      </c>
      <c r="N7" s="3">
        <f t="shared" si="1"/>
        <v>1004</v>
      </c>
      <c r="O7" s="5">
        <f t="shared" si="6"/>
        <v>62161.582560000003</v>
      </c>
      <c r="P7" s="5">
        <f t="shared" si="2"/>
        <v>10806.966041600001</v>
      </c>
      <c r="Q7" s="5">
        <f t="shared" si="7"/>
        <v>85.189555981708224</v>
      </c>
      <c r="R7" s="5">
        <f t="shared" si="8"/>
        <v>14.810444018291783</v>
      </c>
      <c r="S7" s="3">
        <f t="shared" si="9"/>
        <v>1433</v>
      </c>
      <c r="T7" s="3">
        <f t="shared" si="10"/>
        <v>15424.683603200001</v>
      </c>
      <c r="U7" s="7">
        <f t="shared" si="11"/>
        <v>51.415612010666671</v>
      </c>
      <c r="V7" s="3">
        <f t="shared" si="3"/>
        <v>740</v>
      </c>
      <c r="W7" s="5">
        <f t="shared" si="4"/>
        <v>7965.2936960000006</v>
      </c>
      <c r="X7" s="7">
        <f t="shared" si="12"/>
        <v>15.930587392000001</v>
      </c>
      <c r="Y7" s="7">
        <f>X7</f>
        <v>15.930587392000001</v>
      </c>
      <c r="Z7" s="8">
        <f t="shared" si="13"/>
        <v>24.813852813852815</v>
      </c>
    </row>
    <row r="8" spans="1:26" x14ac:dyDescent="0.25">
      <c r="A8" s="1" t="s">
        <v>13</v>
      </c>
      <c r="B8" s="1">
        <v>7</v>
      </c>
      <c r="C8" s="1">
        <v>0</v>
      </c>
      <c r="D8" s="1">
        <v>444</v>
      </c>
      <c r="E8" s="1">
        <v>417</v>
      </c>
      <c r="F8" s="1">
        <v>33</v>
      </c>
      <c r="G8" s="1">
        <v>921</v>
      </c>
      <c r="H8" s="1">
        <v>1532</v>
      </c>
      <c r="I8" s="1">
        <v>0</v>
      </c>
      <c r="J8" s="1">
        <v>89</v>
      </c>
      <c r="K8" s="1">
        <v>46</v>
      </c>
      <c r="L8" s="3">
        <f t="shared" si="5"/>
        <v>3482</v>
      </c>
      <c r="M8" s="3">
        <f t="shared" si="0"/>
        <v>2621</v>
      </c>
      <c r="N8" s="3">
        <f t="shared" si="1"/>
        <v>861</v>
      </c>
      <c r="O8" s="5">
        <f t="shared" si="6"/>
        <v>28212.209158400001</v>
      </c>
      <c r="P8" s="5">
        <f t="shared" si="2"/>
        <v>9267.7268543999999</v>
      </c>
      <c r="Q8" s="5">
        <f t="shared" si="7"/>
        <v>75.272831705916147</v>
      </c>
      <c r="R8" s="5">
        <f t="shared" si="8"/>
        <v>24.72716829408386</v>
      </c>
      <c r="S8" s="3">
        <f t="shared" si="9"/>
        <v>33</v>
      </c>
      <c r="T8" s="3">
        <f t="shared" si="10"/>
        <v>355.2090432</v>
      </c>
      <c r="U8" s="7">
        <f t="shared" si="11"/>
        <v>1.1840301440000001</v>
      </c>
      <c r="V8" s="3">
        <f t="shared" si="3"/>
        <v>417</v>
      </c>
      <c r="W8" s="5">
        <f t="shared" si="4"/>
        <v>4488.5506368000006</v>
      </c>
      <c r="X8" s="7">
        <f t="shared" si="12"/>
        <v>8.9771012736000007</v>
      </c>
      <c r="Y8" s="7">
        <v>0</v>
      </c>
      <c r="Z8" s="8">
        <f t="shared" si="13"/>
        <v>1.2590614269362836</v>
      </c>
    </row>
    <row r="9" spans="1:26" x14ac:dyDescent="0.25">
      <c r="A9" s="1" t="s">
        <v>3</v>
      </c>
      <c r="B9" s="1">
        <v>8</v>
      </c>
      <c r="C9" s="1">
        <v>0</v>
      </c>
      <c r="D9" s="1">
        <v>158</v>
      </c>
      <c r="E9" s="1">
        <v>758</v>
      </c>
      <c r="F9" s="1">
        <v>0</v>
      </c>
      <c r="G9" s="1">
        <v>23</v>
      </c>
      <c r="H9" s="1">
        <v>551</v>
      </c>
      <c r="I9" s="1">
        <v>0</v>
      </c>
      <c r="J9" s="1">
        <v>0</v>
      </c>
      <c r="K9" s="1">
        <v>5</v>
      </c>
      <c r="L9" s="3">
        <f t="shared" si="5"/>
        <v>1495</v>
      </c>
      <c r="M9" s="3">
        <f t="shared" si="0"/>
        <v>579</v>
      </c>
      <c r="N9" s="3">
        <f t="shared" si="1"/>
        <v>916</v>
      </c>
      <c r="O9" s="5">
        <f t="shared" si="6"/>
        <v>6232.3041216000001</v>
      </c>
      <c r="P9" s="5">
        <f t="shared" si="2"/>
        <v>9859.7419264</v>
      </c>
      <c r="Q9" s="5">
        <f t="shared" si="7"/>
        <v>38.729096989966557</v>
      </c>
      <c r="R9" s="5">
        <f t="shared" si="8"/>
        <v>61.270903010033436</v>
      </c>
      <c r="S9" s="3">
        <f t="shared" si="9"/>
        <v>0</v>
      </c>
      <c r="T9" s="3">
        <f t="shared" si="10"/>
        <v>0</v>
      </c>
      <c r="U9" s="7">
        <f t="shared" si="11"/>
        <v>0</v>
      </c>
      <c r="V9" s="3">
        <f t="shared" si="3"/>
        <v>758</v>
      </c>
      <c r="W9" s="5">
        <f t="shared" si="4"/>
        <v>8159.0440832000004</v>
      </c>
      <c r="X9" s="7">
        <f t="shared" si="12"/>
        <v>16.318088166399999</v>
      </c>
      <c r="Y9" s="7">
        <v>0</v>
      </c>
      <c r="Z9" s="8">
        <f t="shared" si="13"/>
        <v>0</v>
      </c>
    </row>
    <row r="10" spans="1:26" x14ac:dyDescent="0.25">
      <c r="A10" s="1" t="s">
        <v>15</v>
      </c>
      <c r="B10" s="1">
        <v>9</v>
      </c>
      <c r="C10" s="1">
        <v>0</v>
      </c>
      <c r="D10" s="1">
        <v>5377</v>
      </c>
      <c r="E10" s="1">
        <v>5155</v>
      </c>
      <c r="F10" s="1">
        <v>2337</v>
      </c>
      <c r="G10" s="1">
        <v>2308</v>
      </c>
      <c r="H10" s="1">
        <v>1864</v>
      </c>
      <c r="I10" s="1">
        <v>298</v>
      </c>
      <c r="J10" s="1">
        <v>525</v>
      </c>
      <c r="K10" s="1">
        <v>408</v>
      </c>
      <c r="L10" s="3">
        <f t="shared" si="5"/>
        <v>18272</v>
      </c>
      <c r="M10" s="3">
        <f t="shared" si="0"/>
        <v>7740</v>
      </c>
      <c r="N10" s="3">
        <f t="shared" si="1"/>
        <v>10532</v>
      </c>
      <c r="O10" s="5">
        <f t="shared" si="6"/>
        <v>83312.666496000005</v>
      </c>
      <c r="P10" s="5">
        <f t="shared" si="2"/>
        <v>113365.5043328</v>
      </c>
      <c r="Q10" s="5">
        <f t="shared" si="7"/>
        <v>42.359894921190893</v>
      </c>
      <c r="R10" s="5">
        <f t="shared" si="8"/>
        <v>57.640105078809114</v>
      </c>
      <c r="S10" s="3">
        <f t="shared" si="9"/>
        <v>2635</v>
      </c>
      <c r="T10" s="3">
        <f t="shared" si="10"/>
        <v>28362.903904000003</v>
      </c>
      <c r="U10" s="7">
        <f t="shared" si="11"/>
        <v>94.543013013333336</v>
      </c>
      <c r="V10" s="3">
        <f t="shared" si="3"/>
        <v>5155</v>
      </c>
      <c r="W10" s="5">
        <f t="shared" si="4"/>
        <v>55487.958112</v>
      </c>
      <c r="X10" s="7">
        <f t="shared" si="12"/>
        <v>110.975916224</v>
      </c>
      <c r="Y10" s="7">
        <f>X10*0.3</f>
        <v>33.292774867200002</v>
      </c>
      <c r="Z10" s="8">
        <f t="shared" si="13"/>
        <v>34.043927648578816</v>
      </c>
    </row>
    <row r="11" spans="1:26" x14ac:dyDescent="0.25">
      <c r="A11" s="1" t="s">
        <v>8</v>
      </c>
      <c r="B11" s="1">
        <v>10</v>
      </c>
      <c r="C11" s="1">
        <v>0</v>
      </c>
      <c r="D11" s="1">
        <v>1206</v>
      </c>
      <c r="E11" s="1">
        <v>808</v>
      </c>
      <c r="F11" s="1">
        <v>3233</v>
      </c>
      <c r="G11" s="1">
        <v>2802</v>
      </c>
      <c r="H11" s="1">
        <v>12</v>
      </c>
      <c r="I11" s="1">
        <v>207</v>
      </c>
      <c r="J11" s="1">
        <v>583</v>
      </c>
      <c r="K11" s="1">
        <v>0</v>
      </c>
      <c r="L11" s="3">
        <f t="shared" si="5"/>
        <v>8851</v>
      </c>
      <c r="M11" s="3">
        <f t="shared" si="0"/>
        <v>6837</v>
      </c>
      <c r="N11" s="3">
        <f t="shared" si="1"/>
        <v>2014</v>
      </c>
      <c r="O11" s="5">
        <f t="shared" si="6"/>
        <v>73592.855404800008</v>
      </c>
      <c r="P11" s="5">
        <f t="shared" si="2"/>
        <v>21678.515545599999</v>
      </c>
      <c r="Q11" s="5">
        <f t="shared" si="7"/>
        <v>77.245508982035929</v>
      </c>
      <c r="R11" s="5">
        <f t="shared" si="8"/>
        <v>22.754491017964071</v>
      </c>
      <c r="S11" s="3">
        <f t="shared" si="9"/>
        <v>3440</v>
      </c>
      <c r="T11" s="3">
        <f t="shared" si="10"/>
        <v>37027.851776000003</v>
      </c>
      <c r="U11" s="7">
        <f t="shared" si="11"/>
        <v>123.42617258666668</v>
      </c>
      <c r="V11" s="3">
        <f t="shared" si="3"/>
        <v>808</v>
      </c>
      <c r="W11" s="5">
        <f t="shared" si="4"/>
        <v>8697.2396031999997</v>
      </c>
      <c r="X11" s="7">
        <f t="shared" si="12"/>
        <v>17.3944792064</v>
      </c>
      <c r="Y11" s="7">
        <v>0</v>
      </c>
      <c r="Z11" s="8">
        <f t="shared" si="13"/>
        <v>50.314465408805034</v>
      </c>
    </row>
    <row r="12" spans="1:26" x14ac:dyDescent="0.25">
      <c r="A12" s="1" t="s">
        <v>14</v>
      </c>
      <c r="B12" s="1">
        <v>11</v>
      </c>
      <c r="C12" s="1">
        <v>0</v>
      </c>
      <c r="D12" s="1">
        <v>548</v>
      </c>
      <c r="E12" s="1">
        <v>616</v>
      </c>
      <c r="F12" s="1">
        <v>192</v>
      </c>
      <c r="G12" s="1">
        <v>65</v>
      </c>
      <c r="H12" s="1">
        <v>850</v>
      </c>
      <c r="I12" s="1">
        <v>31</v>
      </c>
      <c r="J12" s="1">
        <v>230</v>
      </c>
      <c r="K12" s="1">
        <v>173</v>
      </c>
      <c r="L12" s="3">
        <f t="shared" si="5"/>
        <v>2705</v>
      </c>
      <c r="M12" s="3">
        <f t="shared" si="0"/>
        <v>1541</v>
      </c>
      <c r="N12" s="3">
        <f t="shared" si="1"/>
        <v>1164</v>
      </c>
      <c r="O12" s="5">
        <f t="shared" si="6"/>
        <v>16587.185926400001</v>
      </c>
      <c r="P12" s="5">
        <f t="shared" si="2"/>
        <v>12529.1917056</v>
      </c>
      <c r="Q12" s="5">
        <f t="shared" si="7"/>
        <v>56.968576709796672</v>
      </c>
      <c r="R12" s="5">
        <f t="shared" si="8"/>
        <v>43.031423290203321</v>
      </c>
      <c r="S12" s="3">
        <f t="shared" si="9"/>
        <v>223</v>
      </c>
      <c r="T12" s="3">
        <f t="shared" si="10"/>
        <v>2400.3520192000001</v>
      </c>
      <c r="U12" s="7">
        <f t="shared" si="11"/>
        <v>8.0011733973333339</v>
      </c>
      <c r="V12" s="3">
        <f t="shared" si="3"/>
        <v>616</v>
      </c>
      <c r="W12" s="5">
        <f t="shared" si="4"/>
        <v>6630.5688064000005</v>
      </c>
      <c r="X12" s="7">
        <f t="shared" si="12"/>
        <v>13.261137612800001</v>
      </c>
      <c r="Y12" s="7">
        <f>X12*0.5</f>
        <v>6.6305688064000003</v>
      </c>
      <c r="Z12" s="8">
        <f t="shared" si="13"/>
        <v>14.471122647631407</v>
      </c>
    </row>
    <row r="13" spans="1:26" x14ac:dyDescent="0.25">
      <c r="A13" s="1" t="s">
        <v>12</v>
      </c>
      <c r="B13" s="1">
        <v>12</v>
      </c>
      <c r="C13" s="1">
        <v>0</v>
      </c>
      <c r="D13" s="1">
        <v>7861</v>
      </c>
      <c r="E13" s="1">
        <v>3021</v>
      </c>
      <c r="F13" s="1">
        <v>3913</v>
      </c>
      <c r="G13" s="1">
        <v>1197</v>
      </c>
      <c r="H13" s="1">
        <v>2289</v>
      </c>
      <c r="I13" s="1">
        <v>649</v>
      </c>
      <c r="J13" s="1">
        <v>636</v>
      </c>
      <c r="K13" s="1">
        <v>1927</v>
      </c>
      <c r="L13" s="3">
        <f t="shared" si="5"/>
        <v>21493</v>
      </c>
      <c r="M13" s="3">
        <f t="shared" si="0"/>
        <v>10611</v>
      </c>
      <c r="N13" s="3">
        <f t="shared" si="1"/>
        <v>10882</v>
      </c>
      <c r="O13" s="5">
        <f t="shared" si="6"/>
        <v>114215.8532544</v>
      </c>
      <c r="P13" s="5">
        <f t="shared" si="2"/>
        <v>117132.8729728</v>
      </c>
      <c r="Q13" s="5">
        <f t="shared" si="7"/>
        <v>49.369562183036336</v>
      </c>
      <c r="R13" s="5">
        <f t="shared" si="8"/>
        <v>50.630437816963656</v>
      </c>
      <c r="S13" s="3">
        <f t="shared" si="9"/>
        <v>4562</v>
      </c>
      <c r="T13" s="3">
        <f t="shared" si="10"/>
        <v>49104.959244800004</v>
      </c>
      <c r="U13" s="7">
        <f t="shared" si="11"/>
        <v>163.68319748266669</v>
      </c>
      <c r="V13" s="3">
        <f t="shared" si="3"/>
        <v>3021</v>
      </c>
      <c r="W13" s="5">
        <f t="shared" si="4"/>
        <v>32517.773318400003</v>
      </c>
      <c r="X13" s="7">
        <f t="shared" si="12"/>
        <v>65.035546636800007</v>
      </c>
      <c r="Y13" s="7">
        <f>X13*0.8</f>
        <v>52.028437309440008</v>
      </c>
      <c r="Z13" s="8">
        <f t="shared" si="13"/>
        <v>42.993120346809917</v>
      </c>
    </row>
    <row r="14" spans="1:26" x14ac:dyDescent="0.25">
      <c r="A14" s="1" t="s">
        <v>9</v>
      </c>
      <c r="B14" s="1">
        <v>13</v>
      </c>
      <c r="C14" s="1">
        <v>0</v>
      </c>
      <c r="D14" s="1">
        <v>5518</v>
      </c>
      <c r="E14" s="1">
        <v>3258</v>
      </c>
      <c r="F14" s="1">
        <v>3722</v>
      </c>
      <c r="G14" s="1">
        <v>1747</v>
      </c>
      <c r="H14" s="1">
        <v>1457</v>
      </c>
      <c r="I14" s="1">
        <v>960</v>
      </c>
      <c r="J14" s="1">
        <v>396</v>
      </c>
      <c r="K14" s="1">
        <v>655</v>
      </c>
      <c r="L14" s="3">
        <f>SUM(C14:K14)</f>
        <v>17713</v>
      </c>
      <c r="M14" s="3">
        <f>K14+J14+I14+H14+G14+F14</f>
        <v>8937</v>
      </c>
      <c r="N14" s="3">
        <f>C14+D14+E14</f>
        <v>8776</v>
      </c>
      <c r="O14" s="5">
        <f>M14*10.7639104</f>
        <v>96197.067244799997</v>
      </c>
      <c r="P14" s="5">
        <f t="shared" si="2"/>
        <v>94464.077670400002</v>
      </c>
      <c r="Q14" s="5">
        <f t="shared" si="7"/>
        <v>50.45446846948569</v>
      </c>
      <c r="R14" s="5">
        <f t="shared" si="8"/>
        <v>49.545531530514317</v>
      </c>
      <c r="S14" s="3">
        <f t="shared" si="9"/>
        <v>4682</v>
      </c>
      <c r="T14" s="3">
        <f t="shared" si="10"/>
        <v>50396.628492800002</v>
      </c>
      <c r="U14" s="7">
        <f t="shared" si="11"/>
        <v>167.98876164266667</v>
      </c>
      <c r="V14" s="3">
        <f t="shared" si="3"/>
        <v>3258</v>
      </c>
      <c r="W14" s="5">
        <f t="shared" si="4"/>
        <v>35068.8200832</v>
      </c>
      <c r="X14" s="7">
        <f t="shared" si="12"/>
        <v>70.137640166400004</v>
      </c>
      <c r="Y14" s="7">
        <f>X14*0.4</f>
        <v>28.055056066560002</v>
      </c>
      <c r="Z14" s="8">
        <f t="shared" si="13"/>
        <v>52.388944836074749</v>
      </c>
    </row>
    <row r="15" spans="1:26" x14ac:dyDescent="0.25">
      <c r="A15" s="1" t="s">
        <v>10</v>
      </c>
      <c r="B15" s="1">
        <v>14</v>
      </c>
      <c r="C15" s="1">
        <v>1750</v>
      </c>
      <c r="D15" s="1">
        <v>15232</v>
      </c>
      <c r="E15" s="1">
        <v>12035</v>
      </c>
      <c r="F15" s="1">
        <v>11196</v>
      </c>
      <c r="G15" s="1">
        <v>8164</v>
      </c>
      <c r="H15" s="1">
        <v>5866</v>
      </c>
      <c r="I15" s="1">
        <v>2193</v>
      </c>
      <c r="J15" s="1">
        <v>1400</v>
      </c>
      <c r="K15" s="1">
        <v>2522</v>
      </c>
      <c r="L15" s="3">
        <f t="shared" ref="L15:L40" si="14">SUM(C15:K15)</f>
        <v>60358</v>
      </c>
      <c r="M15" s="3">
        <f t="shared" si="0"/>
        <v>31341</v>
      </c>
      <c r="N15" s="3">
        <f t="shared" si="1"/>
        <v>29017</v>
      </c>
      <c r="O15" s="5">
        <f t="shared" si="6"/>
        <v>337351.71584640001</v>
      </c>
      <c r="P15" s="5">
        <f t="shared" si="2"/>
        <v>312336.38807680004</v>
      </c>
      <c r="Q15" s="5">
        <f t="shared" si="7"/>
        <v>51.925179760760798</v>
      </c>
      <c r="R15" s="5">
        <f t="shared" si="8"/>
        <v>48.074820239239209</v>
      </c>
      <c r="S15" s="3">
        <f t="shared" si="9"/>
        <v>13389</v>
      </c>
      <c r="T15" s="3">
        <f t="shared" si="10"/>
        <v>144117.9963456</v>
      </c>
      <c r="U15" s="7">
        <f t="shared" si="11"/>
        <v>480.393321152</v>
      </c>
      <c r="V15" s="3">
        <f t="shared" si="3"/>
        <v>12035</v>
      </c>
      <c r="W15" s="5">
        <f t="shared" si="4"/>
        <v>129543.661664</v>
      </c>
      <c r="X15" s="7">
        <f t="shared" si="12"/>
        <v>259.08732332800002</v>
      </c>
      <c r="Y15" s="7">
        <f>X15</f>
        <v>259.08732332800002</v>
      </c>
      <c r="Z15" s="8">
        <f t="shared" si="13"/>
        <v>42.720398200440322</v>
      </c>
    </row>
    <row r="16" spans="1:26" x14ac:dyDescent="0.25">
      <c r="A16" s="1" t="s">
        <v>18</v>
      </c>
      <c r="B16" s="1">
        <v>15</v>
      </c>
      <c r="C16" s="1">
        <v>0</v>
      </c>
      <c r="D16" s="1">
        <v>3164</v>
      </c>
      <c r="E16" s="1">
        <v>2887</v>
      </c>
      <c r="F16" s="1">
        <v>3153</v>
      </c>
      <c r="G16" s="1">
        <v>2390</v>
      </c>
      <c r="H16" s="1">
        <v>1979</v>
      </c>
      <c r="I16" s="1">
        <v>340</v>
      </c>
      <c r="J16" s="1">
        <v>544</v>
      </c>
      <c r="K16" s="1">
        <v>441</v>
      </c>
      <c r="L16" s="3">
        <f t="shared" si="14"/>
        <v>14898</v>
      </c>
      <c r="M16" s="3">
        <f t="shared" si="0"/>
        <v>8847</v>
      </c>
      <c r="N16" s="3">
        <f t="shared" si="1"/>
        <v>6051</v>
      </c>
      <c r="O16" s="5">
        <f t="shared" si="6"/>
        <v>95228.315308799996</v>
      </c>
      <c r="P16" s="5">
        <f t="shared" si="2"/>
        <v>65132.421830400002</v>
      </c>
      <c r="Q16" s="5">
        <f t="shared" si="7"/>
        <v>59.383809907370122</v>
      </c>
      <c r="R16" s="5">
        <f t="shared" si="8"/>
        <v>40.616190092629886</v>
      </c>
      <c r="S16" s="3">
        <f t="shared" si="9"/>
        <v>3493</v>
      </c>
      <c r="T16" s="3">
        <f t="shared" si="10"/>
        <v>37598.339027200003</v>
      </c>
      <c r="U16" s="7">
        <f t="shared" si="11"/>
        <v>125.32779675733335</v>
      </c>
      <c r="V16" s="3">
        <f t="shared" si="3"/>
        <v>2887</v>
      </c>
      <c r="W16" s="5">
        <f t="shared" si="4"/>
        <v>31075.409324800003</v>
      </c>
      <c r="X16" s="7">
        <f t="shared" si="12"/>
        <v>62.150818649600005</v>
      </c>
      <c r="Y16" s="7">
        <f>X16</f>
        <v>62.150818649600005</v>
      </c>
      <c r="Z16" s="8">
        <f t="shared" si="13"/>
        <v>39.48231038770205</v>
      </c>
    </row>
    <row r="17" spans="1:26" x14ac:dyDescent="0.25">
      <c r="A17" s="1" t="s">
        <v>20</v>
      </c>
      <c r="B17" s="1">
        <v>16</v>
      </c>
      <c r="C17" s="1">
        <v>796</v>
      </c>
      <c r="D17" s="1">
        <v>1355</v>
      </c>
      <c r="E17" s="1">
        <v>3732</v>
      </c>
      <c r="F17" s="1">
        <v>1503</v>
      </c>
      <c r="G17" s="1">
        <v>2259</v>
      </c>
      <c r="H17" s="1">
        <v>1511</v>
      </c>
      <c r="I17" s="1">
        <v>3</v>
      </c>
      <c r="J17" s="1">
        <v>68</v>
      </c>
      <c r="K17" s="1">
        <v>141</v>
      </c>
      <c r="L17" s="3">
        <f t="shared" si="14"/>
        <v>11368</v>
      </c>
      <c r="M17" s="3">
        <f t="shared" si="0"/>
        <v>5485</v>
      </c>
      <c r="N17" s="3">
        <f t="shared" si="1"/>
        <v>5883</v>
      </c>
      <c r="O17" s="5">
        <f t="shared" si="6"/>
        <v>59040.048544000005</v>
      </c>
      <c r="P17" s="5">
        <f t="shared" si="2"/>
        <v>63324.084883200005</v>
      </c>
      <c r="Q17" s="5">
        <f t="shared" si="7"/>
        <v>48.24947220267417</v>
      </c>
      <c r="R17" s="5">
        <f t="shared" si="8"/>
        <v>51.75052779732583</v>
      </c>
      <c r="S17" s="3">
        <f t="shared" si="9"/>
        <v>1506</v>
      </c>
      <c r="T17" s="3">
        <f t="shared" si="10"/>
        <v>16210.449062400001</v>
      </c>
      <c r="U17" s="7">
        <f t="shared" si="11"/>
        <v>54.034830208000002</v>
      </c>
      <c r="V17" s="3">
        <f t="shared" si="3"/>
        <v>3732</v>
      </c>
      <c r="W17" s="5">
        <f t="shared" si="4"/>
        <v>40170.913612800003</v>
      </c>
      <c r="X17" s="7">
        <f t="shared" si="12"/>
        <v>80.341827225599999</v>
      </c>
      <c r="Y17" s="7">
        <f>X17*0.1</f>
        <v>8.0341827225600007</v>
      </c>
      <c r="Z17" s="8">
        <f t="shared" si="13"/>
        <v>27.456700091157703</v>
      </c>
    </row>
    <row r="18" spans="1:26" x14ac:dyDescent="0.25">
      <c r="A18" s="1" t="s">
        <v>17</v>
      </c>
      <c r="B18" s="1">
        <v>17</v>
      </c>
      <c r="C18" s="1">
        <v>0</v>
      </c>
      <c r="D18" s="1">
        <v>6875</v>
      </c>
      <c r="E18" s="1">
        <v>4919</v>
      </c>
      <c r="F18" s="1">
        <v>2206</v>
      </c>
      <c r="G18" s="1">
        <v>2016</v>
      </c>
      <c r="H18" s="1">
        <v>2185</v>
      </c>
      <c r="I18" s="1">
        <v>352</v>
      </c>
      <c r="J18" s="1">
        <v>1129</v>
      </c>
      <c r="K18" s="1">
        <v>329</v>
      </c>
      <c r="L18" s="3">
        <f t="shared" si="14"/>
        <v>20011</v>
      </c>
      <c r="M18" s="3">
        <f t="shared" si="0"/>
        <v>8217</v>
      </c>
      <c r="N18" s="3">
        <f t="shared" si="1"/>
        <v>11794</v>
      </c>
      <c r="O18" s="5">
        <f t="shared" si="6"/>
        <v>88447.051756800007</v>
      </c>
      <c r="P18" s="5">
        <f t="shared" si="2"/>
        <v>126949.55925760001</v>
      </c>
      <c r="Q18" s="5">
        <f t="shared" si="7"/>
        <v>41.062415671380741</v>
      </c>
      <c r="R18" s="5">
        <f t="shared" si="8"/>
        <v>58.937584328619266</v>
      </c>
      <c r="S18" s="3">
        <f t="shared" si="9"/>
        <v>2558</v>
      </c>
      <c r="T18" s="3">
        <f t="shared" si="10"/>
        <v>27534.082803199999</v>
      </c>
      <c r="U18" s="7">
        <f t="shared" si="11"/>
        <v>91.780276010666668</v>
      </c>
      <c r="V18" s="3">
        <f t="shared" si="3"/>
        <v>4919</v>
      </c>
      <c r="W18" s="5">
        <f t="shared" si="4"/>
        <v>52947.6752576</v>
      </c>
      <c r="X18" s="7">
        <f t="shared" si="12"/>
        <v>105.89535051519999</v>
      </c>
      <c r="Y18" s="7">
        <f>X18*0.5</f>
        <v>52.947675257599997</v>
      </c>
      <c r="Z18" s="8">
        <f t="shared" si="13"/>
        <v>31.130582937811852</v>
      </c>
    </row>
    <row r="19" spans="1:26" x14ac:dyDescent="0.25">
      <c r="A19" s="1" t="s">
        <v>21</v>
      </c>
      <c r="B19" s="1">
        <v>18</v>
      </c>
      <c r="C19" s="1">
        <v>0</v>
      </c>
      <c r="D19" s="1">
        <v>973</v>
      </c>
      <c r="E19" s="1">
        <v>324</v>
      </c>
      <c r="F19" s="1">
        <v>2509</v>
      </c>
      <c r="G19" s="1">
        <v>1394</v>
      </c>
      <c r="H19" s="1">
        <v>559</v>
      </c>
      <c r="I19" s="1">
        <v>59</v>
      </c>
      <c r="J19" s="1">
        <v>59</v>
      </c>
      <c r="K19" s="1">
        <v>256</v>
      </c>
      <c r="L19" s="3">
        <f t="shared" si="14"/>
        <v>6133</v>
      </c>
      <c r="M19" s="3">
        <f t="shared" si="0"/>
        <v>4836</v>
      </c>
      <c r="N19" s="3">
        <f t="shared" si="1"/>
        <v>1297</v>
      </c>
      <c r="O19" s="5">
        <f t="shared" si="6"/>
        <v>52054.270694400002</v>
      </c>
      <c r="P19" s="5">
        <f t="shared" si="2"/>
        <v>13960.791788800001</v>
      </c>
      <c r="Q19" s="5">
        <f t="shared" si="7"/>
        <v>78.852111527800432</v>
      </c>
      <c r="R19" s="5">
        <f t="shared" si="8"/>
        <v>21.147888472199575</v>
      </c>
      <c r="S19" s="3">
        <f t="shared" si="9"/>
        <v>2568</v>
      </c>
      <c r="T19" s="3">
        <f t="shared" si="10"/>
        <v>27641.721907200001</v>
      </c>
      <c r="U19" s="7">
        <f t="shared" si="11"/>
        <v>92.139073023999998</v>
      </c>
      <c r="V19" s="3">
        <f t="shared" si="3"/>
        <v>324</v>
      </c>
      <c r="W19" s="5">
        <f t="shared" si="4"/>
        <v>3487.5069696</v>
      </c>
      <c r="X19" s="7">
        <f t="shared" si="12"/>
        <v>6.9750139392000001</v>
      </c>
      <c r="Y19" s="7">
        <f>X19*0.5</f>
        <v>3.4875069696000001</v>
      </c>
      <c r="Z19" s="8">
        <f t="shared" si="13"/>
        <v>53.101736972704714</v>
      </c>
    </row>
    <row r="20" spans="1:26" x14ac:dyDescent="0.25">
      <c r="A20" s="1" t="s">
        <v>22</v>
      </c>
      <c r="B20" s="1">
        <v>19</v>
      </c>
      <c r="C20" s="1">
        <v>0</v>
      </c>
      <c r="D20" s="1">
        <v>1246</v>
      </c>
      <c r="E20" s="1">
        <v>657</v>
      </c>
      <c r="F20" s="1">
        <v>2944</v>
      </c>
      <c r="G20" s="1">
        <v>1415</v>
      </c>
      <c r="H20" s="1">
        <v>2024</v>
      </c>
      <c r="I20" s="1">
        <v>30</v>
      </c>
      <c r="J20" s="1">
        <v>60</v>
      </c>
      <c r="K20" s="1">
        <v>339</v>
      </c>
      <c r="L20" s="3">
        <f t="shared" si="14"/>
        <v>8715</v>
      </c>
      <c r="M20" s="3">
        <f t="shared" si="0"/>
        <v>6812</v>
      </c>
      <c r="N20" s="3">
        <f t="shared" si="1"/>
        <v>1903</v>
      </c>
      <c r="O20" s="5">
        <f t="shared" si="6"/>
        <v>73323.757644800004</v>
      </c>
      <c r="P20" s="5">
        <f t="shared" si="2"/>
        <v>20483.721491200002</v>
      </c>
      <c r="Q20" s="5">
        <f t="shared" si="7"/>
        <v>78.164084911072862</v>
      </c>
      <c r="R20" s="5">
        <f t="shared" si="8"/>
        <v>21.835915088927138</v>
      </c>
      <c r="S20" s="3">
        <f t="shared" si="9"/>
        <v>2974</v>
      </c>
      <c r="T20" s="3">
        <f t="shared" si="10"/>
        <v>32011.869529600001</v>
      </c>
      <c r="U20" s="7">
        <f t="shared" si="11"/>
        <v>106.70623176533333</v>
      </c>
      <c r="V20" s="3">
        <f t="shared" si="3"/>
        <v>657</v>
      </c>
      <c r="W20" s="5">
        <f t="shared" si="4"/>
        <v>7071.8891328</v>
      </c>
      <c r="X20" s="7">
        <f t="shared" si="12"/>
        <v>14.1437782656</v>
      </c>
      <c r="Y20" s="7">
        <f>X20</f>
        <v>14.1437782656</v>
      </c>
      <c r="Z20" s="8">
        <f t="shared" si="13"/>
        <v>43.658250146799766</v>
      </c>
    </row>
    <row r="21" spans="1:26" x14ac:dyDescent="0.25">
      <c r="A21" s="1" t="s">
        <v>16</v>
      </c>
      <c r="B21" s="1">
        <v>20</v>
      </c>
      <c r="C21" s="1">
        <v>0</v>
      </c>
      <c r="D21" s="1">
        <v>14120</v>
      </c>
      <c r="E21" s="1">
        <v>5968</v>
      </c>
      <c r="F21" s="1">
        <v>8404</v>
      </c>
      <c r="G21" s="1">
        <v>6853</v>
      </c>
      <c r="H21" s="1">
        <v>6277</v>
      </c>
      <c r="I21" s="1">
        <v>1667</v>
      </c>
      <c r="J21" s="1">
        <v>906</v>
      </c>
      <c r="K21" s="1">
        <v>2513</v>
      </c>
      <c r="L21" s="3">
        <f t="shared" si="14"/>
        <v>46708</v>
      </c>
      <c r="M21" s="3">
        <f t="shared" si="0"/>
        <v>26620</v>
      </c>
      <c r="N21" s="3">
        <f t="shared" si="1"/>
        <v>20088</v>
      </c>
      <c r="O21" s="5">
        <f t="shared" si="6"/>
        <v>286535.29484799999</v>
      </c>
      <c r="P21" s="5">
        <f t="shared" si="2"/>
        <v>216225.4321152</v>
      </c>
      <c r="Q21" s="5">
        <f t="shared" si="7"/>
        <v>56.992378179326884</v>
      </c>
      <c r="R21" s="5">
        <f t="shared" si="8"/>
        <v>43.007621820673123</v>
      </c>
      <c r="S21" s="3">
        <f t="shared" si="9"/>
        <v>10071</v>
      </c>
      <c r="T21" s="3">
        <f t="shared" si="10"/>
        <v>108403.3416384</v>
      </c>
      <c r="U21" s="7">
        <f t="shared" si="11"/>
        <v>361.34447212800001</v>
      </c>
      <c r="V21" s="3">
        <f t="shared" si="3"/>
        <v>5968</v>
      </c>
      <c r="W21" s="5">
        <f t="shared" si="4"/>
        <v>64239.017267200004</v>
      </c>
      <c r="X21" s="7">
        <f t="shared" si="12"/>
        <v>128.4780345344</v>
      </c>
      <c r="Y21" s="7">
        <f>X21*0.95</f>
        <v>122.05413280767999</v>
      </c>
      <c r="Z21" s="8">
        <f t="shared" si="13"/>
        <v>37.832456799398948</v>
      </c>
    </row>
    <row r="22" spans="1:26" x14ac:dyDescent="0.25">
      <c r="A22" s="1" t="s">
        <v>4</v>
      </c>
      <c r="B22" s="1">
        <v>21</v>
      </c>
      <c r="C22" s="1">
        <v>0</v>
      </c>
      <c r="D22" s="1">
        <v>1370</v>
      </c>
      <c r="E22" s="1">
        <v>1506</v>
      </c>
      <c r="F22" s="1">
        <v>2793</v>
      </c>
      <c r="G22" s="1">
        <v>2233</v>
      </c>
      <c r="H22" s="1">
        <v>1667</v>
      </c>
      <c r="I22" s="1">
        <v>82</v>
      </c>
      <c r="J22" s="1">
        <v>105</v>
      </c>
      <c r="K22" s="1">
        <v>269</v>
      </c>
      <c r="L22" s="3">
        <f t="shared" si="14"/>
        <v>10025</v>
      </c>
      <c r="M22" s="3">
        <f t="shared" si="0"/>
        <v>7149</v>
      </c>
      <c r="N22" s="3">
        <f t="shared" si="1"/>
        <v>2876</v>
      </c>
      <c r="O22" s="5">
        <f t="shared" si="6"/>
        <v>76951.195449599996</v>
      </c>
      <c r="P22" s="5">
        <f t="shared" si="2"/>
        <v>30957.0063104</v>
      </c>
      <c r="Q22" s="5">
        <f t="shared" si="7"/>
        <v>71.311720698254362</v>
      </c>
      <c r="R22" s="5">
        <f t="shared" si="8"/>
        <v>28.688279301745634</v>
      </c>
      <c r="S22" s="3">
        <f t="shared" si="9"/>
        <v>2875</v>
      </c>
      <c r="T22" s="3">
        <f t="shared" si="10"/>
        <v>30946.242399999999</v>
      </c>
      <c r="U22" s="7">
        <f t="shared" si="11"/>
        <v>103.15414133333333</v>
      </c>
      <c r="V22" s="3">
        <f t="shared" si="3"/>
        <v>1506</v>
      </c>
      <c r="W22" s="5">
        <f t="shared" si="4"/>
        <v>16210.449062400001</v>
      </c>
      <c r="X22" s="7">
        <f t="shared" si="12"/>
        <v>32.420898124800004</v>
      </c>
      <c r="Y22" s="7">
        <f>X22*0.1</f>
        <v>3.2420898124800006</v>
      </c>
      <c r="Z22" s="8">
        <f t="shared" si="13"/>
        <v>40.215414743320743</v>
      </c>
    </row>
    <row r="23" spans="1:26" x14ac:dyDescent="0.25">
      <c r="A23" s="1" t="s">
        <v>2</v>
      </c>
      <c r="B23" s="1">
        <v>22</v>
      </c>
      <c r="C23" s="1">
        <v>0</v>
      </c>
      <c r="D23" s="1">
        <v>534</v>
      </c>
      <c r="E23" s="1">
        <v>656</v>
      </c>
      <c r="F23" s="1">
        <v>305</v>
      </c>
      <c r="G23" s="1">
        <v>1121</v>
      </c>
      <c r="H23" s="1">
        <v>784</v>
      </c>
      <c r="I23" s="1">
        <v>23</v>
      </c>
      <c r="J23" s="1">
        <v>63</v>
      </c>
      <c r="K23" s="1">
        <v>327</v>
      </c>
      <c r="L23" s="3">
        <f t="shared" si="14"/>
        <v>3813</v>
      </c>
      <c r="M23" s="3">
        <f t="shared" si="0"/>
        <v>2623</v>
      </c>
      <c r="N23" s="3">
        <f t="shared" si="1"/>
        <v>1190</v>
      </c>
      <c r="O23" s="5">
        <f t="shared" si="6"/>
        <v>28233.736979199999</v>
      </c>
      <c r="P23" s="5">
        <f t="shared" si="2"/>
        <v>12809.053376</v>
      </c>
      <c r="Q23" s="5">
        <f t="shared" si="7"/>
        <v>68.79097823236296</v>
      </c>
      <c r="R23" s="5">
        <f t="shared" si="8"/>
        <v>31.209021767637029</v>
      </c>
      <c r="S23" s="3">
        <f t="shared" si="9"/>
        <v>328</v>
      </c>
      <c r="T23" s="3">
        <f t="shared" si="10"/>
        <v>3530.5626112</v>
      </c>
      <c r="U23" s="7">
        <f t="shared" si="11"/>
        <v>11.768542037333333</v>
      </c>
      <c r="V23" s="3">
        <f t="shared" si="3"/>
        <v>656</v>
      </c>
      <c r="W23" s="5">
        <f t="shared" si="4"/>
        <v>7061.1252224</v>
      </c>
      <c r="X23" s="7">
        <f t="shared" si="12"/>
        <v>14.122250444800001</v>
      </c>
      <c r="Y23" s="7">
        <v>0</v>
      </c>
      <c r="Z23" s="8">
        <f t="shared" si="13"/>
        <v>12.504765535646206</v>
      </c>
    </row>
    <row r="24" spans="1:26" x14ac:dyDescent="0.25">
      <c r="A24" s="1" t="s">
        <v>23</v>
      </c>
      <c r="B24" s="1">
        <v>23</v>
      </c>
      <c r="C24" s="1">
        <v>0</v>
      </c>
      <c r="D24" s="1">
        <v>1911</v>
      </c>
      <c r="E24" s="1">
        <v>2447</v>
      </c>
      <c r="F24" s="1">
        <v>1599</v>
      </c>
      <c r="G24" s="1">
        <v>2618</v>
      </c>
      <c r="H24" s="1">
        <v>3148</v>
      </c>
      <c r="I24" s="1">
        <v>46</v>
      </c>
      <c r="J24" s="1">
        <v>54</v>
      </c>
      <c r="K24" s="1">
        <v>98</v>
      </c>
      <c r="L24" s="3">
        <f t="shared" si="14"/>
        <v>11921</v>
      </c>
      <c r="M24" s="3">
        <f t="shared" si="0"/>
        <v>7563</v>
      </c>
      <c r="N24" s="3">
        <f t="shared" si="1"/>
        <v>4358</v>
      </c>
      <c r="O24" s="5">
        <f t="shared" si="6"/>
        <v>81407.454355199996</v>
      </c>
      <c r="P24" s="5">
        <f t="shared" si="2"/>
        <v>46909.121523200003</v>
      </c>
      <c r="Q24" s="5">
        <f t="shared" si="7"/>
        <v>63.442664206022982</v>
      </c>
      <c r="R24" s="5">
        <f t="shared" si="8"/>
        <v>36.55733579397701</v>
      </c>
      <c r="S24" s="3">
        <f t="shared" si="9"/>
        <v>1645</v>
      </c>
      <c r="T24" s="3">
        <f t="shared" si="10"/>
        <v>17706.632608</v>
      </c>
      <c r="U24" s="7">
        <f t="shared" si="11"/>
        <v>59.02210869333333</v>
      </c>
      <c r="V24" s="3">
        <f t="shared" si="3"/>
        <v>2447</v>
      </c>
      <c r="W24" s="5">
        <f t="shared" si="4"/>
        <v>26339.288748800001</v>
      </c>
      <c r="X24" s="7">
        <f t="shared" si="12"/>
        <v>52.678577497600003</v>
      </c>
      <c r="Y24" s="7">
        <f>X24*0.1</f>
        <v>5.267857749760001</v>
      </c>
      <c r="Z24" s="8">
        <f t="shared" si="13"/>
        <v>21.750628057649081</v>
      </c>
    </row>
    <row r="25" spans="1:26" x14ac:dyDescent="0.25">
      <c r="A25" s="1" t="s">
        <v>25</v>
      </c>
      <c r="B25" s="1">
        <v>24</v>
      </c>
      <c r="C25" s="1">
        <v>0</v>
      </c>
      <c r="D25" s="1">
        <v>5538</v>
      </c>
      <c r="E25" s="1">
        <v>4191</v>
      </c>
      <c r="F25" s="1">
        <v>3669</v>
      </c>
      <c r="G25" s="1">
        <v>5074</v>
      </c>
      <c r="H25" s="1">
        <v>3646</v>
      </c>
      <c r="I25" s="1">
        <v>915</v>
      </c>
      <c r="J25" s="1">
        <v>730</v>
      </c>
      <c r="K25" s="1">
        <v>238</v>
      </c>
      <c r="L25" s="3">
        <f t="shared" si="14"/>
        <v>24001</v>
      </c>
      <c r="M25" s="3">
        <f t="shared" si="0"/>
        <v>14272</v>
      </c>
      <c r="N25" s="3">
        <f t="shared" si="1"/>
        <v>9729</v>
      </c>
      <c r="O25" s="5">
        <f t="shared" si="6"/>
        <v>153622.52922880001</v>
      </c>
      <c r="P25" s="5">
        <f t="shared" si="2"/>
        <v>104722.08428160001</v>
      </c>
      <c r="Q25" s="5">
        <f t="shared" si="7"/>
        <v>59.464188992125329</v>
      </c>
      <c r="R25" s="5">
        <f t="shared" si="8"/>
        <v>40.535811007874671</v>
      </c>
      <c r="S25" s="3">
        <f t="shared" si="9"/>
        <v>4584</v>
      </c>
      <c r="T25" s="3">
        <f t="shared" si="10"/>
        <v>49341.765273600002</v>
      </c>
      <c r="U25" s="7">
        <f t="shared" si="11"/>
        <v>164.472550912</v>
      </c>
      <c r="V25" s="3">
        <f t="shared" si="3"/>
        <v>4191</v>
      </c>
      <c r="W25" s="5">
        <f t="shared" si="4"/>
        <v>45111.548486400003</v>
      </c>
      <c r="X25" s="7">
        <f t="shared" si="12"/>
        <v>90.223096972800008</v>
      </c>
      <c r="Y25" s="7">
        <f>X25*0.75</f>
        <v>67.667322729600002</v>
      </c>
      <c r="Z25" s="8">
        <f t="shared" si="13"/>
        <v>32.118834080717491</v>
      </c>
    </row>
    <row r="26" spans="1:26" x14ac:dyDescent="0.25">
      <c r="A26" s="1" t="s">
        <v>26</v>
      </c>
      <c r="B26" s="1">
        <v>25</v>
      </c>
      <c r="C26" s="1">
        <v>0</v>
      </c>
      <c r="D26" s="1">
        <v>4827</v>
      </c>
      <c r="E26" s="1">
        <v>3165</v>
      </c>
      <c r="F26" s="1">
        <v>2070</v>
      </c>
      <c r="G26" s="1">
        <v>1369</v>
      </c>
      <c r="H26" s="1">
        <v>1501</v>
      </c>
      <c r="I26" s="1">
        <v>217</v>
      </c>
      <c r="J26" s="1">
        <v>178</v>
      </c>
      <c r="K26" s="1">
        <v>338</v>
      </c>
      <c r="L26" s="3">
        <f t="shared" si="14"/>
        <v>13665</v>
      </c>
      <c r="M26" s="3">
        <f t="shared" si="0"/>
        <v>5673</v>
      </c>
      <c r="N26" s="3">
        <f t="shared" si="1"/>
        <v>7992</v>
      </c>
      <c r="O26" s="5">
        <f t="shared" si="6"/>
        <v>61063.663699199999</v>
      </c>
      <c r="P26" s="5">
        <f t="shared" si="2"/>
        <v>86025.171916799998</v>
      </c>
      <c r="Q26" s="5">
        <f t="shared" si="7"/>
        <v>41.514818880351264</v>
      </c>
      <c r="R26" s="5">
        <f t="shared" si="8"/>
        <v>58.485181119648729</v>
      </c>
      <c r="S26" s="3">
        <f t="shared" si="9"/>
        <v>2287</v>
      </c>
      <c r="T26" s="3">
        <f t="shared" si="10"/>
        <v>24617.0630848</v>
      </c>
      <c r="U26" s="7">
        <f t="shared" si="11"/>
        <v>82.056876949333329</v>
      </c>
      <c r="V26" s="3">
        <f t="shared" si="3"/>
        <v>3165</v>
      </c>
      <c r="W26" s="5">
        <f t="shared" si="4"/>
        <v>34067.776416000001</v>
      </c>
      <c r="X26" s="7">
        <f t="shared" si="12"/>
        <v>68.135552832000002</v>
      </c>
      <c r="Y26" s="7">
        <v>0</v>
      </c>
      <c r="Z26" s="8">
        <f t="shared" si="13"/>
        <v>40.313766966331748</v>
      </c>
    </row>
    <row r="27" spans="1:26" x14ac:dyDescent="0.25">
      <c r="A27" s="1" t="s">
        <v>39</v>
      </c>
      <c r="B27" s="1">
        <v>26</v>
      </c>
      <c r="C27" s="1">
        <v>0</v>
      </c>
      <c r="D27" s="1">
        <v>5514</v>
      </c>
      <c r="E27" s="1">
        <v>4987</v>
      </c>
      <c r="F27" s="1">
        <v>5746</v>
      </c>
      <c r="G27" s="1">
        <v>4537</v>
      </c>
      <c r="H27" s="1">
        <v>3488</v>
      </c>
      <c r="I27" s="1">
        <v>502</v>
      </c>
      <c r="J27" s="1">
        <v>704</v>
      </c>
      <c r="K27" s="1">
        <v>605</v>
      </c>
      <c r="L27" s="3">
        <f t="shared" si="14"/>
        <v>26083</v>
      </c>
      <c r="M27" s="3">
        <f t="shared" si="0"/>
        <v>15582</v>
      </c>
      <c r="N27" s="3">
        <f t="shared" si="1"/>
        <v>10501</v>
      </c>
      <c r="O27" s="5">
        <f t="shared" si="6"/>
        <v>167723.25185279999</v>
      </c>
      <c r="P27" s="5">
        <f t="shared" si="2"/>
        <v>113031.8231104</v>
      </c>
      <c r="Q27" s="5">
        <f t="shared" si="7"/>
        <v>59.740060575854002</v>
      </c>
      <c r="R27" s="5">
        <f t="shared" si="8"/>
        <v>40.259939424145998</v>
      </c>
      <c r="S27" s="3">
        <f t="shared" si="9"/>
        <v>6248</v>
      </c>
      <c r="T27" s="3">
        <f t="shared" si="10"/>
        <v>67252.912179200008</v>
      </c>
      <c r="U27" s="7">
        <f t="shared" si="11"/>
        <v>224.1763739306667</v>
      </c>
      <c r="V27" s="3">
        <f t="shared" si="3"/>
        <v>4987</v>
      </c>
      <c r="W27" s="5">
        <f t="shared" si="4"/>
        <v>53679.621164800003</v>
      </c>
      <c r="X27" s="7">
        <f t="shared" si="12"/>
        <v>107.35924232960001</v>
      </c>
      <c r="Y27" s="7">
        <f>X27*0.25</f>
        <v>26.839810582400002</v>
      </c>
      <c r="Z27" s="8">
        <f t="shared" si="13"/>
        <v>40.097548453343606</v>
      </c>
    </row>
    <row r="28" spans="1:26" x14ac:dyDescent="0.25">
      <c r="A28" s="1" t="s">
        <v>24</v>
      </c>
      <c r="B28" s="1">
        <v>27</v>
      </c>
      <c r="C28" s="1">
        <v>0</v>
      </c>
      <c r="D28" s="1">
        <v>2425</v>
      </c>
      <c r="E28" s="1">
        <v>668</v>
      </c>
      <c r="F28" s="1">
        <v>1649</v>
      </c>
      <c r="G28" s="1">
        <v>1331</v>
      </c>
      <c r="H28" s="1">
        <v>1584</v>
      </c>
      <c r="I28" s="1">
        <v>554</v>
      </c>
      <c r="J28" s="1">
        <v>325</v>
      </c>
      <c r="K28" s="1">
        <v>750</v>
      </c>
      <c r="L28" s="3">
        <f t="shared" si="14"/>
        <v>9286</v>
      </c>
      <c r="M28" s="3">
        <f t="shared" si="0"/>
        <v>6193</v>
      </c>
      <c r="N28" s="3">
        <f t="shared" si="1"/>
        <v>3093</v>
      </c>
      <c r="O28" s="5">
        <f t="shared" si="6"/>
        <v>66660.897107199999</v>
      </c>
      <c r="P28" s="5">
        <f t="shared" si="2"/>
        <v>33292.774867200002</v>
      </c>
      <c r="Q28" s="5">
        <f t="shared" si="7"/>
        <v>66.691794098643115</v>
      </c>
      <c r="R28" s="5">
        <f t="shared" si="8"/>
        <v>33.308205901356878</v>
      </c>
      <c r="S28" s="3">
        <f t="shared" si="9"/>
        <v>2203</v>
      </c>
      <c r="T28" s="3">
        <f t="shared" si="10"/>
        <v>23712.894611200001</v>
      </c>
      <c r="U28" s="7">
        <f t="shared" si="11"/>
        <v>79.042982037333331</v>
      </c>
      <c r="V28" s="3">
        <f t="shared" si="3"/>
        <v>668</v>
      </c>
      <c r="W28" s="5">
        <f t="shared" si="4"/>
        <v>7190.2921471999998</v>
      </c>
      <c r="X28" s="7">
        <f t="shared" si="12"/>
        <v>14.3805842944</v>
      </c>
      <c r="Y28" s="7">
        <f>X28</f>
        <v>14.3805842944</v>
      </c>
      <c r="Z28" s="8">
        <f t="shared" si="13"/>
        <v>35.57242047472954</v>
      </c>
    </row>
    <row r="29" spans="1:26" x14ac:dyDescent="0.25">
      <c r="A29" s="1" t="s">
        <v>38</v>
      </c>
      <c r="B29" s="1">
        <v>28</v>
      </c>
      <c r="C29" s="1">
        <v>0</v>
      </c>
      <c r="D29" s="1">
        <v>6551</v>
      </c>
      <c r="E29" s="1">
        <v>6100</v>
      </c>
      <c r="F29" s="1">
        <v>9341</v>
      </c>
      <c r="G29" s="1">
        <v>8319</v>
      </c>
      <c r="H29" s="1">
        <v>9429</v>
      </c>
      <c r="I29" s="1">
        <v>672</v>
      </c>
      <c r="J29" s="1">
        <v>1305</v>
      </c>
      <c r="K29" s="1">
        <v>1198</v>
      </c>
      <c r="L29" s="3">
        <f t="shared" si="14"/>
        <v>42915</v>
      </c>
      <c r="M29" s="3">
        <f t="shared" si="0"/>
        <v>30264</v>
      </c>
      <c r="N29" s="3">
        <f t="shared" si="1"/>
        <v>12651</v>
      </c>
      <c r="O29" s="5">
        <f t="shared" si="6"/>
        <v>325758.98434560001</v>
      </c>
      <c r="P29" s="5">
        <f t="shared" si="2"/>
        <v>136174.23047040001</v>
      </c>
      <c r="Q29" s="5">
        <f t="shared" si="7"/>
        <v>70.520796924152393</v>
      </c>
      <c r="R29" s="5">
        <f t="shared" si="8"/>
        <v>29.479203075847604</v>
      </c>
      <c r="S29" s="3">
        <f t="shared" si="9"/>
        <v>10013</v>
      </c>
      <c r="T29" s="3">
        <f t="shared" si="10"/>
        <v>107779.0348352</v>
      </c>
      <c r="U29" s="7">
        <f t="shared" si="11"/>
        <v>359.26344945066666</v>
      </c>
      <c r="V29" s="3">
        <f t="shared" si="3"/>
        <v>6100</v>
      </c>
      <c r="W29" s="5">
        <f t="shared" si="4"/>
        <v>65659.853440000006</v>
      </c>
      <c r="X29" s="7">
        <f t="shared" si="12"/>
        <v>131.31970688000001</v>
      </c>
      <c r="Y29" s="7">
        <f>X29*0.5</f>
        <v>65.659853440000006</v>
      </c>
      <c r="Z29" s="8">
        <f t="shared" si="13"/>
        <v>33.085514142215175</v>
      </c>
    </row>
    <row r="30" spans="1:26" x14ac:dyDescent="0.25">
      <c r="A30" s="1" t="s">
        <v>28</v>
      </c>
      <c r="B30" s="1">
        <v>29</v>
      </c>
      <c r="C30" s="1">
        <v>0</v>
      </c>
      <c r="D30" s="1">
        <v>2758</v>
      </c>
      <c r="E30" s="1">
        <v>1567</v>
      </c>
      <c r="F30" s="1">
        <v>4187</v>
      </c>
      <c r="G30" s="1">
        <v>4040</v>
      </c>
      <c r="H30" s="1">
        <v>3870</v>
      </c>
      <c r="I30" s="1">
        <v>379</v>
      </c>
      <c r="J30" s="1">
        <v>778</v>
      </c>
      <c r="K30" s="1">
        <v>468</v>
      </c>
      <c r="L30" s="3">
        <f t="shared" si="14"/>
        <v>18047</v>
      </c>
      <c r="M30" s="3">
        <f t="shared" si="0"/>
        <v>13722</v>
      </c>
      <c r="N30" s="3">
        <f t="shared" si="1"/>
        <v>4325</v>
      </c>
      <c r="O30" s="5">
        <f t="shared" si="6"/>
        <v>147702.3785088</v>
      </c>
      <c r="P30" s="5">
        <f t="shared" si="2"/>
        <v>46553.912479999999</v>
      </c>
      <c r="Q30" s="5">
        <f t="shared" si="7"/>
        <v>76.034798027372972</v>
      </c>
      <c r="R30" s="5">
        <f t="shared" si="8"/>
        <v>23.965201972627028</v>
      </c>
      <c r="S30" s="3">
        <f t="shared" si="9"/>
        <v>4566</v>
      </c>
      <c r="T30" s="3">
        <f t="shared" si="10"/>
        <v>49148.0148864</v>
      </c>
      <c r="U30" s="7">
        <f t="shared" si="11"/>
        <v>163.826716288</v>
      </c>
      <c r="V30" s="3">
        <f t="shared" si="3"/>
        <v>1567</v>
      </c>
      <c r="W30" s="5">
        <f t="shared" si="4"/>
        <v>16867.047596799999</v>
      </c>
      <c r="X30" s="7">
        <f t="shared" si="12"/>
        <v>33.734095193599998</v>
      </c>
      <c r="Y30" s="7">
        <f>X30*0.5</f>
        <v>16.867047596799999</v>
      </c>
      <c r="Z30" s="8">
        <f t="shared" si="13"/>
        <v>33.275032794053345</v>
      </c>
    </row>
    <row r="31" spans="1:26" x14ac:dyDescent="0.25">
      <c r="A31" s="1" t="s">
        <v>29</v>
      </c>
      <c r="B31" s="1">
        <v>30</v>
      </c>
      <c r="C31" s="1">
        <v>0</v>
      </c>
      <c r="D31" s="1">
        <v>1296</v>
      </c>
      <c r="E31" s="1">
        <v>1486</v>
      </c>
      <c r="F31" s="1">
        <v>2664</v>
      </c>
      <c r="G31" s="1">
        <v>1962</v>
      </c>
      <c r="H31" s="1">
        <v>2590</v>
      </c>
      <c r="I31" s="1">
        <v>167</v>
      </c>
      <c r="J31" s="1">
        <v>281</v>
      </c>
      <c r="K31" s="1">
        <v>210</v>
      </c>
      <c r="L31" s="3">
        <f t="shared" si="14"/>
        <v>10656</v>
      </c>
      <c r="M31" s="3">
        <f t="shared" si="0"/>
        <v>7874</v>
      </c>
      <c r="N31" s="3">
        <f t="shared" si="1"/>
        <v>2782</v>
      </c>
      <c r="O31" s="5">
        <f t="shared" si="6"/>
        <v>84755.030489600002</v>
      </c>
      <c r="P31" s="5">
        <f t="shared" si="2"/>
        <v>29945.1987328</v>
      </c>
      <c r="Q31" s="5">
        <f t="shared" si="7"/>
        <v>73.892642642642642</v>
      </c>
      <c r="R31" s="5">
        <f t="shared" si="8"/>
        <v>26.107357357357358</v>
      </c>
      <c r="S31" s="3">
        <f t="shared" si="9"/>
        <v>2831</v>
      </c>
      <c r="T31" s="3">
        <f t="shared" si="10"/>
        <v>30472.6303424</v>
      </c>
      <c r="U31" s="7">
        <f t="shared" si="11"/>
        <v>101.57543447466666</v>
      </c>
      <c r="V31" s="3">
        <f t="shared" si="3"/>
        <v>1486</v>
      </c>
      <c r="W31" s="5">
        <f t="shared" si="4"/>
        <v>15995.170854400001</v>
      </c>
      <c r="X31" s="7">
        <f t="shared" si="12"/>
        <v>31.990341708800003</v>
      </c>
      <c r="Y31" s="7">
        <f>X31*0.3</f>
        <v>9.5971025126400011</v>
      </c>
      <c r="Z31" s="8">
        <f t="shared" si="13"/>
        <v>35.95377190754381</v>
      </c>
    </row>
    <row r="32" spans="1:26" x14ac:dyDescent="0.25">
      <c r="A32" s="1" t="s">
        <v>30</v>
      </c>
      <c r="B32" s="1">
        <v>31</v>
      </c>
      <c r="C32" s="1">
        <v>0</v>
      </c>
      <c r="D32" s="1">
        <v>1662</v>
      </c>
      <c r="E32" s="1">
        <v>1674</v>
      </c>
      <c r="F32" s="1">
        <v>2471</v>
      </c>
      <c r="G32" s="1">
        <v>2559</v>
      </c>
      <c r="H32" s="1">
        <v>2915</v>
      </c>
      <c r="I32" s="1">
        <v>22</v>
      </c>
      <c r="J32" s="1">
        <v>271</v>
      </c>
      <c r="K32" s="1">
        <v>176</v>
      </c>
      <c r="L32" s="3">
        <f t="shared" si="14"/>
        <v>11750</v>
      </c>
      <c r="M32" s="3">
        <f t="shared" si="0"/>
        <v>8414</v>
      </c>
      <c r="N32" s="3">
        <f t="shared" si="1"/>
        <v>3336</v>
      </c>
      <c r="O32" s="5">
        <f t="shared" si="6"/>
        <v>90567.542105600005</v>
      </c>
      <c r="P32" s="5">
        <f t="shared" si="2"/>
        <v>35908.405094400005</v>
      </c>
      <c r="Q32" s="5">
        <f t="shared" si="7"/>
        <v>71.608510638297872</v>
      </c>
      <c r="R32" s="5">
        <f t="shared" si="8"/>
        <v>28.391489361702128</v>
      </c>
      <c r="S32" s="3">
        <f t="shared" si="9"/>
        <v>2493</v>
      </c>
      <c r="T32" s="3">
        <f t="shared" si="10"/>
        <v>26834.428627199999</v>
      </c>
      <c r="U32" s="7">
        <f t="shared" si="11"/>
        <v>89.448095424000002</v>
      </c>
      <c r="V32" s="3">
        <f t="shared" si="3"/>
        <v>1674</v>
      </c>
      <c r="W32" s="5">
        <f t="shared" si="4"/>
        <v>18018.7860096</v>
      </c>
      <c r="X32" s="7">
        <f t="shared" si="12"/>
        <v>36.037572019199999</v>
      </c>
      <c r="Y32" s="7">
        <f>X32</f>
        <v>36.037572019199999</v>
      </c>
      <c r="Z32" s="8">
        <f t="shared" si="13"/>
        <v>29.62918944616116</v>
      </c>
    </row>
    <row r="33" spans="1:27" x14ac:dyDescent="0.25">
      <c r="A33" s="1" t="s">
        <v>37</v>
      </c>
      <c r="B33" s="1">
        <v>32</v>
      </c>
      <c r="C33" s="1">
        <v>0</v>
      </c>
      <c r="D33" s="1">
        <v>2950</v>
      </c>
      <c r="E33" s="1">
        <v>4118</v>
      </c>
      <c r="F33" s="1">
        <v>8808</v>
      </c>
      <c r="G33" s="1">
        <v>6578</v>
      </c>
      <c r="H33" s="1">
        <v>7229</v>
      </c>
      <c r="I33" s="1">
        <v>340</v>
      </c>
      <c r="J33" s="1">
        <v>600</v>
      </c>
      <c r="K33" s="1">
        <v>284</v>
      </c>
      <c r="L33" s="3">
        <f t="shared" si="14"/>
        <v>30907</v>
      </c>
      <c r="M33" s="3">
        <f t="shared" si="0"/>
        <v>23839</v>
      </c>
      <c r="N33" s="3">
        <f t="shared" si="1"/>
        <v>7068</v>
      </c>
      <c r="O33" s="5">
        <f t="shared" si="6"/>
        <v>256600.86002560001</v>
      </c>
      <c r="P33" s="5">
        <f t="shared" si="2"/>
        <v>76079.3187072</v>
      </c>
      <c r="Q33" s="5">
        <f t="shared" si="7"/>
        <v>77.131394182547638</v>
      </c>
      <c r="R33" s="5">
        <f t="shared" si="8"/>
        <v>22.868605817452355</v>
      </c>
      <c r="S33" s="3">
        <f t="shared" si="9"/>
        <v>9148</v>
      </c>
      <c r="T33" s="3">
        <f t="shared" si="10"/>
        <v>98468.2523392</v>
      </c>
      <c r="U33" s="7">
        <f t="shared" si="11"/>
        <v>328.22750779733332</v>
      </c>
      <c r="V33" s="3">
        <f t="shared" si="3"/>
        <v>4118</v>
      </c>
      <c r="W33" s="5">
        <f t="shared" si="4"/>
        <v>44325.783027199999</v>
      </c>
      <c r="X33" s="7">
        <f t="shared" si="12"/>
        <v>88.651566054399993</v>
      </c>
      <c r="Y33" s="7">
        <f>X33*0.4</f>
        <v>35.460626421759997</v>
      </c>
      <c r="Z33" s="8">
        <f t="shared" si="13"/>
        <v>38.374092873023194</v>
      </c>
    </row>
    <row r="34" spans="1:27" x14ac:dyDescent="0.25">
      <c r="A34" s="1" t="s">
        <v>27</v>
      </c>
      <c r="B34" s="1">
        <v>33</v>
      </c>
      <c r="C34" s="1">
        <v>0</v>
      </c>
      <c r="D34" s="1">
        <v>1379</v>
      </c>
      <c r="E34" s="1">
        <v>780</v>
      </c>
      <c r="F34" s="1">
        <v>3193</v>
      </c>
      <c r="G34" s="1">
        <v>2979</v>
      </c>
      <c r="H34" s="1">
        <v>3686</v>
      </c>
      <c r="I34" s="1">
        <v>297</v>
      </c>
      <c r="J34" s="1">
        <v>533</v>
      </c>
      <c r="K34" s="1">
        <v>80</v>
      </c>
      <c r="L34" s="3">
        <f t="shared" si="14"/>
        <v>12927</v>
      </c>
      <c r="M34" s="3">
        <f t="shared" si="0"/>
        <v>10768</v>
      </c>
      <c r="N34" s="3">
        <f t="shared" si="1"/>
        <v>2159</v>
      </c>
      <c r="O34" s="5">
        <f t="shared" si="6"/>
        <v>115905.78718720001</v>
      </c>
      <c r="P34" s="5">
        <f t="shared" si="2"/>
        <v>23239.282553600002</v>
      </c>
      <c r="Q34" s="5">
        <f t="shared" si="7"/>
        <v>83.2985224723447</v>
      </c>
      <c r="R34" s="5">
        <f t="shared" si="8"/>
        <v>16.701477527655296</v>
      </c>
      <c r="S34" s="3">
        <f t="shared" si="9"/>
        <v>3490</v>
      </c>
      <c r="T34" s="3">
        <f t="shared" si="10"/>
        <v>37566.047296000004</v>
      </c>
      <c r="U34" s="7">
        <f t="shared" si="11"/>
        <v>125.22015765333335</v>
      </c>
      <c r="V34" s="3">
        <f t="shared" si="3"/>
        <v>780</v>
      </c>
      <c r="W34" s="5">
        <f t="shared" si="4"/>
        <v>8395.8501120000001</v>
      </c>
      <c r="X34" s="7">
        <f t="shared" si="12"/>
        <v>16.791700224</v>
      </c>
      <c r="Y34" s="7">
        <f>X34*0.6</f>
        <v>10.075020134399999</v>
      </c>
      <c r="Z34" s="8">
        <f t="shared" si="13"/>
        <v>32.410846953937593</v>
      </c>
    </row>
    <row r="35" spans="1:27" x14ac:dyDescent="0.25">
      <c r="A35" s="1" t="s">
        <v>33</v>
      </c>
      <c r="B35" s="1">
        <v>34</v>
      </c>
      <c r="C35" s="1">
        <v>0</v>
      </c>
      <c r="D35" s="1">
        <v>1512</v>
      </c>
      <c r="E35" s="1">
        <v>1712</v>
      </c>
      <c r="F35" s="1">
        <v>1746</v>
      </c>
      <c r="G35" s="1">
        <v>1739</v>
      </c>
      <c r="H35" s="1">
        <v>2135</v>
      </c>
      <c r="I35" s="1">
        <v>184</v>
      </c>
      <c r="J35" s="1">
        <v>143</v>
      </c>
      <c r="K35" s="1">
        <v>82</v>
      </c>
      <c r="L35" s="3">
        <f t="shared" si="14"/>
        <v>9253</v>
      </c>
      <c r="M35" s="3">
        <f t="shared" si="0"/>
        <v>6029</v>
      </c>
      <c r="N35" s="3">
        <f t="shared" si="1"/>
        <v>3224</v>
      </c>
      <c r="O35" s="5">
        <f t="shared" si="6"/>
        <v>64895.615801600004</v>
      </c>
      <c r="P35" s="5">
        <f t="shared" si="2"/>
        <v>34702.847129599999</v>
      </c>
      <c r="Q35" s="5">
        <f t="shared" si="7"/>
        <v>65.157246298497782</v>
      </c>
      <c r="R35" s="5">
        <f t="shared" si="8"/>
        <v>34.842753701502218</v>
      </c>
      <c r="S35" s="3">
        <f t="shared" si="9"/>
        <v>1930</v>
      </c>
      <c r="T35" s="3">
        <f t="shared" si="10"/>
        <v>20774.347072</v>
      </c>
      <c r="U35" s="7">
        <f t="shared" si="11"/>
        <v>69.247823573333335</v>
      </c>
      <c r="V35" s="3">
        <f t="shared" si="3"/>
        <v>1712</v>
      </c>
      <c r="W35" s="5">
        <f t="shared" si="4"/>
        <v>18427.814604800002</v>
      </c>
      <c r="X35" s="7">
        <f t="shared" si="12"/>
        <v>36.855629209600004</v>
      </c>
      <c r="Y35" s="7">
        <f>X35</f>
        <v>36.855629209600004</v>
      </c>
      <c r="Z35" s="8">
        <f t="shared" si="13"/>
        <v>32.011942278984904</v>
      </c>
    </row>
    <row r="36" spans="1:27" x14ac:dyDescent="0.25">
      <c r="A36" s="1" t="s">
        <v>32</v>
      </c>
      <c r="B36" s="1">
        <v>35</v>
      </c>
      <c r="C36" s="1">
        <v>0</v>
      </c>
      <c r="D36" s="1">
        <v>1691</v>
      </c>
      <c r="E36" s="1">
        <v>1667</v>
      </c>
      <c r="F36" s="1">
        <v>2086</v>
      </c>
      <c r="G36" s="1">
        <v>2278</v>
      </c>
      <c r="H36" s="1">
        <v>2759</v>
      </c>
      <c r="I36" s="1">
        <v>62</v>
      </c>
      <c r="J36" s="1">
        <v>256</v>
      </c>
      <c r="K36" s="1">
        <v>377</v>
      </c>
      <c r="L36" s="3">
        <f t="shared" si="14"/>
        <v>11176</v>
      </c>
      <c r="M36" s="3">
        <f t="shared" si="0"/>
        <v>7818</v>
      </c>
      <c r="N36" s="3">
        <f t="shared" si="1"/>
        <v>3358</v>
      </c>
      <c r="O36" s="5">
        <f t="shared" si="6"/>
        <v>84152.25150720001</v>
      </c>
      <c r="P36" s="5">
        <f t="shared" si="2"/>
        <v>36145.211123200002</v>
      </c>
      <c r="Q36" s="5">
        <f t="shared" si="7"/>
        <v>69.953471725125269</v>
      </c>
      <c r="R36" s="5">
        <f t="shared" si="8"/>
        <v>30.046528274874735</v>
      </c>
      <c r="S36" s="3">
        <f t="shared" si="9"/>
        <v>2148</v>
      </c>
      <c r="T36" s="3">
        <f t="shared" si="10"/>
        <v>23120.879539199999</v>
      </c>
      <c r="U36" s="7">
        <f t="shared" si="11"/>
        <v>77.069598463999995</v>
      </c>
      <c r="V36" s="3">
        <f t="shared" si="3"/>
        <v>1667</v>
      </c>
      <c r="W36" s="5">
        <f t="shared" si="4"/>
        <v>17943.438636800001</v>
      </c>
      <c r="X36" s="7">
        <f t="shared" si="12"/>
        <v>35.8868772736</v>
      </c>
      <c r="Y36" s="7">
        <f>X36</f>
        <v>35.8868772736</v>
      </c>
      <c r="Z36" s="8">
        <f t="shared" si="13"/>
        <v>27.475057559478124</v>
      </c>
    </row>
    <row r="37" spans="1:27" x14ac:dyDescent="0.25">
      <c r="A37" s="1" t="s">
        <v>34</v>
      </c>
      <c r="B37" s="1">
        <v>36</v>
      </c>
      <c r="C37" s="1">
        <v>0</v>
      </c>
      <c r="D37" s="1">
        <v>1236</v>
      </c>
      <c r="E37" s="1">
        <v>1687</v>
      </c>
      <c r="F37" s="1">
        <v>1084</v>
      </c>
      <c r="G37" s="1">
        <v>949</v>
      </c>
      <c r="H37" s="1">
        <v>494</v>
      </c>
      <c r="I37" s="1">
        <v>135</v>
      </c>
      <c r="J37" s="1">
        <v>84</v>
      </c>
      <c r="K37" s="1">
        <v>128</v>
      </c>
      <c r="L37" s="3">
        <f t="shared" si="14"/>
        <v>5797</v>
      </c>
      <c r="M37" s="3">
        <f t="shared" si="0"/>
        <v>2874</v>
      </c>
      <c r="N37" s="3">
        <f t="shared" si="1"/>
        <v>2923</v>
      </c>
      <c r="O37" s="5">
        <f t="shared" si="6"/>
        <v>30935.478489600002</v>
      </c>
      <c r="P37" s="5">
        <f t="shared" si="2"/>
        <v>31462.910099200002</v>
      </c>
      <c r="Q37" s="5">
        <f t="shared" si="7"/>
        <v>49.57736760393307</v>
      </c>
      <c r="R37" s="5">
        <f t="shared" si="8"/>
        <v>50.422632396066938</v>
      </c>
      <c r="S37" s="3">
        <f t="shared" si="9"/>
        <v>1219</v>
      </c>
      <c r="T37" s="3">
        <f t="shared" si="10"/>
        <v>13121.2067776</v>
      </c>
      <c r="U37" s="7">
        <f t="shared" si="11"/>
        <v>43.737355925333333</v>
      </c>
      <c r="V37" s="3">
        <f t="shared" si="3"/>
        <v>1687</v>
      </c>
      <c r="W37" s="5">
        <f t="shared" si="4"/>
        <v>18158.716844800001</v>
      </c>
      <c r="X37" s="7">
        <f t="shared" si="12"/>
        <v>36.317433689600001</v>
      </c>
      <c r="Y37" s="7">
        <f>X37</f>
        <v>36.317433689600001</v>
      </c>
      <c r="Z37" s="8">
        <f t="shared" si="13"/>
        <v>42.414752957550448</v>
      </c>
    </row>
    <row r="38" spans="1:27" x14ac:dyDescent="0.25">
      <c r="A38" s="1" t="s">
        <v>36</v>
      </c>
      <c r="B38" s="1">
        <v>37</v>
      </c>
      <c r="C38" s="1">
        <v>0</v>
      </c>
      <c r="D38" s="1">
        <v>853</v>
      </c>
      <c r="E38" s="1">
        <v>828</v>
      </c>
      <c r="F38" s="1">
        <v>1686</v>
      </c>
      <c r="G38" s="1">
        <v>1857</v>
      </c>
      <c r="H38" s="1">
        <v>2020</v>
      </c>
      <c r="I38" s="1">
        <v>60</v>
      </c>
      <c r="J38" s="1">
        <v>105</v>
      </c>
      <c r="K38" s="1">
        <v>178</v>
      </c>
      <c r="L38" s="3">
        <f t="shared" si="14"/>
        <v>7587</v>
      </c>
      <c r="M38" s="3">
        <f t="shared" si="0"/>
        <v>5906</v>
      </c>
      <c r="N38" s="3">
        <f t="shared" si="1"/>
        <v>1681</v>
      </c>
      <c r="O38" s="5">
        <f t="shared" si="6"/>
        <v>63571.6548224</v>
      </c>
      <c r="P38" s="5">
        <f t="shared" si="2"/>
        <v>18094.133382399999</v>
      </c>
      <c r="Q38" s="5">
        <f t="shared" si="7"/>
        <v>77.843679978911297</v>
      </c>
      <c r="R38" s="5">
        <f t="shared" si="8"/>
        <v>22.156320021088703</v>
      </c>
      <c r="S38" s="3">
        <f t="shared" si="9"/>
        <v>1746</v>
      </c>
      <c r="T38" s="3">
        <f t="shared" si="10"/>
        <v>18793.787558399999</v>
      </c>
      <c r="U38" s="7">
        <f t="shared" si="11"/>
        <v>62.645958528000001</v>
      </c>
      <c r="V38" s="3">
        <f t="shared" si="3"/>
        <v>828</v>
      </c>
      <c r="W38" s="5">
        <f t="shared" si="4"/>
        <v>8912.5178111999994</v>
      </c>
      <c r="X38" s="7">
        <f t="shared" si="12"/>
        <v>17.825035622399998</v>
      </c>
      <c r="Y38" s="7">
        <f>X38</f>
        <v>17.825035622399998</v>
      </c>
      <c r="Z38" s="8">
        <f t="shared" si="13"/>
        <v>29.56315611242804</v>
      </c>
    </row>
    <row r="39" spans="1:27" x14ac:dyDescent="0.25">
      <c r="A39" s="1" t="s">
        <v>35</v>
      </c>
      <c r="B39" s="1">
        <v>38</v>
      </c>
      <c r="C39" s="1">
        <v>0</v>
      </c>
      <c r="D39" s="1">
        <v>1881</v>
      </c>
      <c r="E39" s="1">
        <v>2828</v>
      </c>
      <c r="F39" s="1">
        <v>2753</v>
      </c>
      <c r="G39" s="1">
        <v>5774</v>
      </c>
      <c r="H39" s="1">
        <v>3720</v>
      </c>
      <c r="I39" s="1">
        <v>204</v>
      </c>
      <c r="J39" s="1">
        <v>157</v>
      </c>
      <c r="K39" s="1">
        <v>349</v>
      </c>
      <c r="L39" s="3">
        <f t="shared" si="14"/>
        <v>17666</v>
      </c>
      <c r="M39" s="3">
        <f t="shared" si="0"/>
        <v>12957</v>
      </c>
      <c r="N39" s="3">
        <f t="shared" si="1"/>
        <v>4709</v>
      </c>
      <c r="O39" s="5">
        <f t="shared" si="6"/>
        <v>139467.98705280002</v>
      </c>
      <c r="P39" s="5">
        <f t="shared" si="2"/>
        <v>50687.254073600001</v>
      </c>
      <c r="Q39" s="5">
        <f t="shared" si="7"/>
        <v>73.34427714253367</v>
      </c>
      <c r="R39" s="5">
        <f t="shared" si="8"/>
        <v>26.655722857466319</v>
      </c>
      <c r="S39" s="3">
        <f t="shared" si="9"/>
        <v>2957</v>
      </c>
      <c r="T39" s="3">
        <f t="shared" si="10"/>
        <v>31828.8830528</v>
      </c>
      <c r="U39" s="7">
        <f t="shared" si="11"/>
        <v>106.09627684266667</v>
      </c>
      <c r="V39" s="3">
        <f t="shared" si="3"/>
        <v>2828</v>
      </c>
      <c r="W39" s="5">
        <f t="shared" si="4"/>
        <v>30440.338611200001</v>
      </c>
      <c r="X39" s="7">
        <f t="shared" si="12"/>
        <v>60.880677222400003</v>
      </c>
      <c r="Y39" s="7">
        <f>X39*0.5</f>
        <v>30.440338611200001</v>
      </c>
      <c r="Z39" s="8">
        <f t="shared" si="13"/>
        <v>22.821640811916335</v>
      </c>
    </row>
    <row r="40" spans="1:27" x14ac:dyDescent="0.25">
      <c r="A40" s="1" t="s">
        <v>31</v>
      </c>
      <c r="B40" s="1">
        <v>39</v>
      </c>
      <c r="C40" s="1">
        <v>0</v>
      </c>
      <c r="D40" s="1">
        <v>5059</v>
      </c>
      <c r="E40" s="1">
        <v>16069</v>
      </c>
      <c r="F40" s="1">
        <v>6652</v>
      </c>
      <c r="G40" s="1">
        <v>7735</v>
      </c>
      <c r="H40" s="1">
        <v>11041</v>
      </c>
      <c r="I40" s="1">
        <v>382</v>
      </c>
      <c r="J40" s="1">
        <v>531</v>
      </c>
      <c r="K40" s="1">
        <v>856</v>
      </c>
      <c r="L40" s="3">
        <f t="shared" si="14"/>
        <v>48325</v>
      </c>
      <c r="M40" s="3">
        <f t="shared" si="0"/>
        <v>27197</v>
      </c>
      <c r="N40" s="3">
        <f t="shared" si="1"/>
        <v>21128</v>
      </c>
      <c r="O40" s="5">
        <f t="shared" si="6"/>
        <v>292746.07114880002</v>
      </c>
      <c r="P40" s="5">
        <f t="shared" si="2"/>
        <v>227419.8989312</v>
      </c>
      <c r="Q40" s="5">
        <f t="shared" si="7"/>
        <v>56.279358510087953</v>
      </c>
      <c r="R40" s="5">
        <f t="shared" si="8"/>
        <v>43.720641489912055</v>
      </c>
      <c r="S40" s="3">
        <f t="shared" si="9"/>
        <v>7034</v>
      </c>
      <c r="T40" s="3">
        <f t="shared" si="10"/>
        <v>75713.345753600006</v>
      </c>
      <c r="U40" s="7">
        <f t="shared" si="11"/>
        <v>252.3778191786667</v>
      </c>
      <c r="V40" s="3">
        <f t="shared" si="3"/>
        <v>16069</v>
      </c>
      <c r="W40" s="5">
        <f>V40*10.7639104</f>
        <v>172965.27621760001</v>
      </c>
      <c r="X40" s="7">
        <f t="shared" si="12"/>
        <v>345.93055243520001</v>
      </c>
      <c r="Y40" s="7">
        <f>X40*0.6</f>
        <v>207.55833146111999</v>
      </c>
      <c r="Z40" s="8">
        <f t="shared" si="13"/>
        <v>25.863146670588666</v>
      </c>
    </row>
    <row r="41" spans="1:27" x14ac:dyDescent="0.25">
      <c r="U41" s="10"/>
      <c r="Z41" s="9">
        <f>AVERAGE(Z2:Z40)</f>
        <v>31.332951704119512</v>
      </c>
      <c r="AA41" s="4" t="s">
        <v>65</v>
      </c>
    </row>
    <row r="42" spans="1:27" x14ac:dyDescent="0.25">
      <c r="U42" s="6"/>
      <c r="W42" s="5"/>
    </row>
  </sheetData>
  <autoFilter ref="A1:X1" xr:uid="{E6ED4D1B-D86F-42A9-8609-27B9E315963A}">
    <sortState xmlns:xlrd2="http://schemas.microsoft.com/office/spreadsheetml/2017/richdata2" ref="A2:X40">
      <sortCondition ref="B1"/>
    </sortState>
  </autoFilter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Tabulat_Subcatc2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Lynn, Savannah Lee (wnt6gp)</cp:lastModifiedBy>
  <dcterms:created xsi:type="dcterms:W3CDTF">2025-06-02T04:04:13Z</dcterms:created>
  <dcterms:modified xsi:type="dcterms:W3CDTF">2025-06-11T15:39:05Z</dcterms:modified>
</cp:coreProperties>
</file>