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465" firstSheet="0" activeTab="0"/>
  </bookViews>
  <sheets>
    <sheet name="Aceton" sheetId="1" state="visible" r:id="rId2"/>
    <sheet name="Petrolether" sheetId="2" state="visible" r:id="rId3"/>
    <sheet name="Benzen" sheetId="3" state="visible" r:id="rId4"/>
    <sheet name="Odchylka RF1" sheetId="4" state="visible" r:id="rId5"/>
    <sheet name="Odchylka RF_retenční čas" sheetId="5" state="visible" r:id="rId6"/>
  </sheets>
  <definedNames>
    <definedName function="false" hidden="false" localSheetId="4" name="_xlnm.Print_Area" vbProcedure="false">'Odchylka RF_retenční čas'!$A$1:$J$43</definedName>
    <definedName function="false" hidden="false" localSheetId="3" name="_xlnm.Print_Area" vbProcedure="false">'Odchylka RF1'!$A$1:$J$36</definedName>
    <definedName function="false" hidden="false" localSheetId="3" name="Z_A3CF7D3B_0892_4557_978E_E3BD53F4BE14__wvu_PrintArea" vbProcedure="false">'Odchylka RF1'!$A$1:$J$36</definedName>
    <definedName function="false" hidden="false" localSheetId="4" name="Z_A3CF7D3B_0892_4557_978E_E3BD53F4BE14__wvu_PrintArea" vbProcedure="false">'Odchylka RF_retenční čas'!$A$1:$J$43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<sst xmlns="http://schemas.openxmlformats.org/spreadsheetml/2006/main" count="216" uniqueCount="116">
  <si>
    <t xml:space="preserve">Zbytkový obsah acetonu v Dithiadenu (GC)</t>
  </si>
  <si>
    <t xml:space="preserve">analytik</t>
  </si>
  <si>
    <t xml:space="preserve">Hauser</t>
  </si>
  <si>
    <t xml:space="preserve">verze dokumentu č.:</t>
  </si>
  <si>
    <t xml:space="preserve">Kamencová</t>
  </si>
  <si>
    <t xml:space="preserve">číslo šarže:</t>
  </si>
  <si>
    <t xml:space="preserve">00307018</t>
  </si>
  <si>
    <t xml:space="preserve">datum vytvoření dokumentu:</t>
  </si>
  <si>
    <t xml:space="preserve">Krňanská</t>
  </si>
  <si>
    <t xml:space="preserve">číslo protokolu:</t>
  </si>
  <si>
    <t xml:space="preserve">1465/2018</t>
  </si>
  <si>
    <t xml:space="preserve">Máša</t>
  </si>
  <si>
    <r>
      <rPr>
        <b val="true"/>
        <sz val="10"/>
        <rFont val="Arial CE"/>
        <family val="0"/>
        <charset val="238"/>
      </rPr>
      <t xml:space="preserve">číslo chromatogramu:</t>
    </r>
    <r>
      <rPr>
        <b val="true"/>
        <sz val="10"/>
        <color rgb="FFFF0000"/>
        <rFont val="Arial CE"/>
        <family val="0"/>
        <charset val="238"/>
      </rPr>
      <t xml:space="preserve">  </t>
    </r>
  </si>
  <si>
    <t xml:space="preserve">002/2018_5</t>
  </si>
  <si>
    <t xml:space="preserve">analyzoval:</t>
  </si>
  <si>
    <t xml:space="preserve">Petreňová</t>
  </si>
  <si>
    <t xml:space="preserve">Vaníčková</t>
  </si>
  <si>
    <t xml:space="preserve">m Aceton [g] v zás. roztoku R2-1:</t>
  </si>
  <si>
    <t xml:space="preserve">příprava roztoků R2:</t>
  </si>
  <si>
    <t xml:space="preserve">příprava IS:</t>
  </si>
  <si>
    <t xml:space="preserve">m Aceton [g] v zás. roztoku R2-2:</t>
  </si>
  <si>
    <t xml:space="preserve">expirace roztoků R2:</t>
  </si>
  <si>
    <t xml:space="preserve">expirace IS:</t>
  </si>
  <si>
    <t xml:space="preserve">záznam v sešitě č.:</t>
  </si>
  <si>
    <t xml:space="preserve">strana č.:</t>
  </si>
  <si>
    <t xml:space="preserve">Area Aceton                  [mV.s]</t>
  </si>
  <si>
    <t xml:space="preserve">Area 1-PrOH (IS)  [mV.s]</t>
  </si>
  <si>
    <t xml:space="preserve">A Aceton / A 1-PrOH</t>
  </si>
  <si>
    <t xml:space="preserve">Korekce na navážku</t>
  </si>
  <si>
    <t xml:space="preserve">Referenční vzorek 1 1.</t>
  </si>
  <si>
    <t xml:space="preserve">Referenční vzorek 1 2.</t>
  </si>
  <si>
    <t xml:space="preserve">Referenční vzorek 1 3.</t>
  </si>
  <si>
    <t xml:space="preserve">Referenční vzorek 2 1.</t>
  </si>
  <si>
    <t xml:space="preserve">Referenční vzorek 2 2.</t>
  </si>
  <si>
    <t xml:space="preserve">Referenční vzorek 2 3.</t>
  </si>
  <si>
    <t xml:space="preserve">Ref. vzorek 1 (na konci sekvence)</t>
  </si>
  <si>
    <t xml:space="preserve">RSD pro ref. vzorek 1</t>
  </si>
  <si>
    <r>
      <rPr>
        <i val="true"/>
        <sz val="10"/>
        <rFont val="Arial CE"/>
        <family val="0"/>
        <charset val="238"/>
      </rPr>
      <t xml:space="preserve">limit </t>
    </r>
    <r>
      <rPr>
        <i val="true"/>
        <sz val="10"/>
        <rFont val="Calibri"/>
        <family val="2"/>
        <charset val="238"/>
      </rPr>
      <t xml:space="preserve">≤</t>
    </r>
  </si>
  <si>
    <t xml:space="preserve">RSD pro ref. vzorek 2</t>
  </si>
  <si>
    <t xml:space="preserve">RSD pro ref. vzorek 1 + 2</t>
  </si>
  <si>
    <t xml:space="preserve">Odchylka ref. vzorku 1                           (na konci sekvence)</t>
  </si>
  <si>
    <t xml:space="preserve">Výpočet obsahu acetonu:</t>
  </si>
  <si>
    <t xml:space="preserve">Area Aceton                 [mV.s]</t>
  </si>
  <si>
    <t xml:space="preserve">Area v blanku        [mV.s]</t>
  </si>
  <si>
    <t xml:space="preserve">Area 1-PrOH                     [mV.s]</t>
  </si>
  <si>
    <t xml:space="preserve">Aceton [ppm]                    pro RF1</t>
  </si>
  <si>
    <t xml:space="preserve">Navážka [g]</t>
  </si>
  <si>
    <r>
      <rPr>
        <b val="true"/>
        <sz val="10"/>
        <color rgb="FF000000"/>
        <rFont val="Arial CE"/>
        <family val="0"/>
        <charset val="238"/>
      </rPr>
      <t xml:space="preserve">Testovací vzorek </t>
    </r>
    <r>
      <rPr>
        <b val="true"/>
        <sz val="8"/>
        <color rgb="FF000000"/>
        <rFont val="Arial CE"/>
        <family val="0"/>
        <charset val="238"/>
      </rPr>
      <t xml:space="preserve">1. navážka</t>
    </r>
  </si>
  <si>
    <r>
      <rPr>
        <b val="true"/>
        <sz val="10"/>
        <color rgb="FF000000"/>
        <rFont val="Arial CE"/>
        <family val="0"/>
        <charset val="238"/>
      </rPr>
      <t xml:space="preserve">Testovací vzorek </t>
    </r>
    <r>
      <rPr>
        <b val="true"/>
        <sz val="8"/>
        <color rgb="FF000000"/>
        <rFont val="Arial CE"/>
        <family val="0"/>
        <charset val="238"/>
      </rPr>
      <t xml:space="preserve">2. navážka</t>
    </r>
  </si>
  <si>
    <r>
      <rPr>
        <b val="true"/>
        <sz val="10"/>
        <color rgb="FF000000"/>
        <rFont val="Arial CE"/>
        <family val="0"/>
        <charset val="238"/>
      </rPr>
      <t xml:space="preserve">Testovací vzorek </t>
    </r>
    <r>
      <rPr>
        <b val="true"/>
        <sz val="8"/>
        <color rgb="FF000000"/>
        <rFont val="Arial CE"/>
        <family val="0"/>
        <charset val="238"/>
      </rPr>
      <t xml:space="preserve">3. navážka</t>
    </r>
  </si>
  <si>
    <t xml:space="preserve">Výsledek Aceton Ø  [ppm]</t>
  </si>
  <si>
    <t xml:space="preserve">Výsledek na atestu : </t>
  </si>
  <si>
    <t xml:space="preserve">Zbytkový obsah petroletheru v Dithiadenu (GC)</t>
  </si>
  <si>
    <t xml:space="preserve">m PE [g] v zás. roztoku R1-1:</t>
  </si>
  <si>
    <t xml:space="preserve">příprava roztoků R1:</t>
  </si>
  <si>
    <t xml:space="preserve">m PE [g] v zás. roztoku R1-2:</t>
  </si>
  <si>
    <t xml:space="preserve">expirace roztoků R1:</t>
  </si>
  <si>
    <t xml:space="preserve">Area PE                  [mV.s]</t>
  </si>
  <si>
    <t xml:space="preserve">A PE / A 1-PrOH</t>
  </si>
  <si>
    <t xml:space="preserve">Výpočet obsahu petroletheru:</t>
  </si>
  <si>
    <t xml:space="preserve">Area PE                 [mV.s]</t>
  </si>
  <si>
    <t xml:space="preserve">Area 1-PrOH                    [mV.s]</t>
  </si>
  <si>
    <t xml:space="preserve">PE [ppm]                    pro RF1</t>
  </si>
  <si>
    <t xml:space="preserve">Výsledek PE Ø  [ppm]</t>
  </si>
  <si>
    <t xml:space="preserve">Zbytkový obsah benzenu v Dithiadenu (GC)</t>
  </si>
  <si>
    <t xml:space="preserve">m Benzen [g] v zás. roztoku R1-1:</t>
  </si>
  <si>
    <t xml:space="preserve">m Benzen [g] v zás. roztoku R1-2:</t>
  </si>
  <si>
    <t xml:space="preserve">Area Benzen                 [mV.s]</t>
  </si>
  <si>
    <t xml:space="preserve">A Benzen / A 1-PrOH</t>
  </si>
  <si>
    <t xml:space="preserve">Výpočet obsahu benzenu:</t>
  </si>
  <si>
    <t xml:space="preserve">Benzen [ppm]                    pro RF1</t>
  </si>
  <si>
    <t xml:space="preserve">Výsledek Benzen Ø  [ppm]</t>
  </si>
  <si>
    <t xml:space="preserve">Zbytkový obsah rozpouštědel v Dithiadenu (GC)</t>
  </si>
  <si>
    <t xml:space="preserve">Vyhodnocení referenčního vzorku pro stabilitu systému</t>
  </si>
  <si>
    <t xml:space="preserve">číslo chromatogramu:</t>
  </si>
  <si>
    <t xml:space="preserve">Area Aceton
[mV.s]</t>
  </si>
  <si>
    <t xml:space="preserve">Area PE
[mV.s]</t>
  </si>
  <si>
    <t xml:space="preserve">Area Benzen
[mV.s]</t>
  </si>
  <si>
    <t xml:space="preserve">Area 1-PrOH (IS)
[mV.s]</t>
  </si>
  <si>
    <t xml:space="preserve">A Aceton /                        A 1-PrOH</t>
  </si>
  <si>
    <t xml:space="preserve">A PE /                        A 1-PrOH</t>
  </si>
  <si>
    <t xml:space="preserve">A Benzen /                        A 1-PrOH</t>
  </si>
  <si>
    <t xml:space="preserve">Referenční vzorek 1 4. - kontrolní</t>
  </si>
  <si>
    <t xml:space="preserve">Odchylka referenčního vzorku 1 4.</t>
  </si>
  <si>
    <t xml:space="preserve">Vyhodnocení testu způsobilosti systému pro referenční vzorek 1 4.:</t>
  </si>
  <si>
    <t xml:space="preserve">Referenční vzorek 1 5. - kontrolní</t>
  </si>
  <si>
    <t xml:space="preserve">Odchylka referenčního vzorku 1 5.</t>
  </si>
  <si>
    <t xml:space="preserve">Vyhodnocení testu způsobilosti systému pro referenční vzorek 1 5.:</t>
  </si>
  <si>
    <t xml:space="preserve">Referenční vzorek 1 6. - kontrolní</t>
  </si>
  <si>
    <t xml:space="preserve">Odchylka referenčního vzorku 1 6.</t>
  </si>
  <si>
    <t xml:space="preserve">Vyhodnocení testu způsobilosti systému pro referenční vzorek 1 6.:</t>
  </si>
  <si>
    <t xml:space="preserve">Referenční vzorek 1 7. - kontrolní</t>
  </si>
  <si>
    <t xml:space="preserve">Odchylka referenčního vzorku 1 7.</t>
  </si>
  <si>
    <t xml:space="preserve">Vyhodnocení testu způsobilosti systému pro referenční vzorek 1 7.:</t>
  </si>
  <si>
    <t xml:space="preserve">limit max.</t>
  </si>
  <si>
    <t xml:space="preserve">…………………………………</t>
  </si>
  <si>
    <t xml:space="preserve">datum, razítko, podpis</t>
  </si>
  <si>
    <t xml:space="preserve">Reten. Time                    PE - F1 [min]</t>
  </si>
  <si>
    <t xml:space="preserve">Reten. Time               PE - F2 [min]</t>
  </si>
  <si>
    <t xml:space="preserve">Reten. Time               Aceton [min]</t>
  </si>
  <si>
    <t xml:space="preserve">Reten. Time                    PE - F3 [min]</t>
  </si>
  <si>
    <t xml:space="preserve">Reten. Time                    PE - F4 [min]</t>
  </si>
  <si>
    <t xml:space="preserve">Reten. Time                    PE - F5 [min]</t>
  </si>
  <si>
    <t xml:space="preserve">Reten. Time                       1-PrOH (IS) [min]</t>
  </si>
  <si>
    <t xml:space="preserve">Reten. Time                      Benzen [min]</t>
  </si>
  <si>
    <t xml:space="preserve">Referenční vzorek 1 4. </t>
  </si>
  <si>
    <t xml:space="preserve">Odchylka ref. vzorku 1 4.</t>
  </si>
  <si>
    <t xml:space="preserve">Referenční vzorek 1 5. </t>
  </si>
  <si>
    <t xml:space="preserve">Odchylka ref. vzorku 1 5.</t>
  </si>
  <si>
    <t xml:space="preserve">Referenční vzorek 1 6. </t>
  </si>
  <si>
    <t xml:space="preserve">Odchylka ref. vzorku 1 6.</t>
  </si>
  <si>
    <t xml:space="preserve">Referenční vzorek 1 7.</t>
  </si>
  <si>
    <t xml:space="preserve">Odchylka ref. vzorku 1 7.</t>
  </si>
  <si>
    <t xml:space="preserve">Referenční vzorek 1 8.</t>
  </si>
  <si>
    <t xml:space="preserve">Odchylka ref. vzorku 1 8.</t>
  </si>
  <si>
    <t xml:space="preserve">Vyhodnocení testu způsobilosti systému pro referenční vzorek 1 8.: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</si>
</sst>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@"/>
    <numFmt numFmtId="167" formatCode="M/D/YYYY"/>
    <numFmt numFmtId="168" formatCode="0.00"/>
    <numFmt numFmtId="169" formatCode="0.0000"/>
    <numFmt numFmtId="170" formatCode="0.000"/>
    <numFmt numFmtId="171" formatCode="0.00%"/>
    <numFmt numFmtId="172" formatCode="#,##0.00"/>
    <numFmt numFmtId="173" formatCode="0.0%"/>
    <numFmt numFmtId="174" formatCode="0&quot; ppm&quot;"/>
    <numFmt numFmtId="175" formatCode="0%"/>
  </numFmts>
  <fonts count="24">
    <font>
      <sz val="10"/>
      <name val="Arial CE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38"/>
    </font>
    <font>
      <u val="single"/>
      <sz val="16"/>
      <name val="Arial CE"/>
      <family val="0"/>
      <charset val="238"/>
    </font>
    <font>
      <b val="true"/>
      <sz val="10"/>
      <name val="Arial CE"/>
      <family val="0"/>
      <charset val="238"/>
    </font>
    <font>
      <b val="true"/>
      <u val="single"/>
      <sz val="16"/>
      <name val="Arial CE"/>
      <family val="0"/>
      <charset val="238"/>
    </font>
    <font>
      <b val="true"/>
      <u val="single"/>
      <sz val="10"/>
      <name val="Arial CE"/>
      <family val="0"/>
      <charset val="238"/>
    </font>
    <font>
      <b val="true"/>
      <sz val="10"/>
      <color rgb="FFFF0000"/>
      <name val="Arial CE"/>
      <family val="0"/>
      <charset val="238"/>
    </font>
    <font>
      <b val="true"/>
      <sz val="11"/>
      <name val="Arial CE"/>
      <family val="0"/>
      <charset val="238"/>
    </font>
    <font>
      <sz val="10"/>
      <color rgb="FFFF0000"/>
      <name val="Arial CE"/>
      <family val="0"/>
      <charset val="238"/>
    </font>
    <font>
      <b val="true"/>
      <sz val="8"/>
      <name val="Arial CE"/>
      <family val="0"/>
      <charset val="238"/>
    </font>
    <font>
      <b val="true"/>
      <sz val="10"/>
      <color rgb="FF000000"/>
      <name val="Arial CE"/>
      <family val="0"/>
      <charset val="238"/>
    </font>
    <font>
      <sz val="10"/>
      <color rgb="FF000000"/>
      <name val="Arial CE"/>
      <family val="0"/>
      <charset val="238"/>
    </font>
    <font>
      <sz val="11"/>
      <color rgb="FF000000"/>
      <name val="Arial"/>
      <family val="2"/>
      <charset val="238"/>
    </font>
    <font>
      <b val="true"/>
      <sz val="10"/>
      <name val="Arial"/>
      <family val="2"/>
      <charset val="238"/>
    </font>
    <font>
      <i val="true"/>
      <sz val="10"/>
      <name val="Arial CE"/>
      <family val="0"/>
      <charset val="238"/>
    </font>
    <font>
      <i val="true"/>
      <sz val="10"/>
      <name val="Calibri"/>
      <family val="2"/>
      <charset val="238"/>
    </font>
    <font>
      <b val="true"/>
      <sz val="10"/>
      <color rgb="FF0066CC"/>
      <name val="Arial CE"/>
      <family val="0"/>
      <charset val="238"/>
    </font>
    <font>
      <b val="true"/>
      <sz val="9"/>
      <color rgb="FF000000"/>
      <name val="Arial CE"/>
      <family val="0"/>
      <charset val="238"/>
    </font>
    <font>
      <b val="true"/>
      <sz val="8"/>
      <color rgb="FF000000"/>
      <name val="Arial CE"/>
      <family val="0"/>
      <charset val="238"/>
    </font>
    <font>
      <b val="true"/>
      <sz val="14"/>
      <name val="Arial CE"/>
      <family val="0"/>
      <charset val="238"/>
    </font>
    <font>
      <sz val="1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99CC00"/>
        <bgColor rgb="FFFFCC00"/>
      </patternFill>
    </fill>
  </fills>
  <borders count="7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 style="thin"/>
      <right/>
      <top style="medium"/>
      <bottom style="double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thin"/>
      <right style="thin"/>
      <top style="double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medium"/>
      <right/>
      <top style="medium"/>
      <bottom style="double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 style="double"/>
      <bottom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/>
      <right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medium"/>
      <top style="double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/>
      <right style="thin"/>
      <top style="double"/>
      <bottom style="thin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double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7" fontId="11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1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1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1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3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3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6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1" fillId="0" borderId="2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1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9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1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6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3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3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6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0" fontId="11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1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9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17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7" fillId="0" borderId="5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1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1" fillId="0" borderId="5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1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1" fillId="0" borderId="5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1" fillId="0" borderId="6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1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11" fillId="0" borderId="6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6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6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ální 2" xfId="20" builtinId="53" customBuiltin="true"/>
  </cellStyles>
  <dxfs count="20">
    <dxf>
      <font>
        <name val="Arial CE"/>
        <charset val="238"/>
        <family val="0"/>
      </font>
      <fill>
        <patternFill>
          <bgColor rgb="FFFF0000"/>
        </patternFill>
      </fill>
    </dxf>
    <dxf>
      <font>
        <name val="Arial CE"/>
        <charset val="238"/>
        <family val="0"/>
      </font>
      <fill>
        <patternFill>
          <bgColor rgb="FFFFCC00"/>
        </patternFill>
      </fill>
    </dxf>
    <dxf>
      <font>
        <name val="Arial CE"/>
        <charset val="238"/>
        <family val="0"/>
      </font>
      <fill>
        <patternFill>
          <bgColor rgb="FFFF0000"/>
        </patternFill>
      </fill>
    </dxf>
    <dxf>
      <font>
        <name val="Arial CE"/>
        <charset val="238"/>
        <family val="0"/>
      </font>
      <fill>
        <patternFill>
          <bgColor rgb="FFFF0000"/>
        </patternFill>
      </fill>
    </dxf>
    <dxf>
      <font>
        <name val="Arial CE"/>
        <charset val="238"/>
        <family val="0"/>
      </font>
      <fill>
        <patternFill>
          <bgColor rgb="FFFF0000"/>
        </patternFill>
      </fill>
    </dxf>
    <dxf>
      <font>
        <name val="Arial CE"/>
        <charset val="238"/>
        <family val="0"/>
      </font>
      <fill>
        <patternFill>
          <bgColor rgb="FFFF0000"/>
        </patternFill>
      </fill>
    </dxf>
    <dxf>
      <font>
        <name val="Arial CE"/>
        <charset val="238"/>
        <family val="0"/>
      </font>
      <fill>
        <patternFill>
          <bgColor rgb="FFFF0000"/>
        </patternFill>
      </fill>
    </dxf>
    <dxf>
      <font>
        <name val="Arial CE"/>
        <charset val="238"/>
        <family val="0"/>
      </font>
      <fill>
        <patternFill>
          <bgColor rgb="FFFFCC00"/>
        </patternFill>
      </fill>
    </dxf>
    <dxf>
      <font>
        <name val="Arial CE"/>
        <charset val="238"/>
        <family val="0"/>
      </font>
      <fill>
        <patternFill>
          <bgColor rgb="FFFF0000"/>
        </patternFill>
      </fill>
    </dxf>
    <dxf>
      <font>
        <name val="Arial CE"/>
        <charset val="238"/>
        <family val="0"/>
      </font>
      <fill>
        <patternFill>
          <bgColor rgb="FFFF0000"/>
        </patternFill>
      </fill>
    </dxf>
    <dxf>
      <font>
        <name val="Arial CE"/>
        <charset val="238"/>
        <family val="0"/>
      </font>
      <fill>
        <patternFill>
          <bgColor rgb="FFFF0000"/>
        </patternFill>
      </fill>
    </dxf>
    <dxf>
      <font>
        <name val="Arial CE"/>
        <charset val="238"/>
        <family val="0"/>
      </font>
      <fill>
        <patternFill>
          <bgColor rgb="FFFF0000"/>
        </patternFill>
      </fill>
    </dxf>
    <dxf>
      <font>
        <name val="Arial CE"/>
        <charset val="238"/>
        <family val="0"/>
      </font>
      <fill>
        <patternFill>
          <bgColor rgb="FFFF0000"/>
        </patternFill>
      </fill>
    </dxf>
    <dxf>
      <font>
        <name val="Arial CE"/>
        <charset val="238"/>
        <family val="0"/>
      </font>
      <fill>
        <patternFill>
          <bgColor rgb="FFFFCC00"/>
        </patternFill>
      </fill>
    </dxf>
    <dxf>
      <font>
        <name val="Arial CE"/>
        <charset val="238"/>
        <family val="0"/>
      </font>
      <fill>
        <patternFill>
          <bgColor rgb="FFFF0000"/>
        </patternFill>
      </fill>
    </dxf>
    <dxf>
      <font>
        <name val="Arial CE"/>
        <charset val="238"/>
        <family val="0"/>
      </font>
      <fill>
        <patternFill>
          <bgColor rgb="FFFF0000"/>
        </patternFill>
      </fill>
    </dxf>
    <dxf>
      <font>
        <name val="Arial CE"/>
        <charset val="238"/>
        <family val="0"/>
      </font>
      <fill>
        <patternFill>
          <bgColor rgb="FFFF0000"/>
        </patternFill>
      </fill>
    </dxf>
    <dxf>
      <font>
        <name val="Arial CE"/>
        <charset val="238"/>
        <family val="0"/>
      </font>
      <fill>
        <patternFill>
          <bgColor rgb="FFFFCC00"/>
        </patternFill>
      </fill>
    </dxf>
    <dxf>
      <font>
        <name val="Arial CE"/>
        <charset val="238"/>
        <family val="0"/>
      </font>
      <fill>
        <patternFill>
          <bgColor rgb="FFFF0000"/>
        </patternFill>
      </fill>
    </dxf>
    <dxf>
      <font>
        <name val="Arial CE"/>
        <charset val="238"/>
        <family val="0"/>
      </font>
      <fill>
        <patternFill>
          <bgColor rgb="FFFFCC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6" activeCellId="0" sqref="L26"/>
    </sheetView>
  </sheetViews>
  <sheetFormatPr defaultRowHeight="13.2" zeroHeight="false" outlineLevelRow="0" outlineLevelCol="0"/>
  <cols>
    <col collapsed="false" customWidth="true" hidden="false" outlineLevel="0" max="1" min="1" style="0" width="5.98"/>
    <col collapsed="false" customWidth="true" hidden="false" outlineLevel="0" max="2" min="2" style="0" width="31.4"/>
    <col collapsed="false" customWidth="true" hidden="false" outlineLevel="0" max="3" min="3" style="0" width="15.08"/>
    <col collapsed="false" customWidth="true" hidden="false" outlineLevel="0" max="4" min="4" style="0" width="13.31"/>
    <col collapsed="false" customWidth="true" hidden="false" outlineLevel="0" max="5" min="5" style="0" width="20.08"/>
    <col collapsed="false" customWidth="true" hidden="false" outlineLevel="0" max="6" min="6" style="0" width="14.31"/>
    <col collapsed="false" customWidth="true" hidden="false" outlineLevel="0" max="7" min="7" style="0" width="18.08"/>
    <col collapsed="false" customWidth="true" hidden="false" outlineLevel="0" max="8" min="8" style="0" width="12.54"/>
    <col collapsed="false" customWidth="true" hidden="false" outlineLevel="0" max="9" min="9" style="0" width="7.09"/>
    <col collapsed="false" customWidth="true" hidden="false" outlineLevel="0" max="16" min="10" style="0" width="9.05"/>
    <col collapsed="false" customWidth="true" hidden="false" outlineLevel="0" max="17" min="17" style="0" width="20.53"/>
    <col collapsed="false" customWidth="true" hidden="false" outlineLevel="0" max="1025" min="18" style="0" width="9.05"/>
  </cols>
  <sheetData>
    <row r="1" customFormat="false" ht="20.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Q1" s="3" t="s">
        <v>1</v>
      </c>
    </row>
    <row r="2" customFormat="false" ht="13.5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Q2" s="5" t="s">
        <v>2</v>
      </c>
    </row>
    <row r="3" customFormat="false" ht="13.5" hidden="false" customHeight="true" outlineLevel="0" collapsed="false">
      <c r="A3" s="4"/>
      <c r="D3" s="6"/>
      <c r="E3" s="7"/>
      <c r="G3" s="8" t="s">
        <v>3</v>
      </c>
      <c r="H3" s="9" t="n">
        <v>1</v>
      </c>
      <c r="I3" s="4"/>
      <c r="J3" s="4"/>
      <c r="Q3" s="10" t="s">
        <v>4</v>
      </c>
    </row>
    <row r="4" customFormat="false" ht="13.5" hidden="false" customHeight="true" outlineLevel="0" collapsed="false">
      <c r="A4" s="4"/>
      <c r="B4" s="11" t="s">
        <v>5</v>
      </c>
      <c r="C4" s="12" t="s">
        <v>6</v>
      </c>
      <c r="D4" s="6"/>
      <c r="E4" s="7"/>
      <c r="G4" s="8" t="s">
        <v>7</v>
      </c>
      <c r="H4" s="13" t="n">
        <v>42117</v>
      </c>
      <c r="I4" s="4"/>
      <c r="J4" s="4"/>
      <c r="Q4" s="10" t="s">
        <v>8</v>
      </c>
    </row>
    <row r="5" customFormat="false" ht="13.5" hidden="false" customHeight="true" outlineLevel="0" collapsed="false">
      <c r="A5" s="4"/>
      <c r="B5" s="11" t="s">
        <v>9</v>
      </c>
      <c r="C5" s="12" t="s">
        <v>10</v>
      </c>
      <c r="D5" s="14"/>
      <c r="E5" s="4"/>
      <c r="F5" s="4"/>
      <c r="I5" s="4"/>
      <c r="J5" s="12"/>
      <c r="Q5" s="10" t="s">
        <v>11</v>
      </c>
    </row>
    <row r="6" customFormat="false" ht="13.5" hidden="false" customHeight="true" outlineLevel="0" collapsed="false">
      <c r="A6" s="4"/>
      <c r="B6" s="15" t="s">
        <v>12</v>
      </c>
      <c r="C6" s="12" t="s">
        <v>13</v>
      </c>
      <c r="D6" s="14"/>
      <c r="E6" s="4"/>
      <c r="F6" s="4"/>
      <c r="G6" s="11" t="s">
        <v>14</v>
      </c>
      <c r="H6" s="16" t="s">
        <v>8</v>
      </c>
      <c r="I6" s="4"/>
      <c r="J6" s="4"/>
      <c r="Q6" s="17" t="s">
        <v>15</v>
      </c>
    </row>
    <row r="7" customFormat="false" ht="13.8" hidden="false" customHeight="false" outlineLevel="0" collapsed="false">
      <c r="B7" s="18"/>
      <c r="C7" s="19"/>
      <c r="E7" s="20"/>
      <c r="I7" s="21"/>
      <c r="Q7" s="22" t="s">
        <v>16</v>
      </c>
    </row>
    <row r="8" customFormat="false" ht="13.2" hidden="false" customHeight="false" outlineLevel="0" collapsed="false">
      <c r="B8" s="14" t="s">
        <v>17</v>
      </c>
      <c r="C8" s="23" t="n">
        <v>5.0096</v>
      </c>
      <c r="E8" s="24" t="s">
        <v>18</v>
      </c>
      <c r="F8" s="25" t="n">
        <v>43416</v>
      </c>
      <c r="G8" s="24" t="s">
        <v>19</v>
      </c>
      <c r="H8" s="25" t="n">
        <v>43416</v>
      </c>
      <c r="I8" s="21"/>
      <c r="Q8" s="26"/>
    </row>
    <row r="9" customFormat="false" ht="13.2" hidden="false" customHeight="false" outlineLevel="0" collapsed="false">
      <c r="B9" s="14" t="s">
        <v>20</v>
      </c>
      <c r="C9" s="23" t="n">
        <v>4.9989</v>
      </c>
      <c r="E9" s="24" t="s">
        <v>21</v>
      </c>
      <c r="F9" s="25" t="n">
        <v>43597</v>
      </c>
      <c r="G9" s="27" t="s">
        <v>22</v>
      </c>
      <c r="H9" s="25" t="n">
        <v>43597</v>
      </c>
      <c r="I9" s="21"/>
    </row>
    <row r="10" customFormat="false" ht="13.8" hidden="false" customHeight="false" outlineLevel="0" collapsed="false">
      <c r="B10" s="18"/>
      <c r="C10" s="19"/>
      <c r="E10" s="24" t="s">
        <v>23</v>
      </c>
      <c r="F10" s="28" t="n">
        <v>7</v>
      </c>
      <c r="G10" s="24" t="s">
        <v>23</v>
      </c>
      <c r="H10" s="28" t="n">
        <v>7</v>
      </c>
      <c r="I10" s="21"/>
      <c r="Q10" s="29"/>
    </row>
    <row r="11" customFormat="false" ht="13.5" hidden="false" customHeight="true" outlineLevel="0" collapsed="false">
      <c r="B11" s="18"/>
      <c r="C11" s="19"/>
      <c r="E11" s="27" t="s">
        <v>24</v>
      </c>
      <c r="F11" s="28" t="n">
        <v>113</v>
      </c>
      <c r="G11" s="27" t="s">
        <v>24</v>
      </c>
      <c r="H11" s="28" t="n">
        <v>113</v>
      </c>
      <c r="I11" s="21"/>
      <c r="Q11" s="29"/>
    </row>
    <row r="12" customFormat="false" ht="15.75" hidden="false" customHeight="true" outlineLevel="0" collapsed="false">
      <c r="B12" s="18"/>
      <c r="C12" s="19"/>
      <c r="E12" s="30"/>
      <c r="F12" s="20"/>
      <c r="G12" s="31"/>
      <c r="H12" s="21"/>
      <c r="I12" s="21"/>
      <c r="Q12" s="32"/>
    </row>
    <row r="13" customFormat="false" ht="21" hidden="false" customHeight="false" outlineLevel="0" collapsed="false">
      <c r="A13" s="33"/>
      <c r="B13" s="34"/>
      <c r="C13" s="35" t="s">
        <v>25</v>
      </c>
      <c r="D13" s="36" t="s">
        <v>26</v>
      </c>
      <c r="E13" s="36" t="s">
        <v>27</v>
      </c>
      <c r="F13" s="37" t="s">
        <v>28</v>
      </c>
      <c r="G13" s="38"/>
    </row>
    <row r="14" customFormat="false" ht="13.5" hidden="false" customHeight="true" outlineLevel="0" collapsed="false">
      <c r="B14" s="39" t="s">
        <v>29</v>
      </c>
      <c r="C14" s="40" t="n">
        <v>2857.76</v>
      </c>
      <c r="D14" s="40" t="n">
        <v>1017.206</v>
      </c>
      <c r="E14" s="41" t="n">
        <f aca="false">C14/D14</f>
        <v>2.80942110054404</v>
      </c>
      <c r="F14" s="42" t="n">
        <f aca="false">E14/$C$8</f>
        <v>0.560807469766855</v>
      </c>
      <c r="G14" s="43"/>
    </row>
    <row r="15" customFormat="false" ht="13.5" hidden="false" customHeight="true" outlineLevel="0" collapsed="false">
      <c r="B15" s="44" t="s">
        <v>30</v>
      </c>
      <c r="C15" s="45" t="n">
        <v>2851.442</v>
      </c>
      <c r="D15" s="40" t="n">
        <v>1037.612</v>
      </c>
      <c r="E15" s="46" t="n">
        <f aca="false">C15/D15</f>
        <v>2.74808117099648</v>
      </c>
      <c r="F15" s="47" t="n">
        <f aca="false">E15/$C$8</f>
        <v>0.548562993252252</v>
      </c>
      <c r="G15" s="48"/>
      <c r="H15" s="49"/>
    </row>
    <row r="16" customFormat="false" ht="13.5" hidden="false" customHeight="true" outlineLevel="0" collapsed="false">
      <c r="B16" s="44" t="s">
        <v>31</v>
      </c>
      <c r="C16" s="45" t="n">
        <v>2848.95</v>
      </c>
      <c r="D16" s="45" t="n">
        <v>1037.705</v>
      </c>
      <c r="E16" s="46" t="n">
        <f aca="false">C16/D16</f>
        <v>2.74543343243022</v>
      </c>
      <c r="F16" s="47" t="n">
        <f aca="false">E16/$C$8</f>
        <v>0.548034460322225</v>
      </c>
      <c r="G16" s="50"/>
      <c r="H16" s="49"/>
      <c r="Q16" s="51"/>
    </row>
    <row r="17" customFormat="false" ht="13.5" hidden="false" customHeight="true" outlineLevel="0" collapsed="false">
      <c r="B17" s="44" t="s">
        <v>32</v>
      </c>
      <c r="C17" s="45" t="n">
        <v>2876.972</v>
      </c>
      <c r="D17" s="45" t="n">
        <v>1041.093</v>
      </c>
      <c r="E17" s="46" t="n">
        <f aca="false">C17/D17</f>
        <v>2.76341498790214</v>
      </c>
      <c r="F17" s="47" t="n">
        <f aca="false">E17/$C$9</f>
        <v>0.552804614595639</v>
      </c>
      <c r="G17" s="48"/>
      <c r="Q17" s="51"/>
    </row>
    <row r="18" customFormat="false" ht="13.5" hidden="false" customHeight="true" outlineLevel="0" collapsed="false">
      <c r="B18" s="44" t="s">
        <v>33</v>
      </c>
      <c r="C18" s="45" t="n">
        <v>2810.886</v>
      </c>
      <c r="D18" s="45" t="n">
        <v>1022.956</v>
      </c>
      <c r="E18" s="46" t="n">
        <f aca="false">C18/D18</f>
        <v>2.74780733482183</v>
      </c>
      <c r="F18" s="47" t="n">
        <f aca="false">E18/$C$9</f>
        <v>0.549682397091726</v>
      </c>
      <c r="G18" s="48"/>
      <c r="Q18" s="51"/>
    </row>
    <row r="19" customFormat="false" ht="13.5" hidden="false" customHeight="true" outlineLevel="0" collapsed="false">
      <c r="B19" s="44" t="s">
        <v>34</v>
      </c>
      <c r="C19" s="45" t="n">
        <v>2870.467</v>
      </c>
      <c r="D19" s="45" t="n">
        <v>1033.987</v>
      </c>
      <c r="E19" s="46" t="n">
        <f aca="false">C19/D19</f>
        <v>2.77611517359503</v>
      </c>
      <c r="F19" s="52" t="n">
        <f aca="false">E19/$C$9</f>
        <v>0.555345210665352</v>
      </c>
      <c r="G19" s="48"/>
      <c r="H19" s="49"/>
      <c r="Q19" s="51"/>
    </row>
    <row r="20" customFormat="false" ht="13.5" hidden="false" customHeight="true" outlineLevel="0" collapsed="false">
      <c r="B20" s="53" t="s">
        <v>35</v>
      </c>
      <c r="C20" s="54" t="n">
        <v>2899.463</v>
      </c>
      <c r="D20" s="54" t="n">
        <v>1047.424</v>
      </c>
      <c r="E20" s="52" t="n">
        <f aca="false">C20/D20</f>
        <v>2.76818461291702</v>
      </c>
      <c r="F20" s="55"/>
      <c r="H20" s="49"/>
      <c r="Q20" s="51"/>
    </row>
    <row r="21" customFormat="false" ht="14.4" hidden="false" customHeight="false" outlineLevel="0" collapsed="false">
      <c r="B21" s="56"/>
      <c r="D21" s="57"/>
      <c r="E21" s="58"/>
      <c r="H21" s="59"/>
      <c r="Q21" s="51"/>
    </row>
    <row r="22" customFormat="false" ht="13.8" hidden="false" customHeight="false" outlineLevel="0" collapsed="false">
      <c r="B22" s="60" t="s">
        <v>36</v>
      </c>
      <c r="C22" s="61" t="n">
        <f aca="false">STDEV(F14:F16)/(AVERAGE(F14:F16))</f>
        <v>0.0130808581387304</v>
      </c>
      <c r="D22" s="62" t="s">
        <v>37</v>
      </c>
      <c r="E22" s="63" t="n">
        <v>0.1004</v>
      </c>
      <c r="F22" s="64" t="str">
        <f aca="false">IF((C22&lt;=$E$22),"Vyhověl","Nevyhověl")</f>
        <v>Vyhověl</v>
      </c>
      <c r="Q22" s="51"/>
    </row>
    <row r="23" customFormat="false" ht="13.8" hidden="false" customHeight="false" outlineLevel="0" collapsed="false">
      <c r="B23" s="65" t="s">
        <v>38</v>
      </c>
      <c r="C23" s="66" t="n">
        <f aca="false">STDEV(F17:F19)/(AVERAGE(F17:F19))</f>
        <v>0.00513269169611917</v>
      </c>
      <c r="D23" s="62" t="s">
        <v>37</v>
      </c>
      <c r="E23" s="63" t="n">
        <v>0.1004</v>
      </c>
      <c r="F23" s="67" t="str">
        <f aca="false">IF((C23&lt;=$E$23),"Vyhověl","Nevyhověl")</f>
        <v>Vyhověl</v>
      </c>
      <c r="Q23" s="51"/>
    </row>
    <row r="24" customFormat="false" ht="14.4" hidden="false" customHeight="false" outlineLevel="0" collapsed="false">
      <c r="B24" s="68" t="s">
        <v>39</v>
      </c>
      <c r="C24" s="69" t="n">
        <f aca="false">STDEV(F14:F19)/(AVERAGE(F14:F19))</f>
        <v>0.00888742701221745</v>
      </c>
      <c r="D24" s="62" t="s">
        <v>37</v>
      </c>
      <c r="E24" s="63" t="n">
        <v>0.1004</v>
      </c>
      <c r="F24" s="70" t="str">
        <f aca="false">IF((C24&lt;=$E$24),"Vyhověl","Nevyhověl")</f>
        <v>Vyhověl</v>
      </c>
      <c r="Q24" s="51"/>
    </row>
    <row r="25" customFormat="false" ht="9.9" hidden="false" customHeight="true" outlineLevel="0" collapsed="false">
      <c r="B25" s="71"/>
      <c r="C25" s="72"/>
      <c r="D25" s="62"/>
      <c r="E25" s="63"/>
      <c r="F25" s="73"/>
      <c r="Q25" s="51"/>
    </row>
    <row r="26" customFormat="false" ht="27" hidden="false" customHeight="false" outlineLevel="0" collapsed="false">
      <c r="B26" s="74" t="s">
        <v>40</v>
      </c>
      <c r="C26" s="75" t="n">
        <f aca="false">ABS((E20-AVERAGE(E14:E16))/(E20+AVERAGE(E14:E16))*2)</f>
        <v>0.000194868077582789</v>
      </c>
      <c r="D26" s="62" t="s">
        <v>37</v>
      </c>
      <c r="E26" s="63" t="n">
        <v>0.1004</v>
      </c>
      <c r="F26" s="76" t="str">
        <f aca="false">IF((C26&lt;=$E$26),"Vyhověl","Nevyhověl")</f>
        <v>Vyhověl</v>
      </c>
      <c r="Q26" s="51"/>
    </row>
    <row r="27" customFormat="false" ht="13.8" hidden="false" customHeight="false" outlineLevel="0" collapsed="false">
      <c r="B27" s="77"/>
      <c r="C27" s="78"/>
      <c r="D27" s="57"/>
      <c r="E27" s="56"/>
      <c r="F27" s="58"/>
      <c r="Q27" s="51"/>
    </row>
    <row r="28" customFormat="false" ht="14.4" hidden="false" customHeight="false" outlineLevel="0" collapsed="false">
      <c r="B28" s="79" t="s">
        <v>41</v>
      </c>
      <c r="D28" s="57"/>
      <c r="E28" s="58"/>
      <c r="F28" s="58"/>
      <c r="G28" s="49"/>
      <c r="H28" s="59"/>
      <c r="Q28" s="51"/>
    </row>
    <row r="29" customFormat="false" ht="21" hidden="false" customHeight="false" outlineLevel="0" collapsed="false">
      <c r="B29" s="80"/>
      <c r="C29" s="35" t="s">
        <v>42</v>
      </c>
      <c r="D29" s="81" t="s">
        <v>43</v>
      </c>
      <c r="E29" s="36" t="s">
        <v>44</v>
      </c>
      <c r="F29" s="36" t="s">
        <v>45</v>
      </c>
      <c r="G29" s="82" t="s">
        <v>46</v>
      </c>
      <c r="H29" s="83"/>
      <c r="Q29" s="51"/>
    </row>
    <row r="30" customFormat="false" ht="13.8" hidden="false" customHeight="false" outlineLevel="0" collapsed="false">
      <c r="B30" s="39" t="s">
        <v>47</v>
      </c>
      <c r="C30" s="84" t="n">
        <v>0</v>
      </c>
      <c r="D30" s="85" t="n">
        <v>2.251</v>
      </c>
      <c r="E30" s="84" t="n">
        <v>934.913</v>
      </c>
      <c r="F30" s="86" t="n">
        <f aca="false">ROUND((((C30-$D$30)*AVERAGE($D$14:$D$16)*$C$8)/(AVERAGE($C$14:$C$16)*E30*G30))*200,0)</f>
        <v>-4</v>
      </c>
      <c r="G30" s="87" t="n">
        <v>0.203</v>
      </c>
      <c r="H30" s="14"/>
    </row>
    <row r="31" customFormat="false" ht="13.2" hidden="false" customHeight="false" outlineLevel="0" collapsed="false">
      <c r="B31" s="44" t="s">
        <v>48</v>
      </c>
      <c r="C31" s="88" t="n">
        <v>0</v>
      </c>
      <c r="D31" s="85"/>
      <c r="E31" s="88" t="n">
        <v>939.352</v>
      </c>
      <c r="F31" s="86" t="n">
        <f aca="false">ROUND((((C31-$D$30)*AVERAGE($D$14:$D$16)*$C$8)/(AVERAGE($C$14:$C$16)*E31*G31))*200,0)</f>
        <v>-4</v>
      </c>
      <c r="G31" s="89" t="n">
        <v>0.202</v>
      </c>
      <c r="H31" s="14"/>
    </row>
    <row r="32" customFormat="false" ht="13.8" hidden="false" customHeight="false" outlineLevel="0" collapsed="false">
      <c r="B32" s="90" t="s">
        <v>49</v>
      </c>
      <c r="C32" s="91" t="n">
        <v>0</v>
      </c>
      <c r="D32" s="85"/>
      <c r="E32" s="91" t="n">
        <v>935.408</v>
      </c>
      <c r="F32" s="92" t="n">
        <f aca="false">ROUND((((C32-$D$30)*AVERAGE($D$14:$D$16)*$C$8)/(AVERAGE($C$14:$C$16)*E32*G32))*200,0)</f>
        <v>-4</v>
      </c>
      <c r="G32" s="93" t="n">
        <v>0.202</v>
      </c>
      <c r="H32" s="94"/>
    </row>
    <row r="33" customFormat="false" ht="13.8" hidden="false" customHeight="false" outlineLevel="0" collapsed="false">
      <c r="C33" s="55"/>
      <c r="D33" s="95"/>
      <c r="E33" s="95"/>
      <c r="F33" s="95"/>
      <c r="G33" s="55"/>
    </row>
    <row r="34" customFormat="false" ht="14.4" hidden="false" customHeight="false" outlineLevel="0" collapsed="false">
      <c r="B34" s="96" t="s">
        <v>50</v>
      </c>
      <c r="C34" s="97" t="n">
        <f aca="false">AVERAGE(F30:F32)</f>
        <v>-4</v>
      </c>
      <c r="D34" s="55"/>
      <c r="E34" s="55"/>
      <c r="F34" s="11" t="s">
        <v>51</v>
      </c>
      <c r="G34" s="98" t="str">
        <f aca="false">IF(C34&lt;50,"&lt; 50 ppm",ROUND(C34,-1))</f>
        <v>&lt; 50 ppm</v>
      </c>
    </row>
  </sheetData>
  <sheetProtection sheet="true" password="d42f"/>
  <mergeCells count="2">
    <mergeCell ref="A1:I1"/>
    <mergeCell ref="D30:D32"/>
  </mergeCells>
  <conditionalFormatting sqref="C8:C9 H6 C30:E32 G30:G32">
    <cfRule type="expression" priority="2" aboveAverage="0" equalAverage="0" bottom="0" percent="0" rank="0" text="" dxfId="0">
      <formula>LEN(TRIM(C8))=0</formula>
    </cfRule>
  </conditionalFormatting>
  <conditionalFormatting sqref="F22:F24 F26">
    <cfRule type="cellIs" priority="3" operator="equal" aboveAverage="0" equalAverage="0" bottom="0" percent="0" rank="0" text="" dxfId="1">
      <formula>"Nevyhověl"</formula>
    </cfRule>
  </conditionalFormatting>
  <conditionalFormatting sqref="C4:C6">
    <cfRule type="expression" priority="4" aboveAverage="0" equalAverage="0" bottom="0" percent="0" rank="0" text="" dxfId="2">
      <formula>LEN(TRIM(C4))=0</formula>
    </cfRule>
  </conditionalFormatting>
  <conditionalFormatting sqref="H8:H11">
    <cfRule type="expression" priority="5" aboveAverage="0" equalAverage="0" bottom="0" percent="0" rank="0" text="" dxfId="3">
      <formula>LEN(TRIM(H8))=0</formula>
    </cfRule>
  </conditionalFormatting>
  <conditionalFormatting sqref="C14:D20">
    <cfRule type="expression" priority="6" aboveAverage="0" equalAverage="0" bottom="0" percent="0" rank="0" text="" dxfId="4">
      <formula>LEN(TRIM(C14))=0</formula>
    </cfRule>
  </conditionalFormatting>
  <conditionalFormatting sqref="F8:F11">
    <cfRule type="expression" priority="7" aboveAverage="0" equalAverage="0" bottom="0" percent="0" rank="0" text="" dxfId="5">
      <formula>LEN(TRIM(F8))=0</formula>
    </cfRule>
  </conditionalFormatting>
  <dataValidations count="20">
    <dataValidation allowBlank="true" error="Prosím, napiš datum expirace zásobních roztoků R2." errorTitle="neplatné datum" operator="greaterThan" prompt="Prosím, napiš datum expirace zásobních roztoků R2." promptTitle="expirace zásobních roztoků R2:" showDropDown="false" showErrorMessage="true" showInputMessage="true" sqref="F9" type="date">
      <formula1>F8</formula1>
      <formula2>0</formula2>
    </dataValidation>
    <dataValidation allowBlank="true" error="Prosím, napiš plochu 1-propanolu (IS) v testovacím vzorku na 3 desetinná místa." errorTitle="neplatná plocha 1-propanolu (IS)" operator="greaterThan" prompt="Prosím, napiš plochu 1-propanolu (IS) v testovacím vzorku." promptTitle="plocha 1-PrOH v test. vzorku:" showDropDown="false" showErrorMessage="true" showInputMessage="true" sqref="E30:E32" type="decimal">
      <formula1>0.001</formula1>
      <formula2>0</formula2>
    </dataValidation>
    <dataValidation allowBlank="true" error="Prosím, napiš navážku vzorku v rozmezí 0,180 - 0,220 g." errorTitle="neplatná navážka vzorku" operator="between" prompt="Prosím, napiš navážku vzorku." promptTitle="navážka vzorku:" showDropDown="false" showErrorMessage="true" showInputMessage="true" sqref="G30:G32" type="decimal">
      <formula1>0.18</formula1>
      <formula2>0.22</formula2>
    </dataValidation>
    <dataValidation allowBlank="true" operator="between" showDropDown="false" showErrorMessage="true" showInputMessage="false" sqref="G20" type="custom">
      <formula1>#REF!</formula1>
      <formula2>0</formula2>
    </dataValidation>
    <dataValidation allowBlank="true" error="Prosím, napiš datum přípravy zásobních roztoků R2." errorTitle="neplatné datum" operator="greaterThanOrEqual" prompt="Prosím, napiš datum přípravy zásobních roztoků R2." promptTitle="příprava zásobních roztoků R2:" showDropDown="false" showErrorMessage="true" showInputMessage="true" sqref="F8" type="date">
      <formula1>40179</formula1>
      <formula2>0</formula2>
    </dataValidation>
    <dataValidation allowBlank="true" error="Prosím, napiš plochu 1-propanolu (IS) v referenčním vzorku na 3 desetinná místa." errorTitle="neplatná plocha 1-propanolu (IS)" operator="greaterThan" prompt="Prosím, napiš plochu &#10;1-propanolu (IS) v referenčním vzorku." promptTitle="plocha 1-propanolu (IS):" showDropDown="false" showErrorMessage="true" showInputMessage="true" sqref="D14:D20" type="decimal">
      <formula1>0.001</formula1>
      <formula2>0</formula2>
    </dataValidation>
    <dataValidation allowBlank="true" error="&#10;" operator="greaterThan" prompt="Prosím, napiš číslo chromatogramu." promptTitle="číslo chromatogramu:" showDropDown="false" showErrorMessage="true" showInputMessage="true" sqref="J5 C6" type="none">
      <formula1>0</formula1>
      <formula2>0</formula2>
    </dataValidation>
    <dataValidation allowBlank="true" error="&#10;" operator="greaterThanOrEqual" prompt="Prosím, napiš číslo protokolu." promptTitle="číslo protokolu:" showDropDown="false" showErrorMessage="true" showInputMessage="true" sqref="C5" type="none">
      <formula1>0</formula1>
      <formula2>0</formula2>
    </dataValidation>
    <dataValidation allowBlank="true" operator="between" prompt="Prosím, napiš číslo šarže." promptTitle="číslo šarže:" showDropDown="false" showErrorMessage="true" showInputMessage="true" sqref="C4" type="none">
      <formula1>0</formula1>
      <formula2>0</formula2>
    </dataValidation>
    <dataValidation allowBlank="true" error="Prosím, napiš celé číslo sešitu." errorTitle="neplatné číslo sešitu" operator="greaterThanOrEqual" prompt="Prosím, napiš číslo sešitu se záznamem o přípravě a expiraci zásobních roztoků R2." promptTitle="číslo sešitu:" showDropDown="false" showErrorMessage="true" showInputMessage="true" sqref="F10" type="whole">
      <formula1>1</formula1>
      <formula2>0</formula2>
    </dataValidation>
    <dataValidation allowBlank="true" error="Prosím, napiš číslo strany v sešitě v rozmezí 1 - 200." errorTitle="neplatná strana v sešitě" operator="between" prompt="Prosím, napiš číslo strany v sešitě se záznamem o přípravě a expiraci zásobních roztoků R2." promptTitle="číslo strany:" showDropDown="false" showErrorMessage="true" showInputMessage="true" sqref="F11" type="whole">
      <formula1>1</formula1>
      <formula2>200</formula2>
    </dataValidation>
    <dataValidation allowBlank="true" error="Prosím, napiš navážku acetonu v rozmezí 4,5000 - 5,5000 g." errorTitle="neplatná navážka acetonu" operator="between" prompt="Prosím, napiš navážku acetonu v zásobním roztoku R2 v gramech." promptTitle="navážka acetonu v zás. rozt. R2:" showDropDown="false" showErrorMessage="true" showInputMessage="true" sqref="C8:C9" type="decimal">
      <formula1>4.5</formula1>
      <formula2>5.5</formula2>
    </dataValidation>
    <dataValidation allowBlank="true" error="Prosím, napiš plochu acetonu v referenčním vzorku na 3 desetinná místa." errorTitle="neplatná plocha acetonu" operator="greaterThan" prompt="Prosím, napiš plochu acetonu v referenčním vzorku." promptTitle="plocha acetonu v ref. vzorku:" showDropDown="false" showErrorMessage="true" showInputMessage="true" sqref="C14:C20" type="decimal">
      <formula1>0.001</formula1>
      <formula2>0</formula2>
    </dataValidation>
    <dataValidation allowBlank="true" error="Prosím, napiš plochu acetonu v testovacím vzorku na 3 desetinná místa." errorTitle="neplatná plocha acetonu" operator="greaterThanOrEqual" prompt="Prosím, napiš plochu acetonu v testovacím vzorku." promptTitle="plocha acetonu v test. vzorku:" showDropDown="false" showErrorMessage="true" showInputMessage="true" sqref="C30:C32" type="decimal">
      <formula1>0</formula1>
      <formula2>0</formula2>
    </dataValidation>
    <dataValidation allowBlank="true" error="Prosím, napiš plochu píku v blanku na 3 desetinná místa." errorTitle="neplatná plocha v blanku" operator="greaterThanOrEqual" prompt="Prosím, napiš plochu píku s retenčním časem odpovídajícím píku acetonu v blanku. Je-li plocha acetonu ve vzorku menší než je plocha píku v blanku, napiš nulu." promptTitle="plocha píku v blanku:" showDropDown="false" showErrorMessage="true" showInputMessage="true" sqref="D30:D32" type="decimal">
      <formula1>0</formula1>
      <formula2>0</formula2>
    </dataValidation>
    <dataValidation allowBlank="true" error="Prosím, napiš datum expirace roztoku vnitřního standardu IS." errorTitle="neplatné datum" operator="greaterThan" prompt="Prosím, napiš datum expirace roztoku vnitřního standardu IS." promptTitle="expirace roztoku IS:" showDropDown="false" showErrorMessage="true" showInputMessage="true" sqref="H9" type="date">
      <formula1>H8</formula1>
      <formula2>0</formula2>
    </dataValidation>
    <dataValidation allowBlank="true" error="Prosím, napiš datum přípravy roztoku vnitřního standardu IS." errorTitle="neplatné datum" operator="greaterThanOrEqual" prompt="Prosím, napiš datum přípravy roztoku vnitřního standardu IS." promptTitle="příprava roztoku IS:" showDropDown="false" showErrorMessage="true" showInputMessage="true" sqref="H8" type="date">
      <formula1>40179</formula1>
      <formula2>0</formula2>
    </dataValidation>
    <dataValidation allowBlank="true" error="Prosím, napiš číslo strany v sešitě v rozmezí 1 - 200." errorTitle="neplatná strana v sešitě" operator="between" prompt="Prosím, napiš číslo strany v sešitě se záznamem o přípravě a expiraci roztoku vnitřního standardu IS." promptTitle="číslo strany:" showDropDown="false" showErrorMessage="true" showInputMessage="true" sqref="H11" type="whole">
      <formula1>1</formula1>
      <formula2>200</formula2>
    </dataValidation>
    <dataValidation allowBlank="true" error="Prosím, napiš celé číslo sešitu." errorTitle="neplatné číslo sešitu" operator="greaterThanOrEqual" prompt="Prosím, napiš číslo sešitu se záznamem o přípravě a expiraci roztoku vnitřního standardu IS." promptTitle="číslo sešitu:" showDropDown="false" showErrorMessage="true" showInputMessage="true" sqref="H10" type="whole">
      <formula1>1</formula1>
      <formula2>0</formula2>
    </dataValidation>
    <dataValidation allowBlank="true" error="Prosím, ze seznamu vyber jméno analytika." errorTitle="neplatné jméno analytika" operator="between" prompt="Prosím, ze seznamu vyber jméno analytika." promptTitle="jméno analytika:" showDropDown="false" showErrorMessage="true" showInputMessage="true" sqref="H6" type="list">
      <formula1>$Q$2:$Q$7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6" activeCellId="0" sqref="M26"/>
    </sheetView>
  </sheetViews>
  <sheetFormatPr defaultRowHeight="13.2" zeroHeight="false" outlineLevelRow="0" outlineLevelCol="0"/>
  <cols>
    <col collapsed="false" customWidth="true" hidden="false" outlineLevel="0" max="1" min="1" style="0" width="5.98"/>
    <col collapsed="false" customWidth="true" hidden="false" outlineLevel="0" max="2" min="2" style="0" width="31.4"/>
    <col collapsed="false" customWidth="true" hidden="false" outlineLevel="0" max="3" min="3" style="0" width="15.08"/>
    <col collapsed="false" customWidth="true" hidden="false" outlineLevel="0" max="4" min="4" style="0" width="13.31"/>
    <col collapsed="false" customWidth="true" hidden="false" outlineLevel="0" max="5" min="5" style="0" width="20.08"/>
    <col collapsed="false" customWidth="true" hidden="false" outlineLevel="0" max="6" min="6" style="0" width="14.31"/>
    <col collapsed="false" customWidth="true" hidden="false" outlineLevel="0" max="7" min="7" style="0" width="18.08"/>
    <col collapsed="false" customWidth="true" hidden="false" outlineLevel="0" max="8" min="8" style="0" width="12.54"/>
    <col collapsed="false" customWidth="true" hidden="false" outlineLevel="0" max="1025" min="9" style="0" width="9.05"/>
  </cols>
  <sheetData>
    <row r="1" customFormat="false" ht="20.4" hidden="false" customHeight="false" outlineLevel="0" collapsed="false">
      <c r="A1" s="1" t="s">
        <v>52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3.5" hidden="false" customHeight="true" outlineLevel="0" collapsed="false">
      <c r="A2" s="4"/>
      <c r="B2" s="4"/>
      <c r="C2" s="4"/>
      <c r="D2" s="4"/>
      <c r="E2" s="4"/>
      <c r="F2" s="4"/>
      <c r="G2" s="4"/>
      <c r="H2" s="4"/>
    </row>
    <row r="3" customFormat="false" ht="13.5" hidden="false" customHeight="true" outlineLevel="0" collapsed="false">
      <c r="A3" s="4"/>
      <c r="D3" s="6"/>
      <c r="E3" s="7"/>
      <c r="G3" s="8" t="s">
        <v>3</v>
      </c>
      <c r="H3" s="99" t="n">
        <f aca="false">Aceton!H3</f>
        <v>1</v>
      </c>
    </row>
    <row r="4" s="55" customFormat="true" ht="13.5" hidden="false" customHeight="true" outlineLevel="0" collapsed="false">
      <c r="A4" s="100"/>
      <c r="B4" s="11" t="s">
        <v>5</v>
      </c>
      <c r="C4" s="101" t="str">
        <f aca="false">Aceton!C4</f>
        <v>00307018</v>
      </c>
      <c r="D4" s="6"/>
      <c r="E4" s="7"/>
      <c r="G4" s="8" t="s">
        <v>7</v>
      </c>
      <c r="H4" s="102" t="n">
        <f aca="false">Aceton!H4</f>
        <v>42117</v>
      </c>
    </row>
    <row r="5" s="55" customFormat="true" ht="13.5" hidden="false" customHeight="true" outlineLevel="0" collapsed="false">
      <c r="A5" s="100"/>
      <c r="B5" s="11" t="s">
        <v>9</v>
      </c>
      <c r="C5" s="101" t="str">
        <f aca="false">Aceton!C5</f>
        <v>1465/2018</v>
      </c>
      <c r="D5" s="11"/>
      <c r="E5" s="100"/>
      <c r="F5" s="100"/>
    </row>
    <row r="6" s="55" customFormat="true" ht="13.5" hidden="false" customHeight="true" outlineLevel="0" collapsed="false">
      <c r="B6" s="15" t="s">
        <v>12</v>
      </c>
      <c r="C6" s="103" t="str">
        <f aca="false">Aceton!C6</f>
        <v>002/2018_5</v>
      </c>
      <c r="E6" s="104"/>
      <c r="F6" s="104"/>
      <c r="G6" s="11" t="s">
        <v>14</v>
      </c>
      <c r="H6" s="105" t="str">
        <f aca="false">Aceton!H6</f>
        <v>Krňanská</v>
      </c>
    </row>
    <row r="7" customFormat="false" ht="13.2" hidden="false" customHeight="false" outlineLevel="0" collapsed="false">
      <c r="C7" s="19"/>
      <c r="E7" s="20"/>
    </row>
    <row r="8" customFormat="false" ht="13.2" hidden="false" customHeight="false" outlineLevel="0" collapsed="false">
      <c r="B8" s="14" t="s">
        <v>53</v>
      </c>
      <c r="C8" s="23" t="n">
        <v>0.2501</v>
      </c>
      <c r="E8" s="24" t="s">
        <v>54</v>
      </c>
      <c r="F8" s="25" t="n">
        <v>43416</v>
      </c>
      <c r="G8" s="106" t="s">
        <v>19</v>
      </c>
      <c r="H8" s="107" t="n">
        <f aca="false">Aceton!H8</f>
        <v>43416</v>
      </c>
    </row>
    <row r="9" customFormat="false" ht="13.2" hidden="false" customHeight="false" outlineLevel="0" collapsed="false">
      <c r="B9" s="14" t="s">
        <v>55</v>
      </c>
      <c r="C9" s="23" t="n">
        <v>0.2508</v>
      </c>
      <c r="E9" s="106" t="s">
        <v>56</v>
      </c>
      <c r="F9" s="25" t="n">
        <v>43530</v>
      </c>
      <c r="G9" s="31" t="s">
        <v>22</v>
      </c>
      <c r="H9" s="107" t="n">
        <f aca="false">Aceton!H9</f>
        <v>43597</v>
      </c>
    </row>
    <row r="10" customFormat="false" ht="13.8" hidden="false" customHeight="false" outlineLevel="0" collapsed="false">
      <c r="B10" s="18"/>
      <c r="C10" s="19"/>
      <c r="E10" s="24" t="s">
        <v>23</v>
      </c>
      <c r="F10" s="28" t="n">
        <v>7</v>
      </c>
      <c r="G10" s="24" t="s">
        <v>23</v>
      </c>
      <c r="H10" s="108" t="n">
        <f aca="false">Aceton!H10</f>
        <v>7</v>
      </c>
    </row>
    <row r="11" customFormat="false" ht="13.5" hidden="false" customHeight="true" outlineLevel="0" collapsed="false">
      <c r="B11" s="18"/>
      <c r="C11" s="19"/>
      <c r="E11" s="31" t="s">
        <v>24</v>
      </c>
      <c r="F11" s="28" t="n">
        <v>113</v>
      </c>
      <c r="G11" s="31" t="s">
        <v>24</v>
      </c>
      <c r="H11" s="109" t="n">
        <f aca="false">Aceton!H11</f>
        <v>113</v>
      </c>
    </row>
    <row r="12" customFormat="false" ht="13.5" hidden="false" customHeight="true" outlineLevel="0" collapsed="false">
      <c r="B12" s="18"/>
      <c r="C12" s="19"/>
      <c r="E12" s="30"/>
      <c r="F12" s="20"/>
      <c r="G12" s="31"/>
      <c r="H12" s="21"/>
    </row>
    <row r="13" customFormat="false" ht="21" hidden="false" customHeight="false" outlineLevel="0" collapsed="false">
      <c r="A13" s="33"/>
      <c r="B13" s="34"/>
      <c r="C13" s="35" t="s">
        <v>57</v>
      </c>
      <c r="D13" s="36" t="s">
        <v>26</v>
      </c>
      <c r="E13" s="36" t="s">
        <v>58</v>
      </c>
      <c r="F13" s="37" t="s">
        <v>28</v>
      </c>
      <c r="G13" s="38"/>
    </row>
    <row r="14" customFormat="false" ht="13.5" hidden="false" customHeight="true" outlineLevel="0" collapsed="false">
      <c r="B14" s="110" t="s">
        <v>29</v>
      </c>
      <c r="C14" s="84" t="n">
        <v>227.473</v>
      </c>
      <c r="D14" s="111" t="n">
        <f aca="false">Aceton!D14</f>
        <v>1017.206</v>
      </c>
      <c r="E14" s="112" t="n">
        <f aca="false">C14/D14</f>
        <v>0.223625303035963</v>
      </c>
      <c r="F14" s="113" t="n">
        <f aca="false">E14/$C$8</f>
        <v>0.894143554721964</v>
      </c>
      <c r="G14" s="43"/>
    </row>
    <row r="15" customFormat="false" ht="13.5" hidden="false" customHeight="true" outlineLevel="0" collapsed="false">
      <c r="B15" s="114" t="s">
        <v>30</v>
      </c>
      <c r="C15" s="88" t="n">
        <v>235.278</v>
      </c>
      <c r="D15" s="111" t="n">
        <f aca="false">Aceton!D15</f>
        <v>1037.612</v>
      </c>
      <c r="E15" s="115" t="n">
        <f aca="false">C15/D15</f>
        <v>0.226749497885529</v>
      </c>
      <c r="F15" s="116" t="n">
        <f aca="false">E15/$C$8</f>
        <v>0.906635337407155</v>
      </c>
      <c r="G15" s="48"/>
      <c r="H15" s="49"/>
    </row>
    <row r="16" customFormat="false" ht="13.5" hidden="false" customHeight="true" outlineLevel="0" collapsed="false">
      <c r="B16" s="114" t="s">
        <v>31</v>
      </c>
      <c r="C16" s="88" t="n">
        <v>234.364</v>
      </c>
      <c r="D16" s="117" t="n">
        <f aca="false">Aceton!D16</f>
        <v>1037.705</v>
      </c>
      <c r="E16" s="115" t="n">
        <f aca="false">C16/D16</f>
        <v>0.225848386583856</v>
      </c>
      <c r="F16" s="116" t="n">
        <f aca="false">E16/$C$8</f>
        <v>0.903032333402062</v>
      </c>
      <c r="G16" s="50"/>
      <c r="H16" s="49"/>
    </row>
    <row r="17" customFormat="false" ht="13.5" hidden="false" customHeight="true" outlineLevel="0" collapsed="false">
      <c r="B17" s="114" t="s">
        <v>32</v>
      </c>
      <c r="C17" s="88" t="n">
        <v>184.79</v>
      </c>
      <c r="D17" s="117" t="n">
        <f aca="false">Aceton!D17</f>
        <v>1041.093</v>
      </c>
      <c r="E17" s="115" t="n">
        <f aca="false">C17/D17</f>
        <v>0.177496150680103</v>
      </c>
      <c r="F17" s="116" t="n">
        <f aca="false">E17/$C$9</f>
        <v>0.707719899043471</v>
      </c>
      <c r="G17" s="48"/>
    </row>
    <row r="18" customFormat="false" ht="13.5" hidden="false" customHeight="true" outlineLevel="0" collapsed="false">
      <c r="B18" s="114" t="s">
        <v>33</v>
      </c>
      <c r="C18" s="88" t="n">
        <v>223.18</v>
      </c>
      <c r="D18" s="117" t="n">
        <f aca="false">Aceton!D18</f>
        <v>1022.956</v>
      </c>
      <c r="E18" s="115" t="n">
        <f aca="false">C18/D18</f>
        <v>0.218171651566636</v>
      </c>
      <c r="F18" s="116" t="n">
        <f aca="false">E18/$C$9</f>
        <v>0.869902916932361</v>
      </c>
      <c r="G18" s="48"/>
    </row>
    <row r="19" customFormat="false" ht="13.5" hidden="false" customHeight="true" outlineLevel="0" collapsed="false">
      <c r="B19" s="114" t="s">
        <v>34</v>
      </c>
      <c r="C19" s="88" t="n">
        <v>230.317</v>
      </c>
      <c r="D19" s="117" t="n">
        <f aca="false">Aceton!D19</f>
        <v>1033.987</v>
      </c>
      <c r="E19" s="115" t="n">
        <f aca="false">C19/D19</f>
        <v>0.222746514221165</v>
      </c>
      <c r="F19" s="118" t="n">
        <f aca="false">E19/$C$9</f>
        <v>0.88814399609715</v>
      </c>
      <c r="G19" s="48"/>
      <c r="H19" s="49"/>
    </row>
    <row r="20" customFormat="false" ht="13.5" hidden="false" customHeight="true" outlineLevel="0" collapsed="false">
      <c r="B20" s="119" t="s">
        <v>35</v>
      </c>
      <c r="C20" s="91" t="n">
        <v>225.844</v>
      </c>
      <c r="D20" s="120" t="n">
        <f aca="false">Aceton!D20</f>
        <v>1047.424</v>
      </c>
      <c r="E20" s="118" t="n">
        <f aca="false">C20/D20</f>
        <v>0.215618507882195</v>
      </c>
      <c r="H20" s="49"/>
    </row>
    <row r="21" customFormat="false" ht="13.8" hidden="false" customHeight="false" outlineLevel="0" collapsed="false">
      <c r="B21" s="56"/>
      <c r="D21" s="57"/>
      <c r="E21" s="58"/>
      <c r="F21" s="58"/>
      <c r="G21" s="121"/>
      <c r="H21" s="59"/>
    </row>
    <row r="22" customFormat="false" ht="13.8" hidden="false" customHeight="false" outlineLevel="0" collapsed="false">
      <c r="B22" s="122" t="s">
        <v>36</v>
      </c>
      <c r="C22" s="123" t="n">
        <f aca="false">STDEV(F14:F16)/(AVERAGE(F14:F16))</f>
        <v>0.00713390298673201</v>
      </c>
      <c r="D22" s="124" t="s">
        <v>37</v>
      </c>
      <c r="E22" s="125" t="n">
        <v>0.1004</v>
      </c>
      <c r="F22" s="64" t="str">
        <f aca="false">IF((C22&lt;=$E$22),"Vyhověl","Nevyhověl")</f>
        <v>Vyhověl</v>
      </c>
    </row>
    <row r="23" customFormat="false" ht="13.8" hidden="false" customHeight="false" outlineLevel="0" collapsed="false">
      <c r="B23" s="126" t="s">
        <v>38</v>
      </c>
      <c r="C23" s="127" t="n">
        <f aca="false">STDEV(F17:F19)/(AVERAGE(F17:F19))</f>
        <v>0.120840870643153</v>
      </c>
      <c r="D23" s="124" t="s">
        <v>37</v>
      </c>
      <c r="E23" s="125" t="n">
        <v>0.1004</v>
      </c>
      <c r="F23" s="67" t="str">
        <f aca="false">IF((C23&lt;=$E$23),"Vyhověl","Nevyhověl")</f>
        <v>Nevyhověl</v>
      </c>
    </row>
    <row r="24" customFormat="false" ht="14.4" hidden="false" customHeight="false" outlineLevel="0" collapsed="false">
      <c r="B24" s="128" t="s">
        <v>39</v>
      </c>
      <c r="C24" s="129" t="n">
        <f aca="false">STDEV(F14:F19)/(AVERAGE(F14:F19))</f>
        <v>0.0887814869179573</v>
      </c>
      <c r="D24" s="124" t="s">
        <v>37</v>
      </c>
      <c r="E24" s="125" t="n">
        <v>0.1004</v>
      </c>
      <c r="F24" s="70" t="str">
        <f aca="false">IF((C24&lt;=$E$24),"Vyhověl","Nevyhověl")</f>
        <v>Vyhověl</v>
      </c>
    </row>
    <row r="25" customFormat="false" ht="13.8" hidden="false" customHeight="false" outlineLevel="0" collapsed="false">
      <c r="B25" s="77"/>
      <c r="C25" s="78"/>
      <c r="D25" s="124"/>
      <c r="E25" s="125"/>
      <c r="F25" s="73"/>
    </row>
    <row r="26" customFormat="false" ht="27" hidden="false" customHeight="false" outlineLevel="0" collapsed="false">
      <c r="B26" s="74" t="s">
        <v>40</v>
      </c>
      <c r="C26" s="75" t="n">
        <f aca="false">ABS((E20-AVERAGE(E14:E16))/(E20+AVERAGE(E14:E16))*2)</f>
        <v>0.0443929202567172</v>
      </c>
      <c r="D26" s="62" t="s">
        <v>37</v>
      </c>
      <c r="E26" s="63" t="n">
        <v>0.1004</v>
      </c>
      <c r="F26" s="76" t="str">
        <f aca="false">IF((C26&lt;=$E$26),"Vyhověl","Nevyhověl")</f>
        <v>Vyhověl</v>
      </c>
    </row>
    <row r="27" customFormat="false" ht="13.2" hidden="false" customHeight="false" outlineLevel="0" collapsed="false">
      <c r="B27" s="77"/>
      <c r="C27" s="78"/>
      <c r="D27" s="57"/>
      <c r="E27" s="56"/>
      <c r="F27" s="58"/>
    </row>
    <row r="28" customFormat="false" ht="13.8" hidden="false" customHeight="false" outlineLevel="0" collapsed="false">
      <c r="B28" s="79" t="s">
        <v>59</v>
      </c>
      <c r="D28" s="57"/>
      <c r="E28" s="58"/>
      <c r="F28" s="58"/>
      <c r="G28" s="49"/>
      <c r="H28" s="59"/>
    </row>
    <row r="29" customFormat="false" ht="21" hidden="false" customHeight="false" outlineLevel="0" collapsed="false">
      <c r="B29" s="80"/>
      <c r="C29" s="35" t="s">
        <v>60</v>
      </c>
      <c r="D29" s="81" t="s">
        <v>43</v>
      </c>
      <c r="E29" s="36" t="s">
        <v>61</v>
      </c>
      <c r="F29" s="36" t="s">
        <v>62</v>
      </c>
      <c r="G29" s="82" t="s">
        <v>46</v>
      </c>
      <c r="H29" s="83"/>
    </row>
    <row r="30" customFormat="false" ht="13.8" hidden="false" customHeight="false" outlineLevel="0" collapsed="false">
      <c r="B30" s="110" t="s">
        <v>47</v>
      </c>
      <c r="C30" s="84" t="n">
        <v>0</v>
      </c>
      <c r="D30" s="85" t="n">
        <v>0.226</v>
      </c>
      <c r="E30" s="111" t="n">
        <f aca="false">Aceton!E30</f>
        <v>934.913</v>
      </c>
      <c r="F30" s="86" t="n">
        <f aca="false">ROUND((((C30-$D$30)*AVERAGE($D$14:$D$16)*$C$8)/(AVERAGE($C$14:$C$16)*E30*G30))*20,0)</f>
        <v>-0</v>
      </c>
      <c r="G30" s="130" t="n">
        <f aca="false">Aceton!G30</f>
        <v>0.203</v>
      </c>
      <c r="H30" s="14"/>
    </row>
    <row r="31" customFormat="false" ht="13.2" hidden="false" customHeight="false" outlineLevel="0" collapsed="false">
      <c r="B31" s="114" t="s">
        <v>48</v>
      </c>
      <c r="C31" s="88" t="n">
        <v>0</v>
      </c>
      <c r="D31" s="85"/>
      <c r="E31" s="111" t="n">
        <f aca="false">Aceton!E31</f>
        <v>939.352</v>
      </c>
      <c r="F31" s="86" t="n">
        <f aca="false">ROUND((((C31-$D$30)*AVERAGE($D$14:$D$16)*$C$8)/(AVERAGE($C$14:$C$16)*E31*G31))*20,0)</f>
        <v>-0</v>
      </c>
      <c r="G31" s="131" t="n">
        <f aca="false">Aceton!G31</f>
        <v>0.202</v>
      </c>
      <c r="H31" s="14"/>
    </row>
    <row r="32" customFormat="false" ht="13.8" hidden="false" customHeight="false" outlineLevel="0" collapsed="false">
      <c r="B32" s="132" t="s">
        <v>49</v>
      </c>
      <c r="C32" s="91" t="n">
        <v>0</v>
      </c>
      <c r="D32" s="85"/>
      <c r="E32" s="120" t="n">
        <f aca="false">Aceton!E32</f>
        <v>935.408</v>
      </c>
      <c r="F32" s="92" t="n">
        <f aca="false">ROUND((((C32-$D$30)*AVERAGE($D$14:$D$16)*$C$8)/(AVERAGE($C$14:$C$16)*E32*G32))*20,0)</f>
        <v>-0</v>
      </c>
      <c r="G32" s="133" t="n">
        <f aca="false">Aceton!G32</f>
        <v>0.202</v>
      </c>
      <c r="H32" s="94"/>
    </row>
    <row r="33" customFormat="false" ht="13.8" hidden="false" customHeight="false" outlineLevel="0" collapsed="false">
      <c r="D33" s="134"/>
      <c r="E33" s="134"/>
      <c r="F33" s="134"/>
    </row>
    <row r="34" customFormat="false" ht="14.4" hidden="false" customHeight="false" outlineLevel="0" collapsed="false">
      <c r="B34" s="96" t="s">
        <v>63</v>
      </c>
      <c r="C34" s="135" t="n">
        <f aca="false">AVERAGE(F30:F32)</f>
        <v>0</v>
      </c>
      <c r="F34" s="14" t="s">
        <v>51</v>
      </c>
      <c r="G34" s="136" t="str">
        <f aca="false">IF(C34&lt;5,"&lt; 5 ppm",ROUND(C34,0))</f>
        <v>&lt; 5 ppm</v>
      </c>
    </row>
  </sheetData>
  <sheetProtection sheet="true" password="d42f"/>
  <mergeCells count="2">
    <mergeCell ref="A1:J1"/>
    <mergeCell ref="D30:D32"/>
  </mergeCells>
  <conditionalFormatting sqref="C30:C32">
    <cfRule type="expression" priority="2" aboveAverage="0" equalAverage="0" bottom="0" percent="0" rank="0" text="" dxfId="0">
      <formula>LEN(TRIM(C30))=0</formula>
    </cfRule>
  </conditionalFormatting>
  <conditionalFormatting sqref="F22:F24 F26">
    <cfRule type="cellIs" priority="3" operator="equal" aboveAverage="0" equalAverage="0" bottom="0" percent="0" rank="0" text="" dxfId="1">
      <formula>"Nevyhověl"</formula>
    </cfRule>
  </conditionalFormatting>
  <conditionalFormatting sqref="C14:C20">
    <cfRule type="expression" priority="4" aboveAverage="0" equalAverage="0" bottom="0" percent="0" rank="0" text="" dxfId="2">
      <formula>LEN(TRIM(C14))=0</formula>
    </cfRule>
  </conditionalFormatting>
  <conditionalFormatting sqref="C8:C9">
    <cfRule type="expression" priority="5" aboveAverage="0" equalAverage="0" bottom="0" percent="0" rank="0" text="" dxfId="3">
      <formula>LEN(TRIM(C8))=0</formula>
    </cfRule>
  </conditionalFormatting>
  <conditionalFormatting sqref="F8:F11">
    <cfRule type="expression" priority="6" aboveAverage="0" equalAverage="0" bottom="0" percent="0" rank="0" text="" dxfId="4">
      <formula>LEN(TRIM(F8))=0</formula>
    </cfRule>
  </conditionalFormatting>
  <conditionalFormatting sqref="D30:D32">
    <cfRule type="expression" priority="7" aboveAverage="0" equalAverage="0" bottom="0" percent="0" rank="0" text="" dxfId="5">
      <formula>LEN(TRIM(D30))=0</formula>
    </cfRule>
  </conditionalFormatting>
  <dataValidations count="11">
    <dataValidation allowBlank="true" error="Prosím, napiš plochu píku v blanku na 3 desetinná místa." errorTitle="neplatná plocha v blanku" operator="greaterThanOrEqual" prompt="Prosím, napiš plochu píku s retenčním časem odpovídajícím píku petroletheru v blanku. Je-li plocha petroletheru ve vzorku menší než je plocha píku v blanku, napiš nulu." promptTitle="plocha píku v blanku:" showDropDown="false" showErrorMessage="true" showInputMessage="true" sqref="D30:D32" type="decimal">
      <formula1>0</formula1>
      <formula2>0</formula2>
    </dataValidation>
    <dataValidation allowBlank="true" error="Prosím, napiš plochu petroletheru v testovacím vzorku na 3 desetinná místa." errorTitle="neplatná plocha petroletheru" operator="greaterThanOrEqual" prompt="Prosím, napiš plochu petroletheru v testovacím vzorku." promptTitle="plocha PE v test. vzorku:" showDropDown="false" showErrorMessage="true" showInputMessage="true" sqref="C30:C32" type="decimal">
      <formula1>0</formula1>
      <formula2>0</formula2>
    </dataValidation>
    <dataValidation allowBlank="true" operator="between" showDropDown="false" showErrorMessage="true" showInputMessage="false" sqref="G20" type="custom">
      <formula1>#REF!</formula1>
      <formula2>0</formula2>
    </dataValidation>
    <dataValidation allowBlank="true" operator="greaterThan" showDropDown="false" showErrorMessage="true" showInputMessage="false" sqref="D14:D20" type="none">
      <formula1>0</formula1>
      <formula2>0</formula2>
    </dataValidation>
    <dataValidation allowBlank="true" error="Prosím, napiš plochu petroletheru v referenčním vzorku na 3 desetinná místa." errorTitle="neplatná plocha petroletheru" operator="greaterThan" prompt="Prosím, napiš plochu petroletheru v referenčním vzorku." promptTitle="plocha PE v ref. vzorku:" showDropDown="false" showErrorMessage="true" showInputMessage="true" sqref="C14:C20" type="decimal">
      <formula1>0.001</formula1>
      <formula2>0</formula2>
    </dataValidation>
    <dataValidation allowBlank="true" error="Prosím, napiš navážku petroletheru v rozmezí 0,2250 - 0,2750 g." errorTitle="neplatná navážka petroletheru" operator="between" prompt="Prosím, napiš navážku petroletheru v zásobním roztoku R1 v gramech." promptTitle="navážka PE v zás. roztoku R1:" showDropDown="false" showErrorMessage="true" showInputMessage="true" sqref="C8:C9" type="decimal">
      <formula1>0.225</formula1>
      <formula2>0.275</formula2>
    </dataValidation>
    <dataValidation allowBlank="true" operator="between" showDropDown="false" showErrorMessage="true" showInputMessage="false" sqref="H6" type="list">
      <formula1>#REF!</formula1>
      <formula2>0</formula2>
    </dataValidation>
    <dataValidation allowBlank="true" error="Prosím, napiš číslo strany v sešitě v rozmezí 1 - 200." errorTitle="neplatná strana v sešitě" operator="between" prompt="Prosím, napiš číslo strany v sešitě se záznamem o přípravě a expiraci zásobních roztoků R1." promptTitle="číslo strany:" showDropDown="false" showErrorMessage="true" showInputMessage="true" sqref="F11" type="whole">
      <formula1>1</formula1>
      <formula2>200</formula2>
    </dataValidation>
    <dataValidation allowBlank="true" error="Prosím, napiš celé číslo sešitu." errorTitle="neplatné číslo sešitu" operator="greaterThanOrEqual" prompt="Prosím, napiš číslo sešitu se záznamem o přípravě a expiraci zásobních roztoků R1." promptTitle="číslo sešitu:" showDropDown="false" showErrorMessage="true" showInputMessage="true" sqref="F10" type="whole">
      <formula1>1</formula1>
      <formula2>0</formula2>
    </dataValidation>
    <dataValidation allowBlank="true" error="Prosím, napiš datum přípravy zásobních roztoků R1." errorTitle="neplatné datum" operator="greaterThanOrEqual" prompt="Prosím, napiš datum přípravy zásobních roztoků R1." promptTitle="příprava zásobních roztoků R1:" showDropDown="false" showErrorMessage="true" showInputMessage="true" sqref="F8" type="date">
      <formula1>40179</formula1>
      <formula2>0</formula2>
    </dataValidation>
    <dataValidation allowBlank="true" error="Prosím, napiš datum expirace zásobních roztoků R1." errorTitle="neplatné datum" operator="greaterThan" prompt="Prosím, napiš datum expirace zásobních roztoků R1." promptTitle="expirace zásobních roztoků R1:" showDropDown="false" showErrorMessage="true" showInputMessage="true" sqref="F9" type="date">
      <formula1>F8</formula1>
      <formula2>0</formula2>
    </dataValidation>
  </dataValidations>
  <printOptions headings="false" gridLines="false" gridLinesSet="true" horizontalCentered="false" verticalCentered="false"/>
  <pageMargins left="0.590277777777778" right="0.590277777777778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6" activeCellId="0" sqref="N36"/>
    </sheetView>
  </sheetViews>
  <sheetFormatPr defaultRowHeight="13.2" zeroHeight="false" outlineLevelRow="0" outlineLevelCol="0"/>
  <cols>
    <col collapsed="false" customWidth="true" hidden="false" outlineLevel="0" max="1" min="1" style="0" width="5.98"/>
    <col collapsed="false" customWidth="true" hidden="false" outlineLevel="0" max="2" min="2" style="0" width="31.4"/>
    <col collapsed="false" customWidth="true" hidden="false" outlineLevel="0" max="3" min="3" style="0" width="15.08"/>
    <col collapsed="false" customWidth="true" hidden="false" outlineLevel="0" max="4" min="4" style="0" width="13.31"/>
    <col collapsed="false" customWidth="true" hidden="false" outlineLevel="0" max="5" min="5" style="0" width="19.64"/>
    <col collapsed="false" customWidth="true" hidden="false" outlineLevel="0" max="6" min="6" style="0" width="14.31"/>
    <col collapsed="false" customWidth="true" hidden="false" outlineLevel="0" max="7" min="7" style="0" width="17.97"/>
    <col collapsed="false" customWidth="true" hidden="false" outlineLevel="0" max="8" min="8" style="0" width="12.54"/>
    <col collapsed="false" customWidth="true" hidden="false" outlineLevel="0" max="1025" min="9" style="0" width="9.05"/>
  </cols>
  <sheetData>
    <row r="1" customFormat="false" ht="20.4" hidden="false" customHeight="false" outlineLevel="0" collapsed="false">
      <c r="A1" s="1" t="s">
        <v>64</v>
      </c>
      <c r="B1" s="1"/>
      <c r="C1" s="1"/>
      <c r="D1" s="1"/>
      <c r="E1" s="1"/>
      <c r="F1" s="1"/>
      <c r="G1" s="1"/>
      <c r="H1" s="1"/>
      <c r="I1" s="1"/>
    </row>
    <row r="2" customFormat="false" ht="13.5" hidden="false" customHeight="true" outlineLevel="0" collapsed="false">
      <c r="A2" s="4"/>
      <c r="B2" s="4"/>
      <c r="C2" s="4"/>
      <c r="D2" s="4"/>
      <c r="E2" s="4"/>
      <c r="F2" s="4"/>
      <c r="G2" s="4"/>
      <c r="H2" s="4"/>
    </row>
    <row r="3" customFormat="false" ht="13.5" hidden="false" customHeight="true" outlineLevel="0" collapsed="false">
      <c r="A3" s="4"/>
      <c r="D3" s="6"/>
      <c r="E3" s="7"/>
      <c r="G3" s="8" t="s">
        <v>3</v>
      </c>
      <c r="H3" s="99" t="n">
        <f aca="false">Aceton!H3</f>
        <v>1</v>
      </c>
    </row>
    <row r="4" s="55" customFormat="true" ht="13.5" hidden="false" customHeight="true" outlineLevel="0" collapsed="false">
      <c r="A4" s="100"/>
      <c r="B4" s="11" t="s">
        <v>5</v>
      </c>
      <c r="C4" s="101" t="str">
        <f aca="false">Aceton!C4</f>
        <v>00307018</v>
      </c>
      <c r="D4" s="6"/>
      <c r="E4" s="7"/>
      <c r="G4" s="8" t="s">
        <v>7</v>
      </c>
      <c r="H4" s="102" t="n">
        <f aca="false">Aceton!H4</f>
        <v>42117</v>
      </c>
    </row>
    <row r="5" s="55" customFormat="true" ht="13.5" hidden="false" customHeight="true" outlineLevel="0" collapsed="false">
      <c r="A5" s="100"/>
      <c r="B5" s="11" t="s">
        <v>9</v>
      </c>
      <c r="C5" s="101" t="str">
        <f aca="false">Aceton!C5</f>
        <v>1465/2018</v>
      </c>
      <c r="D5" s="11"/>
      <c r="E5" s="100"/>
      <c r="F5" s="100"/>
    </row>
    <row r="6" s="55" customFormat="true" ht="13.5" hidden="false" customHeight="true" outlineLevel="0" collapsed="false">
      <c r="B6" s="15" t="s">
        <v>12</v>
      </c>
      <c r="C6" s="103" t="str">
        <f aca="false">Aceton!C6</f>
        <v>002/2018_5</v>
      </c>
      <c r="E6" s="104"/>
      <c r="F6" s="104"/>
      <c r="G6" s="11" t="s">
        <v>14</v>
      </c>
      <c r="H6" s="105" t="str">
        <f aca="false">Aceton!H6</f>
        <v>Krňanská</v>
      </c>
    </row>
    <row r="7" customFormat="false" ht="13.2" hidden="false" customHeight="false" outlineLevel="0" collapsed="false">
      <c r="C7" s="19"/>
      <c r="E7" s="20"/>
    </row>
    <row r="8" customFormat="false" ht="13.2" hidden="false" customHeight="false" outlineLevel="0" collapsed="false">
      <c r="B8" s="14" t="s">
        <v>65</v>
      </c>
      <c r="C8" s="23" t="n">
        <v>0.0207</v>
      </c>
      <c r="E8" s="24" t="s">
        <v>54</v>
      </c>
      <c r="F8" s="137" t="n">
        <f aca="false">Petrolether!F8</f>
        <v>43416</v>
      </c>
      <c r="G8" s="106" t="s">
        <v>19</v>
      </c>
      <c r="H8" s="107" t="n">
        <f aca="false">Aceton!H8</f>
        <v>43416</v>
      </c>
    </row>
    <row r="9" customFormat="false" ht="13.2" hidden="false" customHeight="false" outlineLevel="0" collapsed="false">
      <c r="B9" s="14" t="s">
        <v>66</v>
      </c>
      <c r="C9" s="23" t="n">
        <v>0.0207</v>
      </c>
      <c r="E9" s="106" t="s">
        <v>56</v>
      </c>
      <c r="F9" s="137" t="n">
        <f aca="false">Petrolether!F9</f>
        <v>43530</v>
      </c>
      <c r="G9" s="31" t="s">
        <v>22</v>
      </c>
      <c r="H9" s="107" t="n">
        <f aca="false">Aceton!H9</f>
        <v>43597</v>
      </c>
    </row>
    <row r="10" customFormat="false" ht="13.8" hidden="false" customHeight="false" outlineLevel="0" collapsed="false">
      <c r="B10" s="18"/>
      <c r="C10" s="19"/>
      <c r="E10" s="24" t="s">
        <v>23</v>
      </c>
      <c r="F10" s="9" t="n">
        <f aca="false">Petrolether!F10</f>
        <v>7</v>
      </c>
      <c r="G10" s="24" t="s">
        <v>23</v>
      </c>
      <c r="H10" s="108" t="n">
        <f aca="false">Aceton!H10</f>
        <v>7</v>
      </c>
    </row>
    <row r="11" customFormat="false" ht="13.5" hidden="false" customHeight="true" outlineLevel="0" collapsed="false">
      <c r="B11" s="18"/>
      <c r="C11" s="19"/>
      <c r="E11" s="31" t="s">
        <v>24</v>
      </c>
      <c r="F11" s="138" t="n">
        <f aca="false">Petrolether!F11</f>
        <v>113</v>
      </c>
      <c r="G11" s="31" t="s">
        <v>24</v>
      </c>
      <c r="H11" s="109" t="n">
        <f aca="false">Aceton!H11</f>
        <v>113</v>
      </c>
    </row>
    <row r="12" customFormat="false" ht="13.5" hidden="false" customHeight="true" outlineLevel="0" collapsed="false">
      <c r="B12" s="18"/>
      <c r="C12" s="19"/>
      <c r="E12" s="30"/>
      <c r="F12" s="20"/>
      <c r="G12" s="31"/>
      <c r="H12" s="21"/>
    </row>
    <row r="13" customFormat="false" ht="21" hidden="false" customHeight="false" outlineLevel="0" collapsed="false">
      <c r="A13" s="33"/>
      <c r="B13" s="34"/>
      <c r="C13" s="35" t="s">
        <v>67</v>
      </c>
      <c r="D13" s="36" t="s">
        <v>26</v>
      </c>
      <c r="E13" s="36" t="s">
        <v>68</v>
      </c>
      <c r="F13" s="37" t="s">
        <v>28</v>
      </c>
      <c r="G13" s="38"/>
    </row>
    <row r="14" customFormat="false" ht="13.5" hidden="false" customHeight="true" outlineLevel="0" collapsed="false">
      <c r="B14" s="110" t="s">
        <v>29</v>
      </c>
      <c r="C14" s="84" t="n">
        <v>8.197</v>
      </c>
      <c r="D14" s="111" t="n">
        <f aca="false">Aceton!D14</f>
        <v>1017.206</v>
      </c>
      <c r="E14" s="112" t="n">
        <f aca="false">C14/D14</f>
        <v>0.00805834806322416</v>
      </c>
      <c r="F14" s="113" t="n">
        <f aca="false">E14/$C$8</f>
        <v>0.389292176967351</v>
      </c>
      <c r="G14" s="43"/>
    </row>
    <row r="15" customFormat="false" ht="13.5" hidden="false" customHeight="true" outlineLevel="0" collapsed="false">
      <c r="B15" s="114" t="s">
        <v>30</v>
      </c>
      <c r="C15" s="88" t="n">
        <v>8.138</v>
      </c>
      <c r="D15" s="111" t="n">
        <f aca="false">Aceton!D15</f>
        <v>1037.612</v>
      </c>
      <c r="E15" s="115" t="n">
        <f aca="false">C15/D15</f>
        <v>0.00784300875471756</v>
      </c>
      <c r="F15" s="116" t="n">
        <f aca="false">E15/$C$8</f>
        <v>0.378889311822104</v>
      </c>
      <c r="G15" s="48"/>
      <c r="H15" s="49"/>
    </row>
    <row r="16" customFormat="false" ht="13.5" hidden="false" customHeight="true" outlineLevel="0" collapsed="false">
      <c r="B16" s="114" t="s">
        <v>31</v>
      </c>
      <c r="C16" s="88" t="n">
        <v>8.112</v>
      </c>
      <c r="D16" s="117" t="n">
        <f aca="false">Aceton!D16</f>
        <v>1037.705</v>
      </c>
      <c r="E16" s="115" t="n">
        <f aca="false">C16/D16</f>
        <v>0.00781725056735777</v>
      </c>
      <c r="F16" s="116" t="n">
        <f aca="false">E16/$C$8</f>
        <v>0.37764495494482</v>
      </c>
      <c r="G16" s="50"/>
      <c r="H16" s="49"/>
    </row>
    <row r="17" customFormat="false" ht="13.5" hidden="false" customHeight="true" outlineLevel="0" collapsed="false">
      <c r="B17" s="114" t="s">
        <v>32</v>
      </c>
      <c r="C17" s="88" t="n">
        <v>7.816</v>
      </c>
      <c r="D17" s="117" t="n">
        <f aca="false">Aceton!D17</f>
        <v>1041.093</v>
      </c>
      <c r="E17" s="115" t="n">
        <f aca="false">C17/D17</f>
        <v>0.00750749452738612</v>
      </c>
      <c r="F17" s="116" t="n">
        <f aca="false">E17/$C$9</f>
        <v>0.362680895042808</v>
      </c>
      <c r="G17" s="48"/>
    </row>
    <row r="18" customFormat="false" ht="13.5" hidden="false" customHeight="true" outlineLevel="0" collapsed="false">
      <c r="B18" s="114" t="s">
        <v>33</v>
      </c>
      <c r="C18" s="88" t="n">
        <v>8.047</v>
      </c>
      <c r="D18" s="117" t="n">
        <f aca="false">Aceton!D18</f>
        <v>1022.956</v>
      </c>
      <c r="E18" s="115" t="n">
        <f aca="false">C18/D18</f>
        <v>0.00786641849698325</v>
      </c>
      <c r="F18" s="116" t="n">
        <f aca="false">E18/$C$9</f>
        <v>0.380020217245568</v>
      </c>
      <c r="G18" s="48"/>
    </row>
    <row r="19" customFormat="false" ht="13.5" hidden="false" customHeight="true" outlineLevel="0" collapsed="false">
      <c r="B19" s="114" t="s">
        <v>34</v>
      </c>
      <c r="C19" s="88" t="n">
        <v>8.274</v>
      </c>
      <c r="D19" s="117" t="n">
        <f aca="false">Aceton!D19</f>
        <v>1033.987</v>
      </c>
      <c r="E19" s="115" t="n">
        <f aca="false">C19/D19</f>
        <v>0.0080020348418307</v>
      </c>
      <c r="F19" s="118" t="n">
        <f aca="false">E19/$C$9</f>
        <v>0.386571731489406</v>
      </c>
      <c r="G19" s="48"/>
      <c r="H19" s="49"/>
    </row>
    <row r="20" customFormat="false" ht="13.5" hidden="false" customHeight="true" outlineLevel="0" collapsed="false">
      <c r="B20" s="119" t="s">
        <v>35</v>
      </c>
      <c r="C20" s="91" t="n">
        <v>8.143</v>
      </c>
      <c r="D20" s="120" t="n">
        <f aca="false">Aceton!D20</f>
        <v>1047.424</v>
      </c>
      <c r="E20" s="118" t="n">
        <f aca="false">C20/D20</f>
        <v>0.00777431107173408</v>
      </c>
      <c r="H20" s="49"/>
    </row>
    <row r="21" customFormat="false" ht="13.8" hidden="false" customHeight="false" outlineLevel="0" collapsed="false">
      <c r="B21" s="56"/>
      <c r="D21" s="57"/>
      <c r="E21" s="58"/>
      <c r="F21" s="58"/>
      <c r="G21" s="121"/>
      <c r="H21" s="59"/>
    </row>
    <row r="22" customFormat="false" ht="13.8" hidden="false" customHeight="false" outlineLevel="0" collapsed="false">
      <c r="B22" s="122" t="s">
        <v>36</v>
      </c>
      <c r="C22" s="123" t="n">
        <f aca="false">STDEV(F14:F16)/(AVERAGE(F14:F16))</f>
        <v>0.0167450675390489</v>
      </c>
      <c r="D22" s="124" t="s">
        <v>37</v>
      </c>
      <c r="E22" s="125" t="n">
        <v>0.1004</v>
      </c>
      <c r="F22" s="64" t="str">
        <f aca="false">IF((C22&lt;=$E$22),"Vyhověl","Nevyhověl")</f>
        <v>Vyhověl</v>
      </c>
    </row>
    <row r="23" customFormat="false" ht="13.8" hidden="false" customHeight="false" outlineLevel="0" collapsed="false">
      <c r="B23" s="126" t="s">
        <v>38</v>
      </c>
      <c r="C23" s="127" t="n">
        <f aca="false">STDEV(F17:F19)/(AVERAGE(F17:F19))</f>
        <v>0.0327945856618284</v>
      </c>
      <c r="D23" s="124" t="s">
        <v>37</v>
      </c>
      <c r="E23" s="125" t="n">
        <v>0.1004</v>
      </c>
      <c r="F23" s="67" t="str">
        <f aca="false">IF((C23&lt;=$E$23),"Vyhověl","Nevyhověl")</f>
        <v>Vyhověl</v>
      </c>
    </row>
    <row r="24" customFormat="false" ht="14.4" hidden="false" customHeight="false" outlineLevel="0" collapsed="false">
      <c r="B24" s="128" t="s">
        <v>39</v>
      </c>
      <c r="C24" s="129" t="n">
        <f aca="false">STDEV(F14:F19)/(AVERAGE(F14:F19))</f>
        <v>0.0245210433268666</v>
      </c>
      <c r="D24" s="124" t="s">
        <v>37</v>
      </c>
      <c r="E24" s="125" t="n">
        <v>0.1004</v>
      </c>
      <c r="F24" s="70" t="str">
        <f aca="false">IF((C24&lt;=$E$24),"Vyhověl","Nevyhověl")</f>
        <v>Vyhověl</v>
      </c>
    </row>
    <row r="25" customFormat="false" ht="13.8" hidden="false" customHeight="false" outlineLevel="0" collapsed="false">
      <c r="B25" s="77"/>
      <c r="C25" s="78"/>
      <c r="D25" s="124"/>
      <c r="E25" s="125"/>
      <c r="F25" s="73"/>
    </row>
    <row r="26" customFormat="false" ht="27" hidden="false" customHeight="false" outlineLevel="0" collapsed="false">
      <c r="B26" s="74" t="s">
        <v>40</v>
      </c>
      <c r="C26" s="75" t="n">
        <f aca="false">ABS((E20-AVERAGE(E14:E16))/(E20+AVERAGE(E14:E16))*2)</f>
        <v>0.01682233043588</v>
      </c>
      <c r="D26" s="62" t="s">
        <v>37</v>
      </c>
      <c r="E26" s="63" t="n">
        <v>0.1004</v>
      </c>
      <c r="F26" s="76" t="str">
        <f aca="false">IF((C26&lt;=$E$26),"Vyhověl","Nevyhověl")</f>
        <v>Vyhověl</v>
      </c>
    </row>
    <row r="27" customFormat="false" ht="13.2" hidden="false" customHeight="false" outlineLevel="0" collapsed="false">
      <c r="B27" s="77"/>
      <c r="C27" s="78"/>
      <c r="D27" s="57"/>
      <c r="E27" s="56"/>
      <c r="F27" s="58"/>
    </row>
    <row r="28" customFormat="false" ht="13.8" hidden="false" customHeight="false" outlineLevel="0" collapsed="false">
      <c r="B28" s="79" t="s">
        <v>69</v>
      </c>
      <c r="D28" s="57"/>
      <c r="E28" s="58"/>
      <c r="F28" s="58"/>
      <c r="G28" s="49"/>
      <c r="H28" s="59"/>
    </row>
    <row r="29" customFormat="false" ht="21" hidden="false" customHeight="false" outlineLevel="0" collapsed="false">
      <c r="B29" s="80"/>
      <c r="C29" s="35" t="s">
        <v>67</v>
      </c>
      <c r="D29" s="81" t="s">
        <v>43</v>
      </c>
      <c r="E29" s="36" t="s">
        <v>61</v>
      </c>
      <c r="F29" s="36" t="s">
        <v>70</v>
      </c>
      <c r="G29" s="82" t="s">
        <v>46</v>
      </c>
      <c r="H29" s="83"/>
    </row>
    <row r="30" customFormat="false" ht="13.8" hidden="false" customHeight="false" outlineLevel="0" collapsed="false">
      <c r="B30" s="110" t="s">
        <v>47</v>
      </c>
      <c r="C30" s="84" t="n">
        <v>0</v>
      </c>
      <c r="D30" s="85" t="n">
        <v>0</v>
      </c>
      <c r="E30" s="111" t="n">
        <f aca="false">Aceton!E30</f>
        <v>934.913</v>
      </c>
      <c r="F30" s="86" t="n">
        <f aca="false">ROUND((((C30-$D$30)*AVERAGE($D$14:$D$16)*$C$8)/(AVERAGE($C$14:$C$16)*E30*G30))*20,0)</f>
        <v>0</v>
      </c>
      <c r="G30" s="130" t="n">
        <f aca="false">Aceton!G30</f>
        <v>0.203</v>
      </c>
      <c r="H30" s="14"/>
    </row>
    <row r="31" customFormat="false" ht="13.2" hidden="false" customHeight="false" outlineLevel="0" collapsed="false">
      <c r="B31" s="114" t="s">
        <v>48</v>
      </c>
      <c r="C31" s="88" t="n">
        <v>0</v>
      </c>
      <c r="D31" s="85"/>
      <c r="E31" s="111" t="n">
        <f aca="false">Aceton!E31</f>
        <v>939.352</v>
      </c>
      <c r="F31" s="86" t="n">
        <f aca="false">ROUND((((C31-$D$30)*AVERAGE($D$14:$D$16)*$C$8)/(AVERAGE($C$14:$C$16)*E31*G31))*20,0)</f>
        <v>0</v>
      </c>
      <c r="G31" s="131" t="n">
        <f aca="false">Aceton!G31</f>
        <v>0.202</v>
      </c>
      <c r="H31" s="14"/>
    </row>
    <row r="32" customFormat="false" ht="13.8" hidden="false" customHeight="false" outlineLevel="0" collapsed="false">
      <c r="B32" s="132" t="s">
        <v>49</v>
      </c>
      <c r="C32" s="91" t="n">
        <v>0</v>
      </c>
      <c r="D32" s="85"/>
      <c r="E32" s="120" t="n">
        <f aca="false">Aceton!E32</f>
        <v>935.408</v>
      </c>
      <c r="F32" s="92" t="n">
        <f aca="false">ROUND((((C32-$D$30)*AVERAGE($D$14:$D$16)*$C$8)/(AVERAGE($C$14:$C$16)*E32*G32))*20,0)</f>
        <v>0</v>
      </c>
      <c r="G32" s="133" t="n">
        <f aca="false">Aceton!G32</f>
        <v>0.202</v>
      </c>
      <c r="H32" s="94"/>
    </row>
    <row r="33" customFormat="false" ht="13.8" hidden="false" customHeight="false" outlineLevel="0" collapsed="false">
      <c r="D33" s="134"/>
      <c r="E33" s="134"/>
      <c r="F33" s="134"/>
    </row>
    <row r="34" customFormat="false" ht="14.4" hidden="false" customHeight="false" outlineLevel="0" collapsed="false">
      <c r="B34" s="96" t="s">
        <v>71</v>
      </c>
      <c r="C34" s="135" t="n">
        <f aca="false">AVERAGE(F30:F32)</f>
        <v>0</v>
      </c>
      <c r="F34" s="14" t="s">
        <v>51</v>
      </c>
      <c r="G34" s="136" t="str">
        <f aca="false">IF(C34&lt;1,"&lt; 1 ppm",ROUND(C34,0))</f>
        <v>&lt; 1 ppm</v>
      </c>
    </row>
  </sheetData>
  <sheetProtection sheet="true" password="d42f"/>
  <mergeCells count="2">
    <mergeCell ref="A1:I1"/>
    <mergeCell ref="D30:D32"/>
  </mergeCells>
  <conditionalFormatting sqref="C30:D32">
    <cfRule type="expression" priority="2" aboveAverage="0" equalAverage="0" bottom="0" percent="0" rank="0" text="" dxfId="0">
      <formula>LEN(TRIM(C30))=0</formula>
    </cfRule>
  </conditionalFormatting>
  <conditionalFormatting sqref="F22:F24 F26">
    <cfRule type="cellIs" priority="3" operator="equal" aboveAverage="0" equalAverage="0" bottom="0" percent="0" rank="0" text="" dxfId="1">
      <formula>"Nevyhověl"</formula>
    </cfRule>
  </conditionalFormatting>
  <conditionalFormatting sqref="C8:C9">
    <cfRule type="expression" priority="4" aboveAverage="0" equalAverage="0" bottom="0" percent="0" rank="0" text="" dxfId="2">
      <formula>LEN(TRIM(C8))=0</formula>
    </cfRule>
  </conditionalFormatting>
  <conditionalFormatting sqref="C14:C20">
    <cfRule type="expression" priority="5" aboveAverage="0" equalAverage="0" bottom="0" percent="0" rank="0" text="" dxfId="3">
      <formula>LEN(TRIM(C14))=0</formula>
    </cfRule>
  </conditionalFormatting>
  <dataValidations count="7">
    <dataValidation allowBlank="true" operator="greaterThan" showDropDown="false" showErrorMessage="true" showInputMessage="false" sqref="D14:D20" type="none">
      <formula1>0</formula1>
      <formula2>0</formula2>
    </dataValidation>
    <dataValidation allowBlank="true" error="Prosím, napiš plochu píku v blanku na 3 desetinná místa." errorTitle="neplatná plocha v blanku" operator="greaterThanOrEqual" prompt="Prosím, napiš plochu píku s retenčním časem odpovídajícím píku benzenu v blanku. Je-li plocha benzenu ve vzorku menší než je plocha píku v blanku, napiš nulu." promptTitle="plocha píku v blanku:" showDropDown="false" showErrorMessage="true" showInputMessage="true" sqref="D30:D32" type="decimal">
      <formula1>0</formula1>
      <formula2>0</formula2>
    </dataValidation>
    <dataValidation allowBlank="true" error="Prosím, napiš plochu benzenu v testovacím vzorku na 3 desetinná místa." errorTitle="neplatná plocha benzenu" operator="greaterThanOrEqual" prompt="Prosím, napiš plochu benzenu v testovacím vzorku." promptTitle="plocha benzenu v test. vzorku:" showDropDown="false" showErrorMessage="true" showInputMessage="true" sqref="C30:C32" type="decimal">
      <formula1>0</formula1>
      <formula2>0</formula2>
    </dataValidation>
    <dataValidation allowBlank="true" operator="between" showDropDown="false" showErrorMessage="true" showInputMessage="false" sqref="G20" type="custom">
      <formula1>#REF!</formula1>
      <formula2>0</formula2>
    </dataValidation>
    <dataValidation allowBlank="true" error="Prosím, napiš plochu benzenu v referenčním vzorku na 3 desetinná místa." errorTitle="neplatná plocha benzenu" operator="greaterThan" prompt="Prosím, napiš plochu benzenu v referenčním vzorku." promptTitle="plocha benzenu v ref. vzorku:" showDropDown="false" showErrorMessage="true" showInputMessage="true" sqref="C14:C20" type="decimal">
      <formula1>0.001</formula1>
      <formula2>0</formula2>
    </dataValidation>
    <dataValidation allowBlank="true" error="Prosím, napiš navážku benzenu v rozmezí 0,0180 - 0,0220 g." errorTitle="neplatná navážka benzenu" operator="between" prompt="Prosím, napiš navážku benzenu v zásobním roztoku R1 v gramech." promptTitle="navážka benzenu v zás. rozt. R1:" showDropDown="false" showErrorMessage="true" showInputMessage="true" sqref="C8:C9" type="decimal">
      <formula1>0.018</formula1>
      <formula2>0.022</formula2>
    </dataValidation>
    <dataValidation allowBlank="true" operator="between" showDropDown="false" showErrorMessage="true" showInputMessage="false" sqref="H6" type="list">
      <formula1>#REF!</formula1>
      <formula2>0</formula2>
    </dataValidation>
  </dataValidations>
  <printOptions headings="false" gridLines="false" gridLinesSet="true" horizontalCentered="false" verticalCentered="false"/>
  <pageMargins left="0.590277777777778" right="0.590277777777778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0" sqref="L11"/>
    </sheetView>
  </sheetViews>
  <sheetFormatPr defaultRowHeight="13.2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28.96"/>
    <col collapsed="false" customWidth="true" hidden="false" outlineLevel="0" max="6" min="3" style="0" width="13.64"/>
    <col collapsed="false" customWidth="true" hidden="false" outlineLevel="0" max="7" min="7" style="0" width="1.43"/>
    <col collapsed="false" customWidth="true" hidden="false" outlineLevel="0" max="10" min="8" style="0" width="14.31"/>
    <col collapsed="false" customWidth="true" hidden="false" outlineLevel="0" max="11" min="11" style="0" width="15.64"/>
    <col collapsed="false" customWidth="true" hidden="false" outlineLevel="0" max="1025" min="12" style="0" width="9.05"/>
  </cols>
  <sheetData>
    <row r="1" customFormat="false" ht="20.4" hidden="false" customHeight="false" outlineLevel="0" collapsed="false">
      <c r="B1" s="139" t="s">
        <v>72</v>
      </c>
      <c r="C1" s="139"/>
      <c r="D1" s="139"/>
      <c r="E1" s="139"/>
      <c r="F1" s="139"/>
      <c r="G1" s="139"/>
      <c r="H1" s="139"/>
      <c r="I1" s="139"/>
      <c r="J1" s="139"/>
      <c r="K1" s="21"/>
    </row>
    <row r="3" customFormat="false" ht="20.25" hidden="false" customHeight="true" outlineLevel="0" collapsed="false">
      <c r="B3" s="140" t="s">
        <v>73</v>
      </c>
      <c r="C3" s="140"/>
      <c r="D3" s="140"/>
      <c r="E3" s="140"/>
      <c r="F3" s="140"/>
      <c r="G3" s="140"/>
      <c r="H3" s="140"/>
      <c r="I3" s="140"/>
      <c r="J3" s="140"/>
      <c r="K3" s="21"/>
    </row>
    <row r="4" customFormat="false" ht="12.75" hidden="false" customHeight="true" outlineLevel="0" collapsed="false">
      <c r="B4" s="141"/>
      <c r="C4" s="142"/>
      <c r="D4" s="142"/>
      <c r="E4" s="142"/>
      <c r="F4" s="142"/>
      <c r="G4" s="142"/>
      <c r="H4" s="142"/>
      <c r="I4" s="142"/>
      <c r="J4" s="142"/>
    </row>
    <row r="5" customFormat="false" ht="13.5" hidden="false" customHeight="true" outlineLevel="0" collapsed="false">
      <c r="E5" s="143"/>
      <c r="F5" s="143"/>
      <c r="G5" s="143"/>
      <c r="I5" s="8" t="s">
        <v>3</v>
      </c>
      <c r="J5" s="144" t="n">
        <f aca="false">Aceton!H3</f>
        <v>1</v>
      </c>
    </row>
    <row r="6" customFormat="false" ht="13.5" hidden="false" customHeight="true" outlineLevel="0" collapsed="false">
      <c r="B6" s="14" t="s">
        <v>74</v>
      </c>
      <c r="C6" s="145" t="str">
        <f aca="false">Aceton!C6</f>
        <v>002/2018_5</v>
      </c>
      <c r="D6" s="145"/>
      <c r="I6" s="8" t="s">
        <v>7</v>
      </c>
      <c r="J6" s="146" t="n">
        <f aca="false">Aceton!H4</f>
        <v>42117</v>
      </c>
    </row>
    <row r="7" customFormat="false" ht="13.5" hidden="false" customHeight="true" outlineLevel="0" collapsed="false">
      <c r="I7" s="20"/>
    </row>
    <row r="8" customFormat="false" ht="13.5" hidden="false" customHeight="true" outlineLevel="0" collapsed="false">
      <c r="I8" s="11" t="s">
        <v>14</v>
      </c>
      <c r="J8" s="31" t="str">
        <f aca="false">Aceton!H6</f>
        <v>Krňanská</v>
      </c>
    </row>
    <row r="9" customFormat="false" ht="13.8" hidden="false" customHeight="false" outlineLevel="0" collapsed="false">
      <c r="H9" s="11"/>
    </row>
    <row r="10" customFormat="false" ht="25.5" hidden="false" customHeight="true" outlineLevel="0" collapsed="false">
      <c r="B10" s="147"/>
      <c r="C10" s="36" t="s">
        <v>75</v>
      </c>
      <c r="D10" s="36" t="s">
        <v>76</v>
      </c>
      <c r="E10" s="36" t="s">
        <v>77</v>
      </c>
      <c r="F10" s="37" t="s">
        <v>78</v>
      </c>
      <c r="G10" s="148"/>
      <c r="H10" s="36" t="s">
        <v>79</v>
      </c>
      <c r="I10" s="81" t="s">
        <v>80</v>
      </c>
      <c r="J10" s="149" t="s">
        <v>81</v>
      </c>
    </row>
    <row r="11" s="150" customFormat="true" ht="16.5" hidden="false" customHeight="true" outlineLevel="0" collapsed="false">
      <c r="B11" s="151" t="s">
        <v>29</v>
      </c>
      <c r="C11" s="152" t="n">
        <f aca="false">Aceton!C14</f>
        <v>2857.76</v>
      </c>
      <c r="D11" s="153" t="n">
        <f aca="false">Petrolether!C14</f>
        <v>227.473</v>
      </c>
      <c r="E11" s="153" t="n">
        <f aca="false">Benzen!C14</f>
        <v>8.197</v>
      </c>
      <c r="F11" s="154" t="n">
        <f aca="false">Aceton!D14</f>
        <v>1017.206</v>
      </c>
      <c r="G11" s="153"/>
      <c r="H11" s="153" t="n">
        <f aca="false">C11/F11</f>
        <v>2.80942110054404</v>
      </c>
      <c r="I11" s="154" t="n">
        <f aca="false">D11/F11</f>
        <v>0.223625303035963</v>
      </c>
      <c r="J11" s="155" t="n">
        <f aca="false">E11/F11</f>
        <v>0.00805834806322416</v>
      </c>
    </row>
    <row r="12" s="150" customFormat="true" ht="16.5" hidden="false" customHeight="true" outlineLevel="0" collapsed="false">
      <c r="B12" s="156" t="s">
        <v>30</v>
      </c>
      <c r="C12" s="153" t="n">
        <f aca="false">Aceton!C15</f>
        <v>2851.442</v>
      </c>
      <c r="D12" s="153" t="n">
        <f aca="false">Petrolether!C15</f>
        <v>235.278</v>
      </c>
      <c r="E12" s="153" t="n">
        <f aca="false">Benzen!C15</f>
        <v>8.138</v>
      </c>
      <c r="F12" s="154" t="n">
        <f aca="false">Aceton!D15</f>
        <v>1037.612</v>
      </c>
      <c r="G12" s="153"/>
      <c r="H12" s="153" t="n">
        <f aca="false">C12/F12</f>
        <v>2.74808117099648</v>
      </c>
      <c r="I12" s="154" t="n">
        <f aca="false">D12/F12</f>
        <v>0.226749497885529</v>
      </c>
      <c r="J12" s="155" t="n">
        <f aca="false">E12/F12</f>
        <v>0.00784300875471756</v>
      </c>
    </row>
    <row r="13" s="150" customFormat="true" ht="16.5" hidden="false" customHeight="true" outlineLevel="0" collapsed="false">
      <c r="B13" s="157" t="s">
        <v>31</v>
      </c>
      <c r="C13" s="153" t="n">
        <f aca="false">Aceton!C16</f>
        <v>2848.95</v>
      </c>
      <c r="D13" s="153" t="n">
        <f aca="false">Petrolether!C16</f>
        <v>234.364</v>
      </c>
      <c r="E13" s="153" t="n">
        <f aca="false">Benzen!C16</f>
        <v>8.112</v>
      </c>
      <c r="F13" s="154" t="n">
        <f aca="false">Aceton!D16</f>
        <v>1037.705</v>
      </c>
      <c r="G13" s="153"/>
      <c r="H13" s="158" t="n">
        <f aca="false">C13/F13</f>
        <v>2.74543343243022</v>
      </c>
      <c r="I13" s="154" t="n">
        <f aca="false">D13/F13</f>
        <v>0.225848386583856</v>
      </c>
      <c r="J13" s="155" t="n">
        <f aca="false">E13/F13</f>
        <v>0.00781725056735777</v>
      </c>
    </row>
    <row r="14" s="150" customFormat="true" ht="16.5" hidden="false" customHeight="true" outlineLevel="0" collapsed="false">
      <c r="B14" s="159" t="s">
        <v>82</v>
      </c>
      <c r="C14" s="160" t="n">
        <v>2899.463</v>
      </c>
      <c r="D14" s="160" t="n">
        <v>225.844</v>
      </c>
      <c r="E14" s="160" t="n">
        <v>8.143</v>
      </c>
      <c r="F14" s="161" t="n">
        <v>1047.424</v>
      </c>
      <c r="G14" s="162"/>
      <c r="H14" s="163" t="n">
        <f aca="false">IF($F$14=0,"-",C14/F14)</f>
        <v>2.76818461291702</v>
      </c>
      <c r="I14" s="164" t="n">
        <f aca="false">IF($F$14=0,"-",D14/F14)</f>
        <v>0.215618507882195</v>
      </c>
      <c r="J14" s="165" t="n">
        <f aca="false">IF($F$14=0,"-",E14/F14)</f>
        <v>0.00777431107173408</v>
      </c>
    </row>
    <row r="15" s="150" customFormat="true" ht="16.5" hidden="false" customHeight="true" outlineLevel="0" collapsed="false">
      <c r="B15" s="166" t="s">
        <v>83</v>
      </c>
      <c r="C15" s="167"/>
      <c r="D15" s="168"/>
      <c r="E15" s="168"/>
      <c r="F15" s="169"/>
      <c r="G15" s="170"/>
      <c r="H15" s="171" t="n">
        <f aca="false">IF($H$14="-","-",ABS((AVERAGE($H$11:$H$13)-H14)/AVERAGE($H$11:$H$13)))</f>
        <v>0.000194887066216759</v>
      </c>
      <c r="I15" s="172" t="n">
        <f aca="false">IF($I$14="-","-",ABS((AVERAGE($I$11:$I$13)-I14)/AVERAGE($I$11:$I$13)))</f>
        <v>0.043428951271405</v>
      </c>
      <c r="J15" s="173" t="n">
        <f aca="false">IF($J$14="-","-",ABS((AVERAGE($J$11:$J$13)-J14)/AVERAGE($J$11:$J$13)))</f>
        <v>0.0166820152494487</v>
      </c>
    </row>
    <row r="16" s="150" customFormat="true" ht="16.5" hidden="false" customHeight="true" outlineLevel="0" collapsed="false">
      <c r="B16" s="174" t="s">
        <v>84</v>
      </c>
      <c r="C16" s="175"/>
      <c r="D16" s="175"/>
      <c r="E16" s="175"/>
      <c r="F16" s="176"/>
      <c r="G16" s="170"/>
      <c r="H16" s="177" t="str">
        <f aca="false">IF(OR((H15&lt;=$H$30),(H15="-")),"Vyhověl","Nevyhověl")</f>
        <v>Vyhověl</v>
      </c>
      <c r="I16" s="178" t="str">
        <f aca="false">IF(OR((I15&lt;=$H$30),(I15="-")),"Vyhověl","Nevyhověl")</f>
        <v>Vyhověl</v>
      </c>
      <c r="J16" s="179" t="str">
        <f aca="false">IF(OR((J15&lt;=$H$30),(J15="-")),"Vyhověl","Nevyhověl")</f>
        <v>Vyhověl</v>
      </c>
    </row>
    <row r="17" s="150" customFormat="true" ht="9.9" hidden="false" customHeight="true" outlineLevel="0" collapsed="false">
      <c r="B17" s="180"/>
      <c r="C17" s="181"/>
      <c r="D17" s="181"/>
      <c r="E17" s="181"/>
      <c r="F17" s="181"/>
      <c r="G17" s="182"/>
      <c r="H17" s="183"/>
      <c r="I17" s="181"/>
      <c r="J17" s="184"/>
    </row>
    <row r="18" s="150" customFormat="true" ht="16.5" hidden="false" customHeight="true" outlineLevel="0" collapsed="false">
      <c r="B18" s="159" t="s">
        <v>85</v>
      </c>
      <c r="C18" s="160" t="n">
        <v>0</v>
      </c>
      <c r="D18" s="160" t="n">
        <v>0</v>
      </c>
      <c r="E18" s="160" t="n">
        <v>0</v>
      </c>
      <c r="F18" s="161" t="n">
        <v>0</v>
      </c>
      <c r="G18" s="162"/>
      <c r="H18" s="163" t="str">
        <f aca="false">IF($F$18=0,"-",C18/F18)</f>
        <v>-</v>
      </c>
      <c r="I18" s="164" t="str">
        <f aca="false">IF($F$18=0,"-",D18/F18)</f>
        <v>-</v>
      </c>
      <c r="J18" s="165" t="str">
        <f aca="false">IF($F$18=0,"-",E18/F18)</f>
        <v>-</v>
      </c>
    </row>
    <row r="19" s="150" customFormat="true" ht="16.5" hidden="false" customHeight="true" outlineLevel="0" collapsed="false">
      <c r="B19" s="166" t="s">
        <v>86</v>
      </c>
      <c r="C19" s="167"/>
      <c r="D19" s="168"/>
      <c r="E19" s="168"/>
      <c r="F19" s="169"/>
      <c r="G19" s="170"/>
      <c r="H19" s="171" t="str">
        <f aca="false">IF($H$18="-","-",ABS((AVERAGE($H$11:$H$13)-H18)/AVERAGE($H$11:$H$13)))</f>
        <v>-</v>
      </c>
      <c r="I19" s="172" t="str">
        <f aca="false">IF($I$18="-","-",ABS((AVERAGE($I$11:$I$13)-I18)/AVERAGE($I$11:$I$13)))</f>
        <v>-</v>
      </c>
      <c r="J19" s="173" t="str">
        <f aca="false">IF($J$18="-","-",ABS((AVERAGE($J$11:$J$13)-J18)/AVERAGE($J$11:$J$13)))</f>
        <v>-</v>
      </c>
    </row>
    <row r="20" s="150" customFormat="true" ht="16.5" hidden="false" customHeight="true" outlineLevel="0" collapsed="false">
      <c r="B20" s="174" t="s">
        <v>87</v>
      </c>
      <c r="C20" s="175"/>
      <c r="D20" s="175"/>
      <c r="E20" s="175"/>
      <c r="F20" s="176"/>
      <c r="G20" s="170"/>
      <c r="H20" s="177" t="str">
        <f aca="false">IF(OR((H19&lt;=$H$30),(H19="-")),"Vyhověl","Nevyhověl")</f>
        <v>Vyhověl</v>
      </c>
      <c r="I20" s="178" t="str">
        <f aca="false">IF(OR((I19&lt;=$H$30),(I19="-")),"Vyhověl","Nevyhověl")</f>
        <v>Vyhověl</v>
      </c>
      <c r="J20" s="179" t="str">
        <f aca="false">IF(OR((J19&lt;=$H$30),(J19="-")),"Vyhověl","Nevyhověl")</f>
        <v>Vyhověl</v>
      </c>
    </row>
    <row r="21" s="150" customFormat="true" ht="9.9" hidden="false" customHeight="true" outlineLevel="0" collapsed="false">
      <c r="B21" s="185"/>
      <c r="C21" s="186"/>
      <c r="D21" s="186"/>
      <c r="E21" s="186"/>
      <c r="F21" s="186"/>
      <c r="G21" s="187"/>
      <c r="H21" s="188"/>
      <c r="I21" s="189"/>
      <c r="J21" s="190"/>
    </row>
    <row r="22" s="150" customFormat="true" ht="16.5" hidden="false" customHeight="true" outlineLevel="0" collapsed="false">
      <c r="B22" s="159" t="s">
        <v>88</v>
      </c>
      <c r="C22" s="160" t="n">
        <v>0</v>
      </c>
      <c r="D22" s="160" t="n">
        <v>0</v>
      </c>
      <c r="E22" s="160" t="n">
        <v>0</v>
      </c>
      <c r="F22" s="161" t="n">
        <v>0</v>
      </c>
      <c r="G22" s="162"/>
      <c r="H22" s="163" t="str">
        <f aca="false">IF($F$22=0,"-",C22/F22)</f>
        <v>-</v>
      </c>
      <c r="I22" s="164" t="str">
        <f aca="false">IF($F$22=0,"-",D22/F22)</f>
        <v>-</v>
      </c>
      <c r="J22" s="165" t="str">
        <f aca="false">IF($F$22=0,"-",E22/F22)</f>
        <v>-</v>
      </c>
    </row>
    <row r="23" customFormat="false" ht="16.5" hidden="false" customHeight="true" outlineLevel="0" collapsed="false">
      <c r="B23" s="166" t="s">
        <v>89</v>
      </c>
      <c r="C23" s="167"/>
      <c r="D23" s="168"/>
      <c r="E23" s="168"/>
      <c r="F23" s="169"/>
      <c r="G23" s="170"/>
      <c r="H23" s="171" t="str">
        <f aca="false">IF($H$22="-","-",ABS((AVERAGE($H$11:$H$13)-H22)/AVERAGE($H$11:$H$13)))</f>
        <v>-</v>
      </c>
      <c r="I23" s="172" t="str">
        <f aca="false">IF($I$22="-","-",ABS((AVERAGE($I$11:$I$13)-I22)/AVERAGE($I$11:$I$13)))</f>
        <v>-</v>
      </c>
      <c r="J23" s="173" t="str">
        <f aca="false">IF($J$22="-","-",ABS((AVERAGE($J$11:$J$13)-J22)/AVERAGE($J$11:$J$13)))</f>
        <v>-</v>
      </c>
    </row>
    <row r="24" customFormat="false" ht="16.5" hidden="false" customHeight="true" outlineLevel="0" collapsed="false">
      <c r="B24" s="174" t="s">
        <v>90</v>
      </c>
      <c r="C24" s="175"/>
      <c r="D24" s="175"/>
      <c r="E24" s="175"/>
      <c r="F24" s="176"/>
      <c r="G24" s="170"/>
      <c r="H24" s="177" t="str">
        <f aca="false">IF(OR((H23&lt;=$H$30),(H23="-")),"Vyhověl","Nevyhověl")</f>
        <v>Vyhověl</v>
      </c>
      <c r="I24" s="178" t="str">
        <f aca="false">IF(OR((I23&lt;=$H$30),(I23="-")),"Vyhověl","Nevyhověl")</f>
        <v>Vyhověl</v>
      </c>
      <c r="J24" s="179" t="str">
        <f aca="false">IF(OR((J23&lt;=$H$30),(J23="-")),"Vyhověl","Nevyhověl")</f>
        <v>Vyhověl</v>
      </c>
    </row>
    <row r="25" customFormat="false" ht="9.9" hidden="false" customHeight="true" outlineLevel="0" collapsed="false">
      <c r="B25" s="191"/>
      <c r="C25" s="181"/>
      <c r="D25" s="181"/>
      <c r="E25" s="181"/>
      <c r="F25" s="192"/>
      <c r="G25" s="170"/>
      <c r="H25" s="188"/>
      <c r="I25" s="189"/>
      <c r="J25" s="190"/>
    </row>
    <row r="26" customFormat="false" ht="16.5" hidden="false" customHeight="true" outlineLevel="0" collapsed="false">
      <c r="B26" s="159" t="s">
        <v>91</v>
      </c>
      <c r="C26" s="160" t="n">
        <v>0</v>
      </c>
      <c r="D26" s="160" t="n">
        <v>0</v>
      </c>
      <c r="E26" s="160" t="n">
        <v>0</v>
      </c>
      <c r="F26" s="161" t="n">
        <v>0</v>
      </c>
      <c r="G26" s="162"/>
      <c r="H26" s="163" t="str">
        <f aca="false">IF($F$26=0,"-",C26/F26)</f>
        <v>-</v>
      </c>
      <c r="I26" s="164" t="str">
        <f aca="false">IF($F$26=0,"-",D26/F26)</f>
        <v>-</v>
      </c>
      <c r="J26" s="165" t="str">
        <f aca="false">IF($F$26=0,"-",E26/F26)</f>
        <v>-</v>
      </c>
    </row>
    <row r="27" customFormat="false" ht="16.5" hidden="false" customHeight="true" outlineLevel="0" collapsed="false">
      <c r="B27" s="166" t="s">
        <v>92</v>
      </c>
      <c r="C27" s="167"/>
      <c r="D27" s="168"/>
      <c r="E27" s="168"/>
      <c r="F27" s="193"/>
      <c r="G27" s="170"/>
      <c r="H27" s="171" t="str">
        <f aca="false">IF($H$26="-","-",ABS((AVERAGE($H$11:$H$13)-H26)/AVERAGE($H$11:$H$13)))</f>
        <v>-</v>
      </c>
      <c r="I27" s="172" t="str">
        <f aca="false">IF($I$26="-","-",ABS((AVERAGE($I$11:$I$13)-I26)/AVERAGE($I$11:$I$13)))</f>
        <v>-</v>
      </c>
      <c r="J27" s="173" t="str">
        <f aca="false">IF($J$26="-","-",ABS((AVERAGE($J$11:$J$13)-J26)/AVERAGE($J$11:$J$13)))</f>
        <v>-</v>
      </c>
    </row>
    <row r="28" customFormat="false" ht="16.5" hidden="false" customHeight="true" outlineLevel="0" collapsed="false">
      <c r="B28" s="194" t="s">
        <v>93</v>
      </c>
      <c r="C28" s="195"/>
      <c r="D28" s="195"/>
      <c r="E28" s="195"/>
      <c r="F28" s="196"/>
      <c r="G28" s="197"/>
      <c r="H28" s="198" t="str">
        <f aca="false">IF(OR((H27&lt;=$H$30),(H27="-")),"Vyhověl","Nevyhověl")</f>
        <v>Vyhověl</v>
      </c>
      <c r="I28" s="199" t="str">
        <f aca="false">IF(OR((I27&lt;=$H$30),(I27="-")),"Vyhověl","Nevyhověl")</f>
        <v>Vyhověl</v>
      </c>
      <c r="J28" s="200" t="str">
        <f aca="false">IF(OR((J27&lt;=$H$30),(J27="-")),"Vyhověl","Nevyhověl")</f>
        <v>Vyhověl</v>
      </c>
    </row>
    <row r="29" customFormat="false" ht="11.25" hidden="false" customHeight="true" outlineLevel="0" collapsed="false">
      <c r="B29" s="201"/>
      <c r="C29" s="181"/>
      <c r="D29" s="181"/>
      <c r="E29" s="181"/>
      <c r="F29" s="181"/>
      <c r="G29" s="50"/>
    </row>
    <row r="30" customFormat="false" ht="14.4" hidden="false" customHeight="false" outlineLevel="0" collapsed="false">
      <c r="B30" s="202"/>
      <c r="E30" s="203"/>
      <c r="F30" s="204" t="s">
        <v>94</v>
      </c>
      <c r="G30" s="205"/>
      <c r="H30" s="206" t="n">
        <v>0.154</v>
      </c>
      <c r="I30" s="206"/>
      <c r="J30" s="206"/>
      <c r="K30" s="207"/>
    </row>
    <row r="31" customFormat="false" ht="13.8" hidden="false" customHeight="false" outlineLevel="0" collapsed="false">
      <c r="B31" s="202"/>
      <c r="E31" s="203"/>
      <c r="F31" s="203"/>
      <c r="G31" s="203"/>
      <c r="H31" s="208"/>
      <c r="I31" s="209"/>
      <c r="J31" s="209"/>
    </row>
    <row r="32" customFormat="false" ht="13.2" hidden="false" customHeight="false" outlineLevel="0" collapsed="false">
      <c r="B32" s="202"/>
      <c r="E32" s="203"/>
      <c r="F32" s="203"/>
      <c r="G32" s="203"/>
      <c r="H32" s="208"/>
      <c r="I32" s="208"/>
      <c r="J32" s="208"/>
    </row>
    <row r="33" customFormat="false" ht="16.5" hidden="false" customHeight="true" outlineLevel="0" collapsed="false">
      <c r="B33" s="210"/>
      <c r="G33" s="211"/>
      <c r="H33" s="211"/>
    </row>
    <row r="34" customFormat="false" ht="16.5" hidden="false" customHeight="true" outlineLevel="0" collapsed="false">
      <c r="B34" s="210"/>
      <c r="G34" s="211"/>
      <c r="H34" s="211"/>
    </row>
    <row r="35" customFormat="false" ht="16.5" hidden="false" customHeight="true" outlineLevel="0" collapsed="false">
      <c r="I35" s="212" t="s">
        <v>95</v>
      </c>
      <c r="J35" s="212"/>
    </row>
    <row r="36" customFormat="false" ht="16.5" hidden="false" customHeight="true" outlineLevel="0" collapsed="false">
      <c r="I36" s="212" t="s">
        <v>96</v>
      </c>
      <c r="J36" s="212"/>
    </row>
  </sheetData>
  <sheetProtection sheet="true" password="d42f"/>
  <mergeCells count="5">
    <mergeCell ref="B1:J1"/>
    <mergeCell ref="B3:J3"/>
    <mergeCell ref="H30:J30"/>
    <mergeCell ref="I35:J35"/>
    <mergeCell ref="I36:J36"/>
  </mergeCells>
  <conditionalFormatting sqref="C14:F14 C18:F18 C22:F22 C26:F26">
    <cfRule type="expression" priority="2" aboveAverage="0" equalAverage="0" bottom="0" percent="0" rank="0" text="" dxfId="0">
      <formula>LEN(TRIM(C14))=0</formula>
    </cfRule>
  </conditionalFormatting>
  <conditionalFormatting sqref="H16:J16 H20:J20 H24:J24 H28:J28">
    <cfRule type="cellIs" priority="3" operator="equal" aboveAverage="0" equalAverage="0" bottom="0" percent="0" rank="0" text="" dxfId="1">
      <formula>"Nevyhověl"</formula>
    </cfRule>
  </conditionalFormatting>
  <dataValidations count="4">
    <dataValidation allowBlank="true" error="Prosím, napiš plochu 1-propanolu (IS) na 3 desetinná místa. Není-li měřen, napiš nulu." errorTitle="neplatná plocha 1-propanolu (IS)" operator="greaterThanOrEqual" prompt="Prosím, napiš plochu 1-propanolu (IS) v kontrolním referenčním vzorku. &#10;Není-li měřen, napiš nulu." promptTitle="plocha 1-PrOH v kontrolním ref.:" showDropDown="false" showErrorMessage="true" showInputMessage="true" sqref="F14 F18 F22 F26" type="decimal">
      <formula1>0</formula1>
      <formula2>0</formula2>
    </dataValidation>
    <dataValidation allowBlank="true" error="Prosím, napiš plochu petroletheru na 3 desetinná místa. Není-li měřen, napiš nulu." errorTitle="neplatná plocha petroletheru" operator="greaterThanOrEqual" prompt="Prosím, napiš plochu petroletheru v kontrolním referenčním vzorku. Není-li měřen, napiš nulu." promptTitle="plocha PE v kontrolním ref.:" showDropDown="false" showErrorMessage="true" showInputMessage="true" sqref="D14 D18 D22 D26" type="decimal">
      <formula1>0</formula1>
      <formula2>0</formula2>
    </dataValidation>
    <dataValidation allowBlank="true" error="Prosím, napiš plochu acetonu na 3 desetinná místa. Není-li měřen, napiš nulu." errorTitle="neplatná plocha acetonu" operator="greaterThanOrEqual" prompt="Prosím, napiš plochu acetonu v kontrolním referenčním vzorku.  &#10;Není-li měřen, napiš nulu." promptTitle="plocha aceton v kontrolním ref.:" showDropDown="false" showErrorMessage="true" showInputMessage="true" sqref="C14 C18 C22 C26" type="decimal">
      <formula1>0</formula1>
      <formula2>0</formula2>
    </dataValidation>
    <dataValidation allowBlank="true" error="Prosím, napiš plochu benzenu na 3 desetinná místa. Není-li měřen, napiš nulu." errorTitle="neplatná plocha benzenu" operator="greaterThanOrEqual" prompt="Prosím, napiš plochu benzenu v kontrolním referenčním vzorku.  &#10;Není-li měřen, napiš nulu." promptTitle="plocha benzen v kontrolním ref.:" showDropDown="false" showErrorMessage="true" showInputMessage="true" sqref="E14 E18 E22 E26" type="decimal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2" activeCellId="0" sqref="P22"/>
    </sheetView>
  </sheetViews>
  <sheetFormatPr defaultRowHeight="13.2" zeroHeight="false" outlineLevelRow="0" outlineLevelCol="0"/>
  <cols>
    <col collapsed="false" customWidth="true" hidden="false" outlineLevel="0" max="1" min="1" style="0" width="3.32"/>
    <col collapsed="false" customWidth="true" hidden="false" outlineLevel="0" max="2" min="2" style="0" width="22.41"/>
    <col collapsed="false" customWidth="true" hidden="false" outlineLevel="0" max="13" min="3" style="0" width="14.31"/>
    <col collapsed="false" customWidth="true" hidden="false" outlineLevel="0" max="1025" min="14" style="0" width="9.05"/>
  </cols>
  <sheetData>
    <row r="1" customFormat="false" ht="9.9" hidden="false" customHeight="true" outlineLevel="0" collapsed="false">
      <c r="K1" s="213"/>
      <c r="L1" s="213"/>
      <c r="M1" s="213"/>
    </row>
    <row r="2" customFormat="false" ht="20.4" hidden="false" customHeight="false" outlineLevel="0" collapsed="false">
      <c r="B2" s="139" t="s">
        <v>72</v>
      </c>
      <c r="C2" s="139"/>
      <c r="D2" s="139"/>
      <c r="E2" s="139"/>
      <c r="F2" s="139"/>
      <c r="G2" s="139"/>
      <c r="H2" s="139"/>
      <c r="I2" s="139"/>
      <c r="J2" s="139"/>
    </row>
    <row r="3" customFormat="false" ht="9.9" hidden="false" customHeight="true" outlineLevel="0" collapsed="false">
      <c r="K3" s="214"/>
      <c r="L3" s="214"/>
      <c r="M3" s="214"/>
    </row>
    <row r="4" customFormat="false" ht="20.1" hidden="false" customHeight="true" outlineLevel="0" collapsed="false">
      <c r="B4" s="140" t="s">
        <v>73</v>
      </c>
      <c r="C4" s="140"/>
      <c r="D4" s="140"/>
      <c r="E4" s="140"/>
      <c r="F4" s="140"/>
      <c r="G4" s="140"/>
      <c r="H4" s="140"/>
      <c r="I4" s="140"/>
      <c r="J4" s="140"/>
      <c r="K4" s="142"/>
      <c r="L4" s="142"/>
      <c r="M4" s="142"/>
    </row>
    <row r="5" customFormat="false" ht="12.75" hidden="false" customHeight="true" outlineLevel="0" collapsed="false">
      <c r="B5" s="141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</row>
    <row r="6" customFormat="false" ht="13.5" hidden="false" customHeight="true" outlineLevel="0" collapsed="false">
      <c r="D6" s="215"/>
      <c r="I6" s="215" t="s">
        <v>3</v>
      </c>
      <c r="J6" s="216" t="n">
        <f aca="false">Aceton!H3</f>
        <v>1</v>
      </c>
    </row>
    <row r="7" customFormat="false" ht="13.5" hidden="false" customHeight="true" outlineLevel="0" collapsed="false">
      <c r="D7" s="215"/>
      <c r="I7" s="215" t="s">
        <v>7</v>
      </c>
      <c r="J7" s="217" t="n">
        <f aca="false">Aceton!H4</f>
        <v>42117</v>
      </c>
    </row>
    <row r="8" customFormat="false" ht="13.5" hidden="false" customHeight="true" outlineLevel="0" collapsed="false">
      <c r="B8" s="14"/>
      <c r="C8" s="218"/>
      <c r="D8" s="210"/>
      <c r="I8" s="210"/>
      <c r="J8" s="219"/>
    </row>
    <row r="9" customFormat="false" ht="13.5" hidden="false" customHeight="true" outlineLevel="0" collapsed="false">
      <c r="B9" s="14" t="s">
        <v>74</v>
      </c>
      <c r="C9" s="218" t="str">
        <f aca="false">Aceton!C6</f>
        <v>002/2018_5</v>
      </c>
      <c r="D9" s="220"/>
      <c r="I9" s="220" t="s">
        <v>14</v>
      </c>
      <c r="J9" s="221" t="str">
        <f aca="false">Aceton!H6</f>
        <v>Krňanská</v>
      </c>
    </row>
    <row r="10" customFormat="false" ht="13.5" hidden="false" customHeight="true" outlineLevel="0" collapsed="false">
      <c r="B10" s="14"/>
      <c r="C10" s="218"/>
      <c r="D10" s="220"/>
      <c r="E10" s="220"/>
      <c r="F10" s="220"/>
      <c r="G10" s="220"/>
      <c r="H10" s="220"/>
      <c r="I10" s="220"/>
      <c r="J10" s="220"/>
      <c r="K10" s="220"/>
    </row>
    <row r="11" customFormat="false" ht="13.8" hidden="false" customHeight="false" outlineLevel="0" collapsed="false"/>
    <row r="12" customFormat="false" ht="25.5" hidden="false" customHeight="true" outlineLevel="0" collapsed="false">
      <c r="B12" s="147"/>
      <c r="C12" s="36" t="s">
        <v>97</v>
      </c>
      <c r="D12" s="81" t="s">
        <v>98</v>
      </c>
      <c r="E12" s="36" t="s">
        <v>99</v>
      </c>
      <c r="F12" s="36" t="s">
        <v>100</v>
      </c>
      <c r="G12" s="36" t="s">
        <v>101</v>
      </c>
      <c r="H12" s="36" t="s">
        <v>102</v>
      </c>
      <c r="I12" s="36" t="s">
        <v>103</v>
      </c>
      <c r="J12" s="222" t="s">
        <v>104</v>
      </c>
    </row>
    <row r="13" s="150" customFormat="true" ht="16.5" hidden="false" customHeight="true" outlineLevel="0" collapsed="false">
      <c r="B13" s="151" t="s">
        <v>29</v>
      </c>
      <c r="C13" s="223" t="n">
        <v>3.377</v>
      </c>
      <c r="D13" s="224" t="n">
        <v>3.64</v>
      </c>
      <c r="E13" s="223" t="n">
        <v>4.067</v>
      </c>
      <c r="F13" s="224" t="n">
        <v>4.453</v>
      </c>
      <c r="G13" s="224" t="n">
        <v>4.65</v>
      </c>
      <c r="H13" s="224" t="n">
        <v>4.847</v>
      </c>
      <c r="I13" s="223" t="n">
        <v>4.973</v>
      </c>
      <c r="J13" s="225" t="n">
        <v>5.957</v>
      </c>
    </row>
    <row r="14" s="150" customFormat="true" ht="16.5" hidden="false" customHeight="true" outlineLevel="0" collapsed="false">
      <c r="B14" s="159" t="s">
        <v>105</v>
      </c>
      <c r="C14" s="226" t="n">
        <v>3.377</v>
      </c>
      <c r="D14" s="227" t="n">
        <v>3.64</v>
      </c>
      <c r="E14" s="228" t="n">
        <v>4.067</v>
      </c>
      <c r="F14" s="227" t="n">
        <v>4.453</v>
      </c>
      <c r="G14" s="227" t="n">
        <v>4.65</v>
      </c>
      <c r="H14" s="227" t="n">
        <v>4.847</v>
      </c>
      <c r="I14" s="228" t="n">
        <v>4.973</v>
      </c>
      <c r="J14" s="229" t="n">
        <v>5.957</v>
      </c>
    </row>
    <row r="15" s="150" customFormat="true" ht="16.5" hidden="false" customHeight="true" outlineLevel="0" collapsed="false">
      <c r="B15" s="166" t="s">
        <v>106</v>
      </c>
      <c r="C15" s="171" t="n">
        <f aca="false">ABS(($C$13-C14)/$C$13)</f>
        <v>0</v>
      </c>
      <c r="D15" s="230" t="n">
        <f aca="false">ABS(($D$13-D14)/$D$13)</f>
        <v>0</v>
      </c>
      <c r="E15" s="171" t="n">
        <f aca="false">ABS(($E$13-E14)/$E$13)</f>
        <v>0</v>
      </c>
      <c r="F15" s="171" t="n">
        <f aca="false">ABS(($F$13-F14)/$F$13)</f>
        <v>0</v>
      </c>
      <c r="G15" s="231" t="n">
        <f aca="false">ABS(($G$13-G14)/$G$13)</f>
        <v>0</v>
      </c>
      <c r="H15" s="171" t="n">
        <f aca="false">ABS(($H$13-H14)/$H$13)</f>
        <v>0</v>
      </c>
      <c r="I15" s="171" t="n">
        <f aca="false">ABS(($I$13-I14)/$I$13)</f>
        <v>0</v>
      </c>
      <c r="J15" s="232" t="n">
        <f aca="false">ABS(($J$13-J14)/$J$13)</f>
        <v>0</v>
      </c>
    </row>
    <row r="16" s="150" customFormat="true" ht="16.5" hidden="false" customHeight="true" outlineLevel="0" collapsed="false">
      <c r="B16" s="174" t="s">
        <v>84</v>
      </c>
      <c r="C16" s="175"/>
      <c r="D16" s="175"/>
      <c r="E16" s="233"/>
      <c r="F16" s="234"/>
      <c r="G16" s="235"/>
      <c r="H16" s="236"/>
      <c r="I16" s="234"/>
      <c r="J16" s="237"/>
    </row>
    <row r="17" s="150" customFormat="true" ht="16.5" hidden="false" customHeight="true" outlineLevel="0" collapsed="false">
      <c r="B17" s="238"/>
      <c r="C17" s="239" t="str">
        <f aca="false">IF((C15&lt;=$C$39),"Vyhověl","Nevyhověl")</f>
        <v>Vyhověl</v>
      </c>
      <c r="D17" s="239" t="str">
        <f aca="false">IF((D15&lt;=$C$39),"Vyhověl","Nevyhověl")</f>
        <v>Vyhověl</v>
      </c>
      <c r="E17" s="239" t="str">
        <f aca="false">IF((E15&lt;=$C$39),"Vyhověl","Nevyhověl")</f>
        <v>Vyhověl</v>
      </c>
      <c r="F17" s="239" t="str">
        <f aca="false">IF((F15&lt;=$C$39),"Vyhověl","Nevyhověl")</f>
        <v>Vyhověl</v>
      </c>
      <c r="G17" s="240" t="str">
        <f aca="false">IF((G15&lt;=$C$39),"Vyhověl","Nevyhověl")</f>
        <v>Vyhověl</v>
      </c>
      <c r="H17" s="239" t="str">
        <f aca="false">IF((H15&lt;=$C$39),"Vyhověl","Nevyhověl")</f>
        <v>Vyhověl</v>
      </c>
      <c r="I17" s="239" t="str">
        <f aca="false">IF((I15&lt;=$C$39),"Vyhověl","Nevyhověl")</f>
        <v>Vyhověl</v>
      </c>
      <c r="J17" s="241" t="str">
        <f aca="false">IF((J15&lt;=$C$39),"Vyhověl","Nevyhověl")</f>
        <v>Vyhověl</v>
      </c>
    </row>
    <row r="18" s="150" customFormat="true" ht="5.1" hidden="false" customHeight="true" outlineLevel="0" collapsed="false">
      <c r="B18" s="180"/>
      <c r="C18" s="73"/>
      <c r="D18" s="73"/>
      <c r="E18" s="73"/>
      <c r="F18" s="242"/>
      <c r="G18" s="242"/>
      <c r="H18" s="243"/>
      <c r="I18" s="242"/>
      <c r="J18" s="244"/>
    </row>
    <row r="19" s="150" customFormat="true" ht="16.5" hidden="false" customHeight="true" outlineLevel="0" collapsed="false">
      <c r="B19" s="159" t="s">
        <v>107</v>
      </c>
      <c r="C19" s="160" t="n">
        <v>0</v>
      </c>
      <c r="D19" s="160" t="n">
        <v>0</v>
      </c>
      <c r="E19" s="160" t="n">
        <v>0</v>
      </c>
      <c r="F19" s="227" t="n">
        <v>0</v>
      </c>
      <c r="G19" s="227" t="n">
        <v>0</v>
      </c>
      <c r="H19" s="160" t="n">
        <v>0</v>
      </c>
      <c r="I19" s="228" t="n">
        <v>0</v>
      </c>
      <c r="J19" s="229" t="n">
        <v>0</v>
      </c>
    </row>
    <row r="20" s="150" customFormat="true" ht="16.5" hidden="false" customHeight="true" outlineLevel="0" collapsed="false">
      <c r="B20" s="166" t="s">
        <v>108</v>
      </c>
      <c r="C20" s="245" t="str">
        <f aca="false">IF($C$19=0,"-",ABS(($C$13-C19)/$C$13))</f>
        <v>-</v>
      </c>
      <c r="D20" s="245" t="str">
        <f aca="false">IF($D$19=0,"-",ABS(($D$13-D19)/$D$13))</f>
        <v>-</v>
      </c>
      <c r="E20" s="245" t="str">
        <f aca="false">IF($E$19=0,"-",ABS(($E$13-E19)/$E$13))</f>
        <v>-</v>
      </c>
      <c r="F20" s="246" t="str">
        <f aca="false">IF($F$19=0,"-",ABS(($F$13-F19)/$F$13))</f>
        <v>-</v>
      </c>
      <c r="G20" s="193" t="str">
        <f aca="false">IF($G$19=0,"-",ABS(($G$13-G19)/$G$13))</f>
        <v>-</v>
      </c>
      <c r="H20" s="245" t="str">
        <f aca="false">IF($H$19=0,"-",ABS(($H$13-H19)/$H$13))</f>
        <v>-</v>
      </c>
      <c r="I20" s="246" t="str">
        <f aca="false">IF($I$19=0,"-",ABS(($I$13-I19)/$I$13))</f>
        <v>-</v>
      </c>
      <c r="J20" s="247" t="str">
        <f aca="false">IF($J$19=0,"-",ABS(($J$13-J19)/$J$13))</f>
        <v>-</v>
      </c>
    </row>
    <row r="21" s="150" customFormat="true" ht="16.5" hidden="false" customHeight="true" outlineLevel="0" collapsed="false">
      <c r="B21" s="174" t="s">
        <v>87</v>
      </c>
      <c r="C21" s="175"/>
      <c r="D21" s="175"/>
      <c r="E21" s="175"/>
      <c r="F21" s="234"/>
      <c r="G21" s="235"/>
      <c r="H21" s="248"/>
      <c r="I21" s="234"/>
      <c r="J21" s="237"/>
    </row>
    <row r="22" s="150" customFormat="true" ht="16.5" hidden="false" customHeight="true" outlineLevel="0" collapsed="false">
      <c r="B22" s="238"/>
      <c r="C22" s="239" t="str">
        <f aca="false">IF(OR((C20&lt;=$C$39),(C20="-")),"Vyhověl","Nevyhověl")</f>
        <v>Vyhověl</v>
      </c>
      <c r="D22" s="239" t="str">
        <f aca="false">IF(OR((D20&lt;=$C$39),(D20="-")),"Vyhověl","Nevyhověl")</f>
        <v>Vyhověl</v>
      </c>
      <c r="E22" s="239" t="str">
        <f aca="false">IF(OR((E20&lt;=$C$39),(E20="-")),"Vyhověl","Nevyhověl")</f>
        <v>Vyhověl</v>
      </c>
      <c r="F22" s="239" t="str">
        <f aca="false">IF(OR((F20&lt;=$C$39),(F20="-")),"Vyhověl","Nevyhověl")</f>
        <v>Vyhověl</v>
      </c>
      <c r="G22" s="242" t="str">
        <f aca="false">IF(OR((G20&lt;=$C$39),(G20="-")),"Vyhověl","Nevyhověl")</f>
        <v>Vyhověl</v>
      </c>
      <c r="H22" s="239" t="str">
        <f aca="false">IF(OR((H20&lt;=$C$39),(H20="-")),"Vyhověl","Nevyhověl")</f>
        <v>Vyhověl</v>
      </c>
      <c r="I22" s="239" t="str">
        <f aca="false">IF(OR((I20&lt;=$C$39),(I20="-")),"Vyhověl","Nevyhověl")</f>
        <v>Vyhověl</v>
      </c>
      <c r="J22" s="244" t="str">
        <f aca="false">IF(OR((J20&lt;=$C$39),(J20="-")),"Vyhověl","Nevyhověl")</f>
        <v>Vyhověl</v>
      </c>
    </row>
    <row r="23" s="150" customFormat="true" ht="5.1" hidden="false" customHeight="true" outlineLevel="0" collapsed="false">
      <c r="B23" s="185"/>
      <c r="C23" s="186"/>
      <c r="D23" s="186"/>
      <c r="E23" s="186"/>
      <c r="F23" s="249"/>
      <c r="G23" s="249"/>
      <c r="H23" s="250"/>
      <c r="I23" s="249"/>
      <c r="J23" s="251"/>
    </row>
    <row r="24" s="150" customFormat="true" ht="16.5" hidden="false" customHeight="true" outlineLevel="0" collapsed="false">
      <c r="B24" s="159" t="s">
        <v>109</v>
      </c>
      <c r="C24" s="160" t="n">
        <v>0</v>
      </c>
      <c r="D24" s="160" t="n">
        <v>0</v>
      </c>
      <c r="E24" s="160" t="n">
        <v>0</v>
      </c>
      <c r="F24" s="227" t="n">
        <v>0</v>
      </c>
      <c r="G24" s="227" t="n">
        <v>0</v>
      </c>
      <c r="H24" s="160" t="n">
        <v>0</v>
      </c>
      <c r="I24" s="228" t="n">
        <v>0</v>
      </c>
      <c r="J24" s="229" t="n">
        <v>0</v>
      </c>
    </row>
    <row r="25" customFormat="false" ht="16.5" hidden="false" customHeight="true" outlineLevel="0" collapsed="false">
      <c r="B25" s="166" t="s">
        <v>110</v>
      </c>
      <c r="C25" s="245" t="str">
        <f aca="false">IF($C$24=0,"-",ABS(($C$13-C24)/$C$13))</f>
        <v>-</v>
      </c>
      <c r="D25" s="245" t="str">
        <f aca="false">IF($D$24=0,"-",ABS(($D$13-D24)/$D$13))</f>
        <v>-</v>
      </c>
      <c r="E25" s="245" t="str">
        <f aca="false">IF($E$24=0,"-",ABS(($E$13-E24)/$E$13))</f>
        <v>-</v>
      </c>
      <c r="F25" s="246" t="str">
        <f aca="false">IF($F$24=0,"-",ABS(($F$13-F24)/$F$13))</f>
        <v>-</v>
      </c>
      <c r="G25" s="193" t="str">
        <f aca="false">IF($G$24=0,"-",ABS(($G$13-G24)/$G$13))</f>
        <v>-</v>
      </c>
      <c r="H25" s="245" t="str">
        <f aca="false">IF($H$24=0,"-",ABS(($H$13-H24)/$H$13))</f>
        <v>-</v>
      </c>
      <c r="I25" s="246" t="str">
        <f aca="false">IF($I$24=0,"-",ABS(($I$13-I24)/$F$13))</f>
        <v>-</v>
      </c>
      <c r="J25" s="247" t="str">
        <f aca="false">IF($J$24=0,"-",ABS(($J$13-J24)/$J$13))</f>
        <v>-</v>
      </c>
    </row>
    <row r="26" customFormat="false" ht="16.5" hidden="false" customHeight="true" outlineLevel="0" collapsed="false">
      <c r="B26" s="174" t="s">
        <v>90</v>
      </c>
      <c r="C26" s="175"/>
      <c r="D26" s="175"/>
      <c r="E26" s="175"/>
      <c r="F26" s="234"/>
      <c r="G26" s="235"/>
      <c r="H26" s="248"/>
      <c r="I26" s="234"/>
      <c r="J26" s="237"/>
    </row>
    <row r="27" customFormat="false" ht="16.5" hidden="false" customHeight="true" outlineLevel="0" collapsed="false">
      <c r="B27" s="238"/>
      <c r="C27" s="239" t="str">
        <f aca="false">IF(OR((C25&lt;=$C$39),(C25="-")),"Vyhověl","Nevyhověl")</f>
        <v>Vyhověl</v>
      </c>
      <c r="D27" s="239" t="str">
        <f aca="false">IF(OR((D25&lt;=$C$39),(D25="-")),"Vyhověl","Nevyhověl")</f>
        <v>Vyhověl</v>
      </c>
      <c r="E27" s="239" t="str">
        <f aca="false">IF(OR((E25&lt;=$C$39),(E25="-")),"Vyhověl","Nevyhověl")</f>
        <v>Vyhověl</v>
      </c>
      <c r="F27" s="239" t="str">
        <f aca="false">IF(OR((F25&lt;=$C$39),(F25="-")),"Vyhověl","Nevyhověl")</f>
        <v>Vyhověl</v>
      </c>
      <c r="G27" s="242" t="str">
        <f aca="false">IF(OR((G25&lt;=$C$39),(G25="-")),"Vyhověl","Nevyhověl")</f>
        <v>Vyhověl</v>
      </c>
      <c r="H27" s="239" t="str">
        <f aca="false">IF(OR((H25&lt;=$C$39),(H25="-")),"Vyhověl","Nevyhověl")</f>
        <v>Vyhověl</v>
      </c>
      <c r="I27" s="239" t="str">
        <f aca="false">IF(OR((I25&lt;=$C$39),(I25="-")),"Vyhověl","Nevyhověl")</f>
        <v>Vyhověl</v>
      </c>
      <c r="J27" s="244" t="str">
        <f aca="false">IF(OR((J25&lt;=$C$39),(J25="-")),"Vyhověl","Nevyhověl")</f>
        <v>Vyhověl</v>
      </c>
    </row>
    <row r="28" customFormat="false" ht="5.1" hidden="false" customHeight="true" outlineLevel="0" collapsed="false">
      <c r="B28" s="252"/>
      <c r="C28" s="253"/>
      <c r="D28" s="253"/>
      <c r="E28" s="242"/>
      <c r="F28" s="242"/>
      <c r="G28" s="242"/>
      <c r="H28" s="240"/>
      <c r="I28" s="242"/>
      <c r="J28" s="244"/>
    </row>
    <row r="29" customFormat="false" ht="16.5" hidden="false" customHeight="true" outlineLevel="0" collapsed="false">
      <c r="B29" s="159" t="s">
        <v>111</v>
      </c>
      <c r="C29" s="160" t="n">
        <v>0</v>
      </c>
      <c r="D29" s="160" t="n">
        <v>0</v>
      </c>
      <c r="E29" s="160" t="n">
        <v>0</v>
      </c>
      <c r="F29" s="227" t="n">
        <v>0</v>
      </c>
      <c r="G29" s="227" t="n">
        <v>0</v>
      </c>
      <c r="H29" s="227" t="n">
        <v>0</v>
      </c>
      <c r="I29" s="228" t="n">
        <v>0</v>
      </c>
      <c r="J29" s="229" t="n">
        <v>0</v>
      </c>
    </row>
    <row r="30" customFormat="false" ht="16.5" hidden="false" customHeight="true" outlineLevel="0" collapsed="false">
      <c r="B30" s="166" t="s">
        <v>112</v>
      </c>
      <c r="C30" s="245" t="str">
        <f aca="false">IF($C$29=0,"-",ABS(($C$13-C29)/$C$13))</f>
        <v>-</v>
      </c>
      <c r="D30" s="245" t="str">
        <f aca="false">IF($D$29=0,"-",ABS(($D$13-D29)/$D$13))</f>
        <v>-</v>
      </c>
      <c r="E30" s="245" t="str">
        <f aca="false">IF($E$29=0,"-",ABS(($E$13-E29)/$E$13))</f>
        <v>-</v>
      </c>
      <c r="F30" s="246" t="str">
        <f aca="false">IF($F$29=0,"-",ABS(($F$13-F29)/$F$13))</f>
        <v>-</v>
      </c>
      <c r="G30" s="193" t="str">
        <f aca="false">IF($G$29=0,"-",ABS(($G$13-G29)/$G$13))</f>
        <v>-</v>
      </c>
      <c r="H30" s="245" t="str">
        <f aca="false">IF($H$29=0,"-",ABS(($H$13-H29)/$H$13))</f>
        <v>-</v>
      </c>
      <c r="I30" s="246" t="str">
        <f aca="false">IF($I$29=0,"-",ABS(($I$13-I29)/$I$13))</f>
        <v>-</v>
      </c>
      <c r="J30" s="247" t="str">
        <f aca="false">IF($J$29=0,"-",ABS(($J$13-J29)/$J$13))</f>
        <v>-</v>
      </c>
    </row>
    <row r="31" customFormat="false" ht="16.5" hidden="false" customHeight="true" outlineLevel="0" collapsed="false">
      <c r="B31" s="174" t="s">
        <v>93</v>
      </c>
      <c r="C31" s="175"/>
      <c r="D31" s="175"/>
      <c r="E31" s="175"/>
      <c r="F31" s="234"/>
      <c r="G31" s="235"/>
      <c r="H31" s="248"/>
      <c r="I31" s="234"/>
      <c r="J31" s="237"/>
    </row>
    <row r="32" customFormat="false" ht="16.5" hidden="false" customHeight="true" outlineLevel="0" collapsed="false">
      <c r="B32" s="254"/>
      <c r="C32" s="255" t="str">
        <f aca="false">IF(OR((C30&lt;=$C$39),(C30="-")),"Vyhověl","Nevyhověl")</f>
        <v>Vyhověl</v>
      </c>
      <c r="D32" s="255" t="str">
        <f aca="false">IF(OR((D30&lt;=$C$39),(D30="-")),"Vyhověl","Nevyhověl")</f>
        <v>Vyhověl</v>
      </c>
      <c r="E32" s="255" t="str">
        <f aca="false">IF(OR((E30&lt;=$C$39),(E30="-")),"Vyhověl","Nevyhověl")</f>
        <v>Vyhověl</v>
      </c>
      <c r="F32" s="255" t="str">
        <f aca="false">IF(OR((F30&lt;=$C$39),(F30="-")),"Vyhověl","Nevyhověl")</f>
        <v>Vyhověl</v>
      </c>
      <c r="G32" s="256" t="str">
        <f aca="false">IF(OR((G30&lt;=$C$39),(G30="-")),"Vyhověl","Nevyhověl")</f>
        <v>Vyhověl</v>
      </c>
      <c r="H32" s="255" t="str">
        <f aca="false">IF(OR((H30&lt;=$C$39),(H30="-")),"Vyhověl","Nevyhověl")</f>
        <v>Vyhověl</v>
      </c>
      <c r="I32" s="255" t="str">
        <f aca="false">IF(OR((I30&lt;=$C$39),(I30="-")),"Vyhověl","Nevyhověl")</f>
        <v>Vyhověl</v>
      </c>
      <c r="J32" s="257" t="str">
        <f aca="false">IF(OR((J30&lt;=$C$39),(J30="-")),"Vyhověl","Nevyhověl")</f>
        <v>Vyhověl</v>
      </c>
    </row>
    <row r="33" customFormat="false" ht="5.1" hidden="false" customHeight="true" outlineLevel="0" collapsed="false">
      <c r="B33" s="252"/>
      <c r="C33" s="253"/>
      <c r="D33" s="253"/>
      <c r="E33" s="242"/>
      <c r="F33" s="242"/>
      <c r="G33" s="242"/>
      <c r="H33" s="240"/>
      <c r="I33" s="242"/>
      <c r="J33" s="244"/>
    </row>
    <row r="34" customFormat="false" ht="16.5" hidden="false" customHeight="true" outlineLevel="0" collapsed="false">
      <c r="B34" s="159" t="s">
        <v>113</v>
      </c>
      <c r="C34" s="160" t="n">
        <v>0</v>
      </c>
      <c r="D34" s="160" t="n">
        <v>0</v>
      </c>
      <c r="E34" s="160" t="n">
        <v>0</v>
      </c>
      <c r="F34" s="227" t="n">
        <v>0</v>
      </c>
      <c r="G34" s="227" t="n">
        <v>0</v>
      </c>
      <c r="H34" s="227" t="n">
        <v>0</v>
      </c>
      <c r="I34" s="228" t="n">
        <v>0</v>
      </c>
      <c r="J34" s="229" t="n">
        <v>0</v>
      </c>
    </row>
    <row r="35" customFormat="false" ht="16.5" hidden="false" customHeight="true" outlineLevel="0" collapsed="false">
      <c r="B35" s="166" t="s">
        <v>114</v>
      </c>
      <c r="C35" s="245" t="str">
        <f aca="false">IF($C$34=0,"-",ABS(($C$13-C34)/$C$13))</f>
        <v>-</v>
      </c>
      <c r="D35" s="245" t="str">
        <f aca="false">IF($D$34=0,"-",ABS(($D$13-D34)/$D$13))</f>
        <v>-</v>
      </c>
      <c r="E35" s="245" t="str">
        <f aca="false">IF($E$34=0,"-",ABS(($E$13-E34)/$E$13))</f>
        <v>-</v>
      </c>
      <c r="F35" s="246" t="str">
        <f aca="false">IF($F$34=0,"-",ABS(($F$13-F34)/$F$13))</f>
        <v>-</v>
      </c>
      <c r="G35" s="193" t="str">
        <f aca="false">IF($G$34=0,"-",ABS(($G$13-G34)/$G$13))</f>
        <v>-</v>
      </c>
      <c r="H35" s="245" t="str">
        <f aca="false">IF($H$34=0,"-",ABS(($H$13-H34)/$H$13))</f>
        <v>-</v>
      </c>
      <c r="I35" s="246" t="str">
        <f aca="false">IF($I$34=0,"-",ABS(($I$13-I34)/$I$13))</f>
        <v>-</v>
      </c>
      <c r="J35" s="247" t="str">
        <f aca="false">IF($J$34=0,"-",ABS(($J$13-J34)/$J$13))</f>
        <v>-</v>
      </c>
    </row>
    <row r="36" customFormat="false" ht="16.5" hidden="false" customHeight="true" outlineLevel="0" collapsed="false">
      <c r="B36" s="258" t="s">
        <v>115</v>
      </c>
      <c r="C36" s="181"/>
      <c r="D36" s="181"/>
      <c r="E36" s="181"/>
      <c r="F36" s="259"/>
      <c r="G36" s="260"/>
      <c r="H36" s="183"/>
      <c r="I36" s="259"/>
      <c r="J36" s="261"/>
    </row>
    <row r="37" customFormat="false" ht="16.5" hidden="false" customHeight="true" outlineLevel="0" collapsed="false">
      <c r="B37" s="262"/>
      <c r="C37" s="263" t="str">
        <f aca="false">IF(OR((C35&lt;=$C$39),(C35="-")),"Vyhověl","Nevyhověl")</f>
        <v>Vyhověl</v>
      </c>
      <c r="D37" s="263" t="str">
        <f aca="false">IF(OR((D35&lt;=$C$39),(D35="-")),"Vyhověl","Nevyhověl")</f>
        <v>Vyhověl</v>
      </c>
      <c r="E37" s="263" t="str">
        <f aca="false">IF(OR((E35&lt;=$C$39),(E35="-")),"Vyhověl","Nevyhověl")</f>
        <v>Vyhověl</v>
      </c>
      <c r="F37" s="263" t="str">
        <f aca="false">IF(OR((F35&lt;=$C$39),(F35="-")),"Vyhověl","Nevyhověl")</f>
        <v>Vyhověl</v>
      </c>
      <c r="G37" s="264" t="str">
        <f aca="false">IF(OR((G35&lt;=$C$39),(G35="-")),"Vyhověl","Nevyhověl")</f>
        <v>Vyhověl</v>
      </c>
      <c r="H37" s="263" t="str">
        <f aca="false">IF(OR((H35&lt;=$C$39),(H35="-")),"Vyhověl","Nevyhověl")</f>
        <v>Vyhověl</v>
      </c>
      <c r="I37" s="263" t="str">
        <f aca="false">IF(OR((I35&lt;=$C$39),(I35="-")),"Vyhověl","Nevyhověl")</f>
        <v>Vyhověl</v>
      </c>
      <c r="J37" s="265" t="str">
        <f aca="false">IF(OR((J35&lt;=$C$39),(J35="-")),"Vyhověl","Nevyhověl")</f>
        <v>Vyhověl</v>
      </c>
    </row>
    <row r="38" customFormat="false" ht="8.1" hidden="false" customHeight="true" outlineLevel="0" collapsed="false">
      <c r="B38" s="20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</row>
    <row r="39" customFormat="false" ht="14.4" hidden="false" customHeight="false" outlineLevel="0" collapsed="false">
      <c r="B39" s="204" t="s">
        <v>94</v>
      </c>
      <c r="C39" s="266" t="n">
        <v>0.1044</v>
      </c>
      <c r="D39" s="266"/>
      <c r="E39" s="266"/>
      <c r="F39" s="266"/>
      <c r="G39" s="266"/>
      <c r="H39" s="266"/>
      <c r="I39" s="266"/>
      <c r="J39" s="266"/>
      <c r="K39" s="207"/>
      <c r="L39" s="267"/>
      <c r="M39" s="267"/>
    </row>
    <row r="40" customFormat="false" ht="13.8" hidden="false" customHeight="false" outlineLevel="0" collapsed="false">
      <c r="B40" s="202"/>
      <c r="D40" s="208"/>
      <c r="E40" s="208"/>
      <c r="F40" s="208"/>
      <c r="G40" s="208"/>
      <c r="H40" s="208"/>
      <c r="I40" s="208"/>
      <c r="J40" s="208"/>
      <c r="K40" s="208"/>
      <c r="L40" s="208"/>
      <c r="M40" s="208"/>
    </row>
    <row r="41" customFormat="false" ht="13.2" hidden="false" customHeight="false" outlineLevel="0" collapsed="false">
      <c r="B41" s="202"/>
      <c r="D41" s="208"/>
      <c r="E41" s="208"/>
      <c r="L41" s="208"/>
      <c r="M41" s="208"/>
    </row>
    <row r="42" customFormat="false" ht="13.2" hidden="false" customHeight="false" outlineLevel="0" collapsed="false">
      <c r="B42" s="202"/>
      <c r="D42" s="208"/>
      <c r="E42" s="208"/>
      <c r="G42" s="21"/>
      <c r="H42" s="212" t="s">
        <v>95</v>
      </c>
      <c r="I42" s="212"/>
      <c r="J42" s="21"/>
      <c r="K42" s="21"/>
      <c r="L42" s="208"/>
      <c r="M42" s="208"/>
    </row>
    <row r="43" customFormat="false" ht="15" hidden="false" customHeight="true" outlineLevel="0" collapsed="false">
      <c r="G43" s="268"/>
      <c r="H43" s="212" t="s">
        <v>96</v>
      </c>
      <c r="I43" s="212"/>
      <c r="J43" s="268"/>
      <c r="K43" s="268"/>
    </row>
  </sheetData>
  <sheetProtection sheet="true" password="d42f"/>
  <mergeCells count="5">
    <mergeCell ref="B2:J2"/>
    <mergeCell ref="B4:J4"/>
    <mergeCell ref="C39:J39"/>
    <mergeCell ref="H42:I42"/>
    <mergeCell ref="H43:I43"/>
  </mergeCells>
  <conditionalFormatting sqref="C13:J14 C19:J19 C24:J24 C29:J29 C34:J34">
    <cfRule type="expression" priority="2" aboveAverage="0" equalAverage="0" bottom="0" percent="0" rank="0" text="" dxfId="0">
      <formula>LEN(TRIM(C13))=0</formula>
    </cfRule>
  </conditionalFormatting>
  <conditionalFormatting sqref="C17:J17 C22:J22 C27:J27 C32:J32 C37:J37">
    <cfRule type="cellIs" priority="3" operator="equal" aboveAverage="0" equalAverage="0" bottom="0" percent="0" rank="0" text="" dxfId="1">
      <formula>"Nevyhověl"</formula>
    </cfRule>
  </conditionalFormatting>
  <dataValidations count="16">
    <dataValidation allowBlank="true" error="Prosím, napiš retenční čas acetonu v rozmezí 2,870 - 5,330.&#10;" errorTitle="neplatný retenční čas acetonu" operator="between" prompt="Prosím, napiš retenční čas acetonu v referenčním vzorku. " promptTitle="ret. čas acetonu v ref. vzorku:" showDropDown="false" showErrorMessage="true" showInputMessage="true" sqref="E13:E14" type="decimal">
      <formula1>2.87</formula1>
      <formula2>5.33</formula2>
    </dataValidation>
    <dataValidation allowBlank="true" error="Prosím, napiš retenční čas 1-propanolu (IS) v rozmezí 3,500 - 6,500." errorTitle="neplatný retenční čas 1-PrOH" operator="between" prompt="Prosím, napiš retenční čas &#10;1-propanolu (IS) v referenčním vzorku. " promptTitle="ret. čas 1-PrOH v ref. vzorku:" showDropDown="false" showErrorMessage="true" showInputMessage="true" sqref="I13:I14" type="decimal">
      <formula1>3.5</formula1>
      <formula2>6.5</formula2>
    </dataValidation>
    <dataValidation allowBlank="true" error="Prosím, napiš retenční čas benzenu v rozmezí 4,200 - 7,800." errorTitle="neplatný retenční čas benzenu" operator="between" prompt="Prosím, napiš retenční čas benzenu v referenčním vzorku. " promptTitle="ret. čas benzenu v ref. vzorku:" showDropDown="false" showErrorMessage="true" showInputMessage="true" sqref="J13:J14" type="decimal">
      <formula1>4.2</formula1>
      <formula2>7.8</formula2>
    </dataValidation>
    <dataValidation allowBlank="true" error="Prosím, napiš retenční čas petroletheru - F1 v rozmezí 2,380 - 4,420." errorTitle="neplatný retenční čas PE - F1" operator="between" prompt="Prosím, napiš retenční čas petroletheru - F1 v referenčním vzorku. " promptTitle="ret. čas PE - F1 v ref. vzorku:" showDropDown="false" showErrorMessage="true" showInputMessage="true" sqref="C13:C14" type="decimal">
      <formula1>2.38</formula1>
      <formula2>4.42</formula2>
    </dataValidation>
    <dataValidation allowBlank="true" error="Prosím, napiš retenční čas petroletheru - F1 v rozmezí 2,380 - 4,420. Není-li měřen, napiš nulu." errorTitle="neplatný retenční čas PE - F1" operator="greaterThanOrEqual" prompt="Prosím, napiš retenční čas petroletheru - F1 v referenčním vzorku. Není-li měřen, napiš nulu." promptTitle="ret. čas PE - F1 v ref. vzorku:" showDropDown="false" showErrorMessage="true" showInputMessage="true" sqref="C19 C24 C29 C34" type="decimal">
      <formula1>0</formula1>
      <formula2>0</formula2>
    </dataValidation>
    <dataValidation allowBlank="true" error="Prosím, napiš retenční čas petroletheru - F2 v rozmezí 2,520 - 4,680." errorTitle="neplatný retenční čas PE - F2" operator="between" prompt="Prosím, napiš retenční čas petroletheru - F2 v referenčním vzorku. " promptTitle="ret. čas PE - F2 v ref. vzorku:" showDropDown="false" showErrorMessage="true" showInputMessage="true" sqref="D13:D14" type="decimal">
      <formula1>2.52</formula1>
      <formula2>4.68</formula2>
    </dataValidation>
    <dataValidation allowBlank="true" error="Prosím, napiš retenční čas acetonu v rozmezí 2,870 - 5,330. Není-li měřen, napiš nulu." errorTitle="neplatný retenční čas acetonu " operator="greaterThanOrEqual" prompt="Prosím, napiš retenční čas acetonu v referenčním vzorku. Není-li měřen, napiš nulu." promptTitle="ret. čas acetonu v ref. vzorku:" showDropDown="false" showErrorMessage="true" showInputMessage="true" sqref="E19 E24 E29 E34" type="decimal">
      <formula1>0</formula1>
      <formula2>0</formula2>
    </dataValidation>
    <dataValidation allowBlank="true" error="Prosím, napiš retenční čas petroletheru - F3 v rozmezí 3,150 - 5,850." errorTitle="neplatný retenční čas PE - F3" operator="between" prompt="Prosím, napiš retenční čas petroletheru - F3 v referenčním vzorku. " promptTitle="ret. čas PE - F3 v ref. vzorku:" showDropDown="false" showErrorMessage="true" showInputMessage="true" sqref="F13:F14" type="decimal">
      <formula1>3.15</formula1>
      <formula2>5.85</formula2>
    </dataValidation>
    <dataValidation allowBlank="true" error="Prosím, napiš retenční čas petroletheru - F3 v rozmezí 3,150 - 5,850. Není-li měřen, napiš nulu." errorTitle="neplatný retenční čas PE - F3" operator="greaterThanOrEqual" prompt="Prosím, napiš retenční čas petroletheru - F3 v referenčním vzorku. Není-li měřen, napiš nulu." promptTitle="ret. čas PE - F3 v ref. vzorku:" showDropDown="false" showErrorMessage="true" showInputMessage="true" sqref="F19 F24 F29 F34" type="decimal">
      <formula1>0</formula1>
      <formula2>0</formula2>
    </dataValidation>
    <dataValidation allowBlank="true" error="Prosím, napiš retenční čas petroletheru - F4 v rozmezí 3,290 - 6,110." errorTitle="neplatný retenční čas PE - F4" operator="between" prompt="Prosím, napiš retenční čas petroletheru - F4 v referenčním vzorku. " promptTitle="ret. čas PE - F4 v ref. vzorku:" showDropDown="false" showErrorMessage="true" showInputMessage="true" sqref="G13:G14" type="decimal">
      <formula1>3.29</formula1>
      <formula2>6.11</formula2>
    </dataValidation>
    <dataValidation allowBlank="true" error="Prosím, napiš retenční čas petroletheru - F4 v rozmezí 3,290 - 6,110. Není-li měřen, napiš nulu." errorTitle="neplatný retenční čas PE - F4" operator="greaterThanOrEqual" prompt="Prosím, napiš retenční čas petroletheru - F4 v referenčním vzorku. Není-li měřen, napiš nulu." promptTitle="ret. čas PE - F4 v ref. vzorku:" showDropDown="false" showErrorMessage="true" showInputMessage="true" sqref="G19 G24 G29 G34" type="decimal">
      <formula1>0</formula1>
      <formula2>0</formula2>
    </dataValidation>
    <dataValidation allowBlank="true" error="Prosím, napiš retenční čas petroletheru - F5 v rozmezí 3,430 - 6,370." errorTitle="neplatný retenční čas PE - F5" operator="between" prompt="Prosím, napiš retenční čas petroletheru - F5 v referenčním vzorku. " promptTitle="ret. čas PE - F5 v ref. vzorku:" showDropDown="false" showErrorMessage="true" showInputMessage="true" sqref="H13:H14" type="decimal">
      <formula1>3.43</formula1>
      <formula2>6.37</formula2>
    </dataValidation>
    <dataValidation allowBlank="true" error="Prosím, napiš retenční čas petroletheru - F5 v rozmezí 3,430 - 6,370. Není-li měřen, napiš nulu." errorTitle="neplatný retenční čas PE - F5" operator="greaterThanOrEqual" prompt="Prosím, napiš retenční čas petroletheru - F5 v referenčním vzorku. Není-li měřen, napiš nulu." promptTitle="ret. čas PE - F5 v ref. vzorku:" showDropDown="false" showErrorMessage="true" showInputMessage="true" sqref="H19 H24 H29 H34" type="decimal">
      <formula1>0</formula1>
      <formula2>0</formula2>
    </dataValidation>
    <dataValidation allowBlank="true" error="Prosím, napiš retenční čas 1-propanolu (IS) v rozmezí 3,500 - 6,500. Není-li měřen, napiš nulu." errorTitle="neplatný retenční čas 1-PrOH" operator="greaterThanOrEqual" prompt="Prosím, napiš retenční čas &#10;1-propanolu (IS) v referenčním vzorku. Není-li měřen, napiš nulu." promptTitle="ret. čas 1-PrOH v ref. vzorku:" showDropDown="false" showErrorMessage="true" showInputMessage="true" sqref="I19 I24 I29 I34" type="decimal">
      <formula1>0</formula1>
      <formula2>0</formula2>
    </dataValidation>
    <dataValidation allowBlank="true" error="Prosím, napiš retenční čas benzenu v rozmezí 4,200 - 7,800. Není-li měřen, napiš nulu." errorTitle="neplatný retenční čas benzenu" operator="greaterThanOrEqual" prompt="Prosím, napiš retenční čas benzenu v referenčním vzorku. Není-li měřen, napiš nulu." promptTitle="ret. čas benzenu v ref. vzorku:" showDropDown="false" showErrorMessage="true" showInputMessage="true" sqref="J19 J24 J29 J34" type="decimal">
      <formula1>0</formula1>
      <formula2>0</formula2>
    </dataValidation>
    <dataValidation allowBlank="true" error="Prosím, napiš retenční čas petroletheru - F2 v rozmezí 2,520 - 4,680. Není-li měřen, napiš nulu." errorTitle="neplatný retenční čas PE - F2" operator="greaterThanOrEqual" prompt="Prosím, napiš retenční čas petroletheru - F2 v referenčním vzorku. Není-li měřen, napiš nulu." promptTitle="ret. čas PE - F2 v ref. vzorku:" showDropDown="false" showErrorMessage="true" showInputMessage="true" sqref="D19 D24 D29 D34" type="decimal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39375" bottom="0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LibreOffice/5.4.7.2$Linux_X86_64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2004-04-21T06:07:59Z</dcterms:created>
  <dc:creator>qcterm5</dc:creator>
  <dc:description/>
  <dc:language>en-US</dc:language>
  <cp:lastModifiedBy>Kykal, Stanislav</cp:lastModifiedBy>
  <cp:lastPrinted>2018-04-06T00:19:45Z</cp:lastPrinted>
  <dcterms:modified xsi:type="dcterms:W3CDTF">2018-11-30T06:13:27Z</dcterms:modified>
  <cp:revision>0</cp:revision>
  <dc:subject/>
  <dc:title/>
</cp:coreProperties>
</file>