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2\"/>
    </mc:Choice>
  </mc:AlternateContent>
  <xr:revisionPtr revIDLastSave="0" documentId="13_ncr:1_{E703D961-C061-4168-AD38-D84AA753C1DF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39" i="1" l="1"/>
  <c r="F52" i="1"/>
  <c r="F5" i="3" l="1"/>
  <c r="F4" i="3"/>
  <c r="F3" i="3"/>
  <c r="F2" i="3"/>
  <c r="E5" i="3"/>
  <c r="E4" i="3"/>
  <c r="E3" i="3"/>
  <c r="E2" i="3"/>
  <c r="D2" i="3"/>
  <c r="D5" i="3"/>
  <c r="D4" i="3"/>
  <c r="D3" i="3"/>
  <c r="F11" i="3"/>
  <c r="F10" i="3"/>
  <c r="F9" i="3"/>
  <c r="E10" i="3"/>
  <c r="E11" i="3"/>
  <c r="E9" i="3"/>
  <c r="D11" i="3"/>
  <c r="D10" i="3"/>
  <c r="D9" i="3"/>
  <c r="C11" i="3"/>
  <c r="C10" i="3"/>
  <c r="C9" i="3"/>
  <c r="B11" i="3"/>
  <c r="B10" i="3"/>
  <c r="B9" i="3"/>
  <c r="C5" i="3"/>
  <c r="C4" i="3"/>
  <c r="B5" i="3" l="1"/>
  <c r="B4" i="3"/>
  <c r="B3" i="3"/>
  <c r="B2" i="3"/>
  <c r="C3" i="3"/>
  <c r="C2" i="3"/>
  <c r="F49" i="1"/>
  <c r="F48" i="1"/>
  <c r="F47" i="1"/>
  <c r="F45" i="1"/>
  <c r="F44" i="1"/>
  <c r="F43" i="1"/>
  <c r="F42" i="1"/>
  <c r="F38" i="1"/>
  <c r="F37" i="1"/>
  <c r="F36" i="1"/>
  <c r="F33" i="1" l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<sst xmlns="http://schemas.openxmlformats.org/spreadsheetml/2006/main" count="1543" uniqueCount="79">
  <si>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</si>
  <si>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</si>
  <si>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</si>
  <si>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</si>
  <si>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</si>
  <si>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</si>
  <si>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</si>
  <si>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</si>
  <si>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</si>
  <si>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</si>
  <si>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</si>
  <si>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</si>
  <si>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</si>
  <si>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</si>
  <si>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</si>
  <si>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</si>
  <si>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</si>
  <si>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</si>
  <si>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</si>
  <si>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</si>
  <si>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</si>
  <si>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</si>
  <si>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</si>
  <si>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</si>
  <si>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</si>
  <si>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</si>
  <si>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</si>
  <si>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</si>
  <si>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</si>
  <si>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</si>
  <si>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</si>
  <si>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</si>
  <si>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</si>
  <si>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</si>
  <si>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</si>
  <si>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</si>
  <si>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</si>
  <si>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</si>
  <si>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</si>
  <si>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</si>
  <si>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</si>
  <si>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</si>
  <si>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</si>
  <si>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</si>
  <si>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</si>
  <si>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</si>
  <si>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</si>
  <si>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</si>
  <si>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</si>
  <si>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</si>
  <si>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</si>
  <si>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</si>
  <si>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</si>
  <si>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</si>
  <si>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</si>
  <si>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</si>
  <si>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</si>
  <si>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</si>
  <si>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</si>
  <si>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</si>
  <si>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</si>
  <si>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</si>
  <si>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</si>
  <si>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</si>
  <si>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</si>
  <si>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</si>
  <si>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</si>
  <si>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</si>
  <si>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</si>
  <si>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</si>
  <si>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</si>
  <si>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</si>
  <si>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</si>
  <si>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</si>
  <si>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</si>
  <si>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</si>
  <si>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This is between and even including those dates</t>
  </si>
  <si>
    <t>Note:</t>
  </si>
  <si>
    <t xml:space="preserve">Highlighted are wrong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</si>
</sst>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6" fillId="0" borderId="0" xfId="4" applyAlignment="1" applyProtection="1"/>
    <xf numFmtId="0" fontId="0" fillId="4" borderId="1" xfId="0" applyFill="1" applyBorder="1"/>
    <xf numFmtId="0" fontId="7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Fill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16" workbookViewId="0">
      <selection activeCell="F39" sqref="F39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COUNTIFS(G2:G25,"Boston")</f>
        <v>4</v>
      </c>
      <c r="G29" t="s">
        <v>25</v>
      </c>
    </row>
    <row r="30" spans="1:7" x14ac:dyDescent="0.3">
      <c r="E30" s="4" t="s">
        <v>36</v>
      </c>
      <c r="F30">
        <f>COUNTIFS(D2:D25,"microwave")</f>
        <v>5</v>
      </c>
      <c r="G30" t="s">
        <v>25</v>
      </c>
    </row>
    <row r="31" spans="1:7" x14ac:dyDescent="0.3">
      <c r="E31" s="4" t="s">
        <v>37</v>
      </c>
      <c r="F31">
        <f>COUNTIFS(F2:F25,"truck 3")</f>
        <v>8</v>
      </c>
      <c r="G31" t="s">
        <v>25</v>
      </c>
    </row>
    <row r="32" spans="1:7" x14ac:dyDescent="0.3">
      <c r="E32" s="4" t="s">
        <v>38</v>
      </c>
      <c r="F32">
        <f>COUNTIFS(C2:C25,"Peter White")</f>
        <v>6</v>
      </c>
      <c r="G32" t="s">
        <v>25</v>
      </c>
    </row>
    <row r="33" spans="5:13" x14ac:dyDescent="0.3">
      <c r="E33" s="4" t="s">
        <v>30</v>
      </c>
      <c r="F33">
        <f>COUNTIFS(E2:E25,"&lt;20")</f>
        <v>9</v>
      </c>
      <c r="G33" t="s">
        <v>25</v>
      </c>
    </row>
    <row r="35" spans="5:13" x14ac:dyDescent="0.3">
      <c r="F35" s="3" t="s">
        <v>24</v>
      </c>
    </row>
    <row r="36" spans="5:13" x14ac:dyDescent="0.3">
      <c r="E36" s="4" t="s">
        <v>27</v>
      </c>
      <c r="F36">
        <f>SUMIFS(E2:E25,D2:D25,"refrigerator")</f>
        <v>105</v>
      </c>
      <c r="G36" t="s">
        <v>26</v>
      </c>
      <c r="M36" s="20"/>
    </row>
    <row r="37" spans="5:13" x14ac:dyDescent="0.3">
      <c r="E37" s="4" t="s">
        <v>28</v>
      </c>
      <c r="F37">
        <f>SUMIFS(E2:E25,D2:D25,"washing machine")</f>
        <v>164</v>
      </c>
      <c r="G37" t="s">
        <v>26</v>
      </c>
    </row>
    <row r="38" spans="5:13" x14ac:dyDescent="0.3">
      <c r="E38" s="4" t="s">
        <v>34</v>
      </c>
      <c r="F38">
        <f>SUMIFS(E2:E25,F2:F25,"truck 4")</f>
        <v>156</v>
      </c>
      <c r="G38" t="s">
        <v>26</v>
      </c>
    </row>
    <row r="39" spans="5:13" x14ac:dyDescent="0.3">
      <c r="E39" s="4" t="s">
        <v>44</v>
      </c>
      <c r="F39" s="22">
        <f>SUMIFS(E2:E25,F2:F25,"truck 1")+SUMIFS(E2:E25,F2:F25,"truck 2")+SUMIFS(E2:E25,F2:F25,"truck 3")+SUMIFS(E2:E25,F2:F25,"truck 4")</f>
        <v>511</v>
      </c>
      <c r="G39" t="s">
        <v>26</v>
      </c>
    </row>
    <row r="41" spans="5:13" x14ac:dyDescent="0.3">
      <c r="E41" s="4"/>
      <c r="F41" s="3" t="s">
        <v>25</v>
      </c>
    </row>
    <row r="42" spans="5:13" x14ac:dyDescent="0.3">
      <c r="E42" s="4" t="s">
        <v>39</v>
      </c>
      <c r="F42">
        <f>COUNTIFS(G2:G25,"Boston",D2:D25,"microwave")</f>
        <v>2</v>
      </c>
    </row>
    <row r="43" spans="5:13" x14ac:dyDescent="0.3">
      <c r="E43" s="4" t="s">
        <v>40</v>
      </c>
      <c r="F43">
        <f>COUNTIFS(F2:F25,"truck 1",C2:C25,"Peter White")</f>
        <v>2</v>
      </c>
    </row>
    <row r="44" spans="5:13" x14ac:dyDescent="0.3">
      <c r="E44" s="4" t="s">
        <v>41</v>
      </c>
      <c r="F44">
        <f>COUNTIFS(B2:B25,"&gt;2013-02-03",G2:G25,"Boston")</f>
        <v>2</v>
      </c>
    </row>
    <row r="45" spans="5:13" x14ac:dyDescent="0.3">
      <c r="E45" s="4" t="s">
        <v>42</v>
      </c>
      <c r="F45">
        <f>COUNTIFS(B2:B25,"&gt;=2013-02-03",B2:B25,"&lt;=2013-02-06")</f>
        <v>14</v>
      </c>
      <c r="H45" t="s">
        <v>76</v>
      </c>
    </row>
    <row r="46" spans="5:13" x14ac:dyDescent="0.3">
      <c r="F46" s="3" t="s">
        <v>26</v>
      </c>
    </row>
    <row r="47" spans="5:13" x14ac:dyDescent="0.3">
      <c r="E47" s="4" t="s">
        <v>31</v>
      </c>
      <c r="F47">
        <f>SUMIFS(E2:E25,G2:G25,"NY",D2:D25,"microwave")</f>
        <v>25</v>
      </c>
    </row>
    <row r="48" spans="5:13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SUMIFS(E2:E25,B2:B25,"&gt;=2013-02-03",B2:B25,"&lt;=2013-02-06")</f>
        <v>309</v>
      </c>
    </row>
    <row r="52" spans="5:6" x14ac:dyDescent="0.3">
      <c r="E52" s="4" t="s">
        <v>32</v>
      </c>
      <c r="F52" s="2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6" sqref="F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COUNTIFS(B16:B241,"Shaving")</f>
        <v>71</v>
      </c>
      <c r="C2" s="2">
        <f>SUMIFS(E16:E241,B16:B241,"shaving")</f>
        <v>717</v>
      </c>
      <c r="D2" s="2">
        <f>COUNTIFS(D16:D241,"Cash",B16:B241,"shaving")</f>
        <v>42</v>
      </c>
      <c r="E2" s="2">
        <f>COUNTIFS(D16:D241,"Credit card",B16:B241,"shaving")</f>
        <v>29</v>
      </c>
      <c r="F2" s="2">
        <f>SUMIFS(E16:E241,D16:D241,"cash",B16:B241,"shaving")</f>
        <v>414</v>
      </c>
    </row>
    <row r="3" spans="1:6" x14ac:dyDescent="0.3">
      <c r="A3" s="9" t="s">
        <v>47</v>
      </c>
      <c r="B3" s="2">
        <f>COUNTIFS(B16:B241,"washing and combing")</f>
        <v>46</v>
      </c>
      <c r="C3" s="2">
        <f>SUMIFS(E16:E241,B16:B241,"washing and combing")</f>
        <v>1934</v>
      </c>
      <c r="D3" s="2">
        <f>COUNTIFS(D16:D241,"Cash",B16:B241,"washing and combing")</f>
        <v>31</v>
      </c>
      <c r="E3" s="2">
        <f>COUNTIFS(D16:D241,"Credit card",B16:B241,"washing and combing")</f>
        <v>15</v>
      </c>
      <c r="F3" s="2">
        <f>SUMIFS(E16:E241,D16:D241,"cash",B16:B241,"washing and combing")</f>
        <v>1350</v>
      </c>
    </row>
    <row r="4" spans="1:6" x14ac:dyDescent="0.3">
      <c r="A4" s="10" t="s">
        <v>48</v>
      </c>
      <c r="B4" s="2">
        <f>COUNTIFS(B16:B241,"dyeing")</f>
        <v>50</v>
      </c>
      <c r="C4" s="2">
        <f>SUMIFS(E16:E241,B16:B241,"Dyeing")</f>
        <v>1650</v>
      </c>
      <c r="D4" s="2">
        <f>COUNTIFS(D16:D241,"Cash",B16:B241,"dyeing")</f>
        <v>35</v>
      </c>
      <c r="E4" s="2">
        <f>COUNTIFS(D16:D241,"Credit card",B16:B241,"dyeing")</f>
        <v>15</v>
      </c>
      <c r="F4" s="2">
        <f>SUMIFS(E16:E241,D16:D241,"cash",B16:B241,"dyeing")</f>
        <v>1155</v>
      </c>
    </row>
    <row r="5" spans="1:6" x14ac:dyDescent="0.3">
      <c r="A5" s="2" t="s">
        <v>52</v>
      </c>
      <c r="B5" s="2">
        <f>COUNTIFS(B16:B241,"meeting hairstyles")</f>
        <v>32</v>
      </c>
      <c r="C5" s="2">
        <f>SUMIFS(E16:E241,B16:B241,"Meeting hairstyles")</f>
        <v>1119</v>
      </c>
      <c r="D5" s="2">
        <f>COUNTIFS(D16:D241,"Cash",B16:B241,"meeting hairstyles")</f>
        <v>21</v>
      </c>
      <c r="E5" s="2">
        <f>COUNTIFS(D16:D241,"Credit card",B16:B241,"meeting hairstyles")</f>
        <v>11</v>
      </c>
      <c r="F5" s="2">
        <f>SUMIFS(E16:E241,D16:D241,"cash",B16:B241,"meeting hairstyles")</f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COUNTIFS(C16:C241,"Jane")</f>
        <v>25</v>
      </c>
      <c r="C9" s="2">
        <f>SUMIFS(E16:E241,C16:C241,"Jane")</f>
        <v>688</v>
      </c>
      <c r="D9" s="2">
        <f>COUNTIFS(C16:C241,"Jane",B16:B241,"Shaving")</f>
        <v>7</v>
      </c>
      <c r="E9" s="2">
        <f>COUNTIFS(C16:C241,"Jane",B16:B241,"kids")</f>
        <v>1</v>
      </c>
      <c r="F9" s="2">
        <f>SUMIFS(E16:E241,A16:A241,"&gt;2013-05-10",A16:A241,"&lt;2013-05-20",B16:B241,"Shaving",C16:C241,"Jane")</f>
        <v>31</v>
      </c>
    </row>
    <row r="10" spans="1:6" x14ac:dyDescent="0.3">
      <c r="A10" s="9" t="s">
        <v>54</v>
      </c>
      <c r="B10" s="2">
        <f>COUNTIFS(C16:C241,"Martha")</f>
        <v>31</v>
      </c>
      <c r="C10" s="2">
        <f>SUMIFS(E16:E241,C16:C241,"Martha")</f>
        <v>965</v>
      </c>
      <c r="D10" s="2">
        <f>COUNTIFS(C16:C241,"Martha",B16:B241,"Shaving")</f>
        <v>8</v>
      </c>
      <c r="E10" s="2">
        <f>COUNTIFS(C16:C241,"Martha",B16:B241,"kids")</f>
        <v>1</v>
      </c>
      <c r="F10" s="2">
        <f>SUMIFS(E16:E241,A16:A241,"&gt;2013-05-10",A16:A241,"&lt;2013-05-20",B16:B241,"Shaving",C16:C241,"Martha")</f>
        <v>24</v>
      </c>
    </row>
    <row r="11" spans="1:6" x14ac:dyDescent="0.3">
      <c r="A11" s="9" t="s">
        <v>56</v>
      </c>
      <c r="B11" s="2">
        <f>COUNTIFS(C16:C241,"Alex")</f>
        <v>23</v>
      </c>
      <c r="C11" s="2">
        <f>SUMIFS(E16:E241,C16:C241,"Alex")</f>
        <v>701</v>
      </c>
      <c r="D11" s="2">
        <f>COUNTIFS(C16:C241,"Alex",B16:B241,"Shaving")</f>
        <v>5</v>
      </c>
      <c r="E11" s="2">
        <f>COUNTIFS(C16:C241,"Alex",B16:B241,"kids")</f>
        <v>1</v>
      </c>
      <c r="F11" s="2">
        <f>SUMIFS(E16:E241,A16:A241,"&gt;2013-05-10",A16:A241,"&lt;2013-05-20",B16:B241,"Shaving",C16:C241,"Alex")</f>
        <v>31</v>
      </c>
    </row>
    <row r="12" spans="1:6" x14ac:dyDescent="0.3">
      <c r="B12" s="16"/>
    </row>
    <row r="13" spans="1:6" x14ac:dyDescent="0.3">
      <c r="B13" s="16"/>
    </row>
    <row r="14" spans="1:6" x14ac:dyDescent="0.3">
      <c r="A14" s="21" t="s">
        <v>65</v>
      </c>
      <c r="B14" s="21"/>
      <c r="C14" s="21"/>
      <c r="D14" s="21"/>
      <c r="E14" s="21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1"/>
  <sheetViews>
    <sheetView workbookViewId="0">
      <selection activeCell="G15" sqref="G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8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8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8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8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8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8" x14ac:dyDescent="0.3">
      <c r="A6" s="17"/>
      <c r="B6" s="17"/>
      <c r="C6" s="17"/>
      <c r="D6" s="17"/>
      <c r="E6" s="17"/>
      <c r="F6" s="17"/>
    </row>
    <row r="8" spans="1:8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8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19">
        <f>SUMIFS($E$16:$E$241,$C$16:$C$241,A9,$B$16:$B$241,"Shaving",$A$16:$A$241,"&gt;=5/10/2013",$A$16:$A$241,"&lt;=5/20/2013")</f>
        <v>0</v>
      </c>
    </row>
    <row r="10" spans="1:8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19">
        <f t="shared" ref="F10:F11" si="9">SUMIFS($E$16:$E$241,$C$16:$C$241,A10,$B$16:$B$241,"Shaving",$A$16:$A$241,"&gt;=5/10/2013",$A$16:$A$241,"&lt;=5/20/2013")</f>
        <v>0</v>
      </c>
    </row>
    <row r="11" spans="1:8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19">
        <f t="shared" si="9"/>
        <v>0</v>
      </c>
    </row>
    <row r="12" spans="1:8" x14ac:dyDescent="0.3">
      <c r="B12" s="16"/>
    </row>
    <row r="13" spans="1:8" x14ac:dyDescent="0.3">
      <c r="B13" s="16"/>
    </row>
    <row r="14" spans="1:8" x14ac:dyDescent="0.3">
      <c r="A14" s="21" t="s">
        <v>65</v>
      </c>
      <c r="B14" s="21"/>
      <c r="C14" s="21"/>
      <c r="D14" s="21"/>
      <c r="E14" s="21"/>
      <c r="G14" t="s">
        <v>77</v>
      </c>
      <c r="H14" t="s">
        <v>78</v>
      </c>
    </row>
    <row r="15" spans="1:8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8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4" x14ac:dyDescent="0.3"/>
  <sheetData>
    <row r="8" spans="2:2" x14ac:dyDescent="0.3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CIPP FPIC</cp:lastModifiedBy>
  <dcterms:created xsi:type="dcterms:W3CDTF">2013-06-05T17:23:06Z</dcterms:created>
  <dcterms:modified xsi:type="dcterms:W3CDTF">2022-01-12T21:57:12Z</dcterms:modified>
</cp:coreProperties>
</file>