
<file path=[Content_Types].xml><?xml version="1.0" encoding="utf-8"?>
<Types xmlns="http://schemas.openxmlformats.org/package/2006/content-types">
  <Default Extension="glb" ContentType="model/gltf.binary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tmvenka\Downloads\"/>
    </mc:Choice>
  </mc:AlternateContent>
  <xr:revisionPtr revIDLastSave="0" documentId="13_ncr:1_{1E83F301-39F7-4D26-AF8E-9796B39E1052}" xr6:coauthVersionLast="47" xr6:coauthVersionMax="47" xr10:uidLastSave="{00000000-0000-0000-0000-000000000000}"/>
  <bookViews>
    <workbookView xWindow="-108" yWindow="-108" windowWidth="23256" windowHeight="13896" activeTab="8" xr2:uid="{9EE6CADF-5AD5-40E3-B849-02E66E061098}"/>
  </bookViews>
  <sheets>
    <sheet name="Sheet1" sheetId="1" r:id="rId1"/>
    <sheet name="Sheet2" sheetId="2" r:id="rId2"/>
    <sheet name="Kavya 2026 plan" sheetId="3" r:id="rId3"/>
    <sheet name="Car loan plan" sheetId="4" r:id="rId4"/>
    <sheet name="HOME plan" sheetId="9" r:id="rId5"/>
    <sheet name="Venky 2026 Plan" sheetId="5" r:id="rId6"/>
    <sheet name="Investment Plan B" sheetId="6" r:id="rId7"/>
    <sheet name="Sheet7" sheetId="7" r:id="rId8"/>
    <sheet name="Investment Plan A" sheetId="8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63" i="8" l="1"/>
  <c r="E63" i="8"/>
  <c r="O66" i="8"/>
  <c r="O66" i="6"/>
  <c r="N66" i="6"/>
  <c r="M66" i="6"/>
  <c r="N64" i="6"/>
  <c r="D64" i="6"/>
  <c r="F63" i="6"/>
  <c r="P6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3" i="6"/>
  <c r="L4" i="6"/>
  <c r="M4" i="6"/>
  <c r="N4" i="6"/>
  <c r="O4" i="6"/>
  <c r="L5" i="6"/>
  <c r="M5" i="6"/>
  <c r="N5" i="6"/>
  <c r="O5" i="6"/>
  <c r="L6" i="6"/>
  <c r="M6" i="6"/>
  <c r="N6" i="6"/>
  <c r="O6" i="6"/>
  <c r="L7" i="6"/>
  <c r="M7" i="6"/>
  <c r="N7" i="6"/>
  <c r="O7" i="6"/>
  <c r="L8" i="6"/>
  <c r="M8" i="6"/>
  <c r="N8" i="6"/>
  <c r="O8" i="6"/>
  <c r="L9" i="6"/>
  <c r="M9" i="6"/>
  <c r="N9" i="6"/>
  <c r="O9" i="6"/>
  <c r="L10" i="6"/>
  <c r="M10" i="6"/>
  <c r="N10" i="6"/>
  <c r="O10" i="6"/>
  <c r="L11" i="6"/>
  <c r="M11" i="6"/>
  <c r="N11" i="6"/>
  <c r="O11" i="6"/>
  <c r="L12" i="6"/>
  <c r="M12" i="6"/>
  <c r="N12" i="6"/>
  <c r="O12" i="6"/>
  <c r="L13" i="6"/>
  <c r="M13" i="6"/>
  <c r="N13" i="6"/>
  <c r="O13" i="6"/>
  <c r="L14" i="6"/>
  <c r="M14" i="6"/>
  <c r="N14" i="6"/>
  <c r="O14" i="6"/>
  <c r="L15" i="6"/>
  <c r="M15" i="6"/>
  <c r="N15" i="6"/>
  <c r="O15" i="6"/>
  <c r="L16" i="6"/>
  <c r="M16" i="6"/>
  <c r="N16" i="6"/>
  <c r="O16" i="6"/>
  <c r="L17" i="6"/>
  <c r="M17" i="6"/>
  <c r="N17" i="6"/>
  <c r="O17" i="6"/>
  <c r="L18" i="6"/>
  <c r="M18" i="6"/>
  <c r="N18" i="6"/>
  <c r="O18" i="6"/>
  <c r="L19" i="6"/>
  <c r="M19" i="6"/>
  <c r="N19" i="6"/>
  <c r="O19" i="6"/>
  <c r="L20" i="6"/>
  <c r="M20" i="6"/>
  <c r="N20" i="6"/>
  <c r="O20" i="6"/>
  <c r="L21" i="6"/>
  <c r="M21" i="6"/>
  <c r="N21" i="6"/>
  <c r="O21" i="6"/>
  <c r="L22" i="6"/>
  <c r="M22" i="6"/>
  <c r="N22" i="6"/>
  <c r="O22" i="6"/>
  <c r="L23" i="6"/>
  <c r="M23" i="6"/>
  <c r="N23" i="6"/>
  <c r="O23" i="6"/>
  <c r="L24" i="6"/>
  <c r="M24" i="6"/>
  <c r="N24" i="6"/>
  <c r="O24" i="6"/>
  <c r="L25" i="6"/>
  <c r="M25" i="6"/>
  <c r="N25" i="6"/>
  <c r="O25" i="6"/>
  <c r="L26" i="6"/>
  <c r="M26" i="6"/>
  <c r="N26" i="6"/>
  <c r="O26" i="6"/>
  <c r="L27" i="6"/>
  <c r="M27" i="6"/>
  <c r="N27" i="6"/>
  <c r="O27" i="6"/>
  <c r="L28" i="6"/>
  <c r="M28" i="6"/>
  <c r="N28" i="6"/>
  <c r="O28" i="6"/>
  <c r="L29" i="6"/>
  <c r="M29" i="6"/>
  <c r="N29" i="6"/>
  <c r="O29" i="6"/>
  <c r="L30" i="6"/>
  <c r="M30" i="6"/>
  <c r="N30" i="6"/>
  <c r="O30" i="6"/>
  <c r="L31" i="6"/>
  <c r="M31" i="6"/>
  <c r="N31" i="6"/>
  <c r="O31" i="6"/>
  <c r="L32" i="6"/>
  <c r="M32" i="6"/>
  <c r="N32" i="6"/>
  <c r="O32" i="6"/>
  <c r="L33" i="6"/>
  <c r="M33" i="6"/>
  <c r="N33" i="6"/>
  <c r="O33" i="6"/>
  <c r="L34" i="6"/>
  <c r="M34" i="6"/>
  <c r="N34" i="6"/>
  <c r="O34" i="6"/>
  <c r="L35" i="6"/>
  <c r="M35" i="6"/>
  <c r="N35" i="6"/>
  <c r="O35" i="6"/>
  <c r="L36" i="6"/>
  <c r="M36" i="6"/>
  <c r="N36" i="6"/>
  <c r="O36" i="6"/>
  <c r="L37" i="6"/>
  <c r="M37" i="6"/>
  <c r="N37" i="6"/>
  <c r="O37" i="6"/>
  <c r="L38" i="6"/>
  <c r="M38" i="6"/>
  <c r="N38" i="6"/>
  <c r="O38" i="6"/>
  <c r="L39" i="6"/>
  <c r="M39" i="6"/>
  <c r="N39" i="6"/>
  <c r="O39" i="6"/>
  <c r="L40" i="6"/>
  <c r="M40" i="6"/>
  <c r="N40" i="6"/>
  <c r="O40" i="6"/>
  <c r="L41" i="6"/>
  <c r="M41" i="6"/>
  <c r="N41" i="6"/>
  <c r="O41" i="6"/>
  <c r="L42" i="6"/>
  <c r="M42" i="6"/>
  <c r="N42" i="6"/>
  <c r="O42" i="6"/>
  <c r="L43" i="6"/>
  <c r="M43" i="6"/>
  <c r="N43" i="6"/>
  <c r="O43" i="6"/>
  <c r="L44" i="6"/>
  <c r="M44" i="6"/>
  <c r="N44" i="6"/>
  <c r="O44" i="6"/>
  <c r="L45" i="6"/>
  <c r="M45" i="6"/>
  <c r="N45" i="6"/>
  <c r="O45" i="6"/>
  <c r="L46" i="6"/>
  <c r="M46" i="6"/>
  <c r="N46" i="6"/>
  <c r="O46" i="6"/>
  <c r="L47" i="6"/>
  <c r="M47" i="6"/>
  <c r="N47" i="6"/>
  <c r="O47" i="6"/>
  <c r="L48" i="6"/>
  <c r="M48" i="6"/>
  <c r="N48" i="6"/>
  <c r="O48" i="6"/>
  <c r="L49" i="6"/>
  <c r="M49" i="6"/>
  <c r="N49" i="6"/>
  <c r="O49" i="6"/>
  <c r="L50" i="6"/>
  <c r="M50" i="6"/>
  <c r="N50" i="6"/>
  <c r="O50" i="6"/>
  <c r="L51" i="6"/>
  <c r="M51" i="6"/>
  <c r="N51" i="6"/>
  <c r="O51" i="6"/>
  <c r="L52" i="6"/>
  <c r="M52" i="6"/>
  <c r="N52" i="6"/>
  <c r="O52" i="6"/>
  <c r="L53" i="6"/>
  <c r="M53" i="6"/>
  <c r="N53" i="6"/>
  <c r="O53" i="6"/>
  <c r="L54" i="6"/>
  <c r="M54" i="6"/>
  <c r="N54" i="6"/>
  <c r="O54" i="6"/>
  <c r="L55" i="6"/>
  <c r="M55" i="6"/>
  <c r="N55" i="6"/>
  <c r="O55" i="6"/>
  <c r="L56" i="6"/>
  <c r="M56" i="6"/>
  <c r="N56" i="6"/>
  <c r="O56" i="6"/>
  <c r="L57" i="6"/>
  <c r="M57" i="6"/>
  <c r="N57" i="6"/>
  <c r="O57" i="6"/>
  <c r="L58" i="6"/>
  <c r="M58" i="6"/>
  <c r="N58" i="6"/>
  <c r="O58" i="6"/>
  <c r="L59" i="6"/>
  <c r="M59" i="6"/>
  <c r="N59" i="6"/>
  <c r="O59" i="6"/>
  <c r="L60" i="6"/>
  <c r="M60" i="6"/>
  <c r="N60" i="6"/>
  <c r="O60" i="6"/>
  <c r="L61" i="6"/>
  <c r="M61" i="6"/>
  <c r="N61" i="6"/>
  <c r="O61" i="6"/>
  <c r="L62" i="6"/>
  <c r="M62" i="6"/>
  <c r="N62" i="6"/>
  <c r="O62" i="6"/>
  <c r="O3" i="6"/>
  <c r="N3" i="6"/>
  <c r="M3" i="6"/>
  <c r="L3" i="6"/>
  <c r="N4" i="8"/>
  <c r="O4" i="8"/>
  <c r="P4" i="8"/>
  <c r="Q4" i="8"/>
  <c r="N5" i="8"/>
  <c r="O5" i="8"/>
  <c r="P5" i="8"/>
  <c r="Q5" i="8"/>
  <c r="N6" i="8"/>
  <c r="O6" i="8"/>
  <c r="P6" i="8"/>
  <c r="Q6" i="8"/>
  <c r="N7" i="8"/>
  <c r="O7" i="8"/>
  <c r="P7" i="8"/>
  <c r="Q7" i="8"/>
  <c r="N8" i="8"/>
  <c r="O8" i="8"/>
  <c r="P8" i="8"/>
  <c r="Q8" i="8"/>
  <c r="N9" i="8"/>
  <c r="O9" i="8"/>
  <c r="P9" i="8"/>
  <c r="Q9" i="8"/>
  <c r="N10" i="8"/>
  <c r="O10" i="8"/>
  <c r="P10" i="8"/>
  <c r="Q10" i="8"/>
  <c r="N11" i="8"/>
  <c r="O11" i="8"/>
  <c r="P11" i="8"/>
  <c r="Q11" i="8"/>
  <c r="N12" i="8"/>
  <c r="O12" i="8"/>
  <c r="P12" i="8"/>
  <c r="Q12" i="8"/>
  <c r="N13" i="8"/>
  <c r="O13" i="8"/>
  <c r="P13" i="8"/>
  <c r="Q13" i="8"/>
  <c r="N14" i="8"/>
  <c r="O14" i="8"/>
  <c r="P14" i="8"/>
  <c r="Q14" i="8"/>
  <c r="N15" i="8"/>
  <c r="O15" i="8"/>
  <c r="P15" i="8"/>
  <c r="Q15" i="8"/>
  <c r="N16" i="8"/>
  <c r="O16" i="8"/>
  <c r="P16" i="8"/>
  <c r="Q16" i="8"/>
  <c r="N17" i="8"/>
  <c r="O17" i="8"/>
  <c r="P17" i="8"/>
  <c r="Q17" i="8"/>
  <c r="N18" i="8"/>
  <c r="O18" i="8"/>
  <c r="P18" i="8"/>
  <c r="Q18" i="8"/>
  <c r="N19" i="8"/>
  <c r="O19" i="8"/>
  <c r="P19" i="8"/>
  <c r="Q19" i="8"/>
  <c r="N20" i="8"/>
  <c r="O20" i="8"/>
  <c r="P20" i="8"/>
  <c r="Q20" i="8"/>
  <c r="N21" i="8"/>
  <c r="O21" i="8"/>
  <c r="P21" i="8"/>
  <c r="Q21" i="8"/>
  <c r="N22" i="8"/>
  <c r="O22" i="8"/>
  <c r="P22" i="8"/>
  <c r="Q22" i="8"/>
  <c r="N23" i="8"/>
  <c r="O23" i="8"/>
  <c r="P23" i="8"/>
  <c r="Q23" i="8"/>
  <c r="N24" i="8"/>
  <c r="O24" i="8"/>
  <c r="P24" i="8"/>
  <c r="Q24" i="8"/>
  <c r="N25" i="8"/>
  <c r="O25" i="8"/>
  <c r="P25" i="8"/>
  <c r="Q25" i="8"/>
  <c r="N26" i="8"/>
  <c r="O26" i="8"/>
  <c r="P26" i="8"/>
  <c r="Q26" i="8"/>
  <c r="N27" i="8"/>
  <c r="O27" i="8"/>
  <c r="P27" i="8"/>
  <c r="Q27" i="8"/>
  <c r="N28" i="8"/>
  <c r="O28" i="8"/>
  <c r="P28" i="8"/>
  <c r="Q28" i="8"/>
  <c r="N29" i="8"/>
  <c r="O29" i="8"/>
  <c r="P29" i="8"/>
  <c r="Q29" i="8"/>
  <c r="N30" i="8"/>
  <c r="O30" i="8"/>
  <c r="P30" i="8"/>
  <c r="Q30" i="8"/>
  <c r="N31" i="8"/>
  <c r="O31" i="8"/>
  <c r="P31" i="8"/>
  <c r="Q31" i="8"/>
  <c r="N32" i="8"/>
  <c r="O32" i="8"/>
  <c r="P32" i="8"/>
  <c r="Q32" i="8"/>
  <c r="N33" i="8"/>
  <c r="O33" i="8"/>
  <c r="P33" i="8"/>
  <c r="Q33" i="8"/>
  <c r="N34" i="8"/>
  <c r="O34" i="8"/>
  <c r="P34" i="8"/>
  <c r="Q34" i="8"/>
  <c r="N35" i="8"/>
  <c r="O35" i="8"/>
  <c r="P35" i="8"/>
  <c r="Q35" i="8"/>
  <c r="N36" i="8"/>
  <c r="O36" i="8"/>
  <c r="P36" i="8"/>
  <c r="Q36" i="8"/>
  <c r="N37" i="8"/>
  <c r="O37" i="8"/>
  <c r="P37" i="8"/>
  <c r="Q37" i="8"/>
  <c r="N38" i="8"/>
  <c r="O38" i="8"/>
  <c r="P38" i="8"/>
  <c r="Q38" i="8"/>
  <c r="N39" i="8"/>
  <c r="O39" i="8"/>
  <c r="P39" i="8"/>
  <c r="Q39" i="8"/>
  <c r="N40" i="8"/>
  <c r="O40" i="8"/>
  <c r="P40" i="8"/>
  <c r="Q40" i="8"/>
  <c r="N41" i="8"/>
  <c r="O41" i="8"/>
  <c r="P41" i="8"/>
  <c r="Q41" i="8"/>
  <c r="N42" i="8"/>
  <c r="O42" i="8"/>
  <c r="P42" i="8"/>
  <c r="Q42" i="8"/>
  <c r="N43" i="8"/>
  <c r="O43" i="8"/>
  <c r="P43" i="8"/>
  <c r="Q43" i="8"/>
  <c r="N44" i="8"/>
  <c r="O44" i="8"/>
  <c r="P44" i="8"/>
  <c r="Q44" i="8"/>
  <c r="N45" i="8"/>
  <c r="O45" i="8"/>
  <c r="P45" i="8"/>
  <c r="Q45" i="8"/>
  <c r="N46" i="8"/>
  <c r="O46" i="8"/>
  <c r="P46" i="8"/>
  <c r="Q46" i="8"/>
  <c r="N47" i="8"/>
  <c r="O47" i="8"/>
  <c r="P47" i="8"/>
  <c r="Q47" i="8"/>
  <c r="N48" i="8"/>
  <c r="O48" i="8"/>
  <c r="P48" i="8"/>
  <c r="Q48" i="8"/>
  <c r="N49" i="8"/>
  <c r="O49" i="8"/>
  <c r="P49" i="8"/>
  <c r="Q49" i="8"/>
  <c r="N50" i="8"/>
  <c r="O50" i="8"/>
  <c r="P50" i="8"/>
  <c r="Q50" i="8"/>
  <c r="N51" i="8"/>
  <c r="O51" i="8"/>
  <c r="P51" i="8"/>
  <c r="Q51" i="8"/>
  <c r="N52" i="8"/>
  <c r="O52" i="8"/>
  <c r="P52" i="8"/>
  <c r="Q52" i="8"/>
  <c r="N53" i="8"/>
  <c r="O53" i="8"/>
  <c r="P53" i="8"/>
  <c r="Q53" i="8"/>
  <c r="N54" i="8"/>
  <c r="O54" i="8"/>
  <c r="P54" i="8"/>
  <c r="Q54" i="8"/>
  <c r="N55" i="8"/>
  <c r="O55" i="8"/>
  <c r="P55" i="8"/>
  <c r="Q55" i="8"/>
  <c r="N56" i="8"/>
  <c r="O56" i="8"/>
  <c r="P56" i="8"/>
  <c r="Q56" i="8"/>
  <c r="N57" i="8"/>
  <c r="O57" i="8"/>
  <c r="P57" i="8"/>
  <c r="Q57" i="8"/>
  <c r="N58" i="8"/>
  <c r="O58" i="8"/>
  <c r="P58" i="8"/>
  <c r="Q58" i="8"/>
  <c r="N59" i="8"/>
  <c r="O59" i="8"/>
  <c r="P59" i="8"/>
  <c r="Q59" i="8"/>
  <c r="N60" i="8"/>
  <c r="O60" i="8"/>
  <c r="P60" i="8"/>
  <c r="Q60" i="8"/>
  <c r="N61" i="8"/>
  <c r="O61" i="8"/>
  <c r="P61" i="8"/>
  <c r="Q61" i="8"/>
  <c r="N62" i="8"/>
  <c r="O62" i="8"/>
  <c r="P62" i="8"/>
  <c r="Q62" i="8"/>
  <c r="Q3" i="8"/>
  <c r="P3" i="8"/>
  <c r="N3" i="8"/>
  <c r="O3" i="8"/>
  <c r="C64" i="8"/>
  <c r="C63" i="8"/>
  <c r="B63" i="8"/>
  <c r="M62" i="8"/>
  <c r="L62" i="8"/>
  <c r="K62" i="8"/>
  <c r="J62" i="8"/>
  <c r="M61" i="8"/>
  <c r="L61" i="8"/>
  <c r="K61" i="8"/>
  <c r="J61" i="8"/>
  <c r="M60" i="8"/>
  <c r="L60" i="8"/>
  <c r="K60" i="8"/>
  <c r="J60" i="8"/>
  <c r="M59" i="8"/>
  <c r="L59" i="8"/>
  <c r="K59" i="8"/>
  <c r="J59" i="8"/>
  <c r="M58" i="8"/>
  <c r="L58" i="8"/>
  <c r="K58" i="8"/>
  <c r="J58" i="8"/>
  <c r="M57" i="8"/>
  <c r="L57" i="8"/>
  <c r="K57" i="8"/>
  <c r="J57" i="8"/>
  <c r="M56" i="8"/>
  <c r="L56" i="8"/>
  <c r="K56" i="8"/>
  <c r="J56" i="8"/>
  <c r="M55" i="8"/>
  <c r="L55" i="8"/>
  <c r="K55" i="8"/>
  <c r="J55" i="8"/>
  <c r="M54" i="8"/>
  <c r="L54" i="8"/>
  <c r="K54" i="8"/>
  <c r="J54" i="8"/>
  <c r="M53" i="8"/>
  <c r="L53" i="8"/>
  <c r="K53" i="8"/>
  <c r="J53" i="8"/>
  <c r="M52" i="8"/>
  <c r="L52" i="8"/>
  <c r="K52" i="8"/>
  <c r="J52" i="8"/>
  <c r="M51" i="8"/>
  <c r="L51" i="8"/>
  <c r="K51" i="8"/>
  <c r="J51" i="8"/>
  <c r="M50" i="8"/>
  <c r="L50" i="8"/>
  <c r="K50" i="8"/>
  <c r="J50" i="8"/>
  <c r="M49" i="8"/>
  <c r="L49" i="8"/>
  <c r="K49" i="8"/>
  <c r="J49" i="8"/>
  <c r="M48" i="8"/>
  <c r="L48" i="8"/>
  <c r="K48" i="8"/>
  <c r="J48" i="8"/>
  <c r="M47" i="8"/>
  <c r="L47" i="8"/>
  <c r="K47" i="8"/>
  <c r="J47" i="8"/>
  <c r="M46" i="8"/>
  <c r="L46" i="8"/>
  <c r="K46" i="8"/>
  <c r="J46" i="8"/>
  <c r="M45" i="8"/>
  <c r="L45" i="8"/>
  <c r="K45" i="8"/>
  <c r="J45" i="8"/>
  <c r="M44" i="8"/>
  <c r="L44" i="8"/>
  <c r="K44" i="8"/>
  <c r="J44" i="8"/>
  <c r="M43" i="8"/>
  <c r="L43" i="8"/>
  <c r="K43" i="8"/>
  <c r="J43" i="8"/>
  <c r="M42" i="8"/>
  <c r="L42" i="8"/>
  <c r="K42" i="8"/>
  <c r="J42" i="8"/>
  <c r="M41" i="8"/>
  <c r="L41" i="8"/>
  <c r="K41" i="8"/>
  <c r="J41" i="8"/>
  <c r="M40" i="8"/>
  <c r="L40" i="8"/>
  <c r="K40" i="8"/>
  <c r="J40" i="8"/>
  <c r="M39" i="8"/>
  <c r="L39" i="8"/>
  <c r="K39" i="8"/>
  <c r="J39" i="8"/>
  <c r="M38" i="8"/>
  <c r="L38" i="8"/>
  <c r="K38" i="8"/>
  <c r="J38" i="8"/>
  <c r="M37" i="8"/>
  <c r="L37" i="8"/>
  <c r="K37" i="8"/>
  <c r="J37" i="8"/>
  <c r="M36" i="8"/>
  <c r="L36" i="8"/>
  <c r="K36" i="8"/>
  <c r="J36" i="8"/>
  <c r="M35" i="8"/>
  <c r="L35" i="8"/>
  <c r="K35" i="8"/>
  <c r="J35" i="8"/>
  <c r="M34" i="8"/>
  <c r="L34" i="8"/>
  <c r="K34" i="8"/>
  <c r="J34" i="8"/>
  <c r="M33" i="8"/>
  <c r="L33" i="8"/>
  <c r="K33" i="8"/>
  <c r="J33" i="8"/>
  <c r="M32" i="8"/>
  <c r="L32" i="8"/>
  <c r="K32" i="8"/>
  <c r="J32" i="8"/>
  <c r="M31" i="8"/>
  <c r="L31" i="8"/>
  <c r="K31" i="8"/>
  <c r="J31" i="8"/>
  <c r="M30" i="8"/>
  <c r="L30" i="8"/>
  <c r="K30" i="8"/>
  <c r="J30" i="8"/>
  <c r="M29" i="8"/>
  <c r="L29" i="8"/>
  <c r="K29" i="8"/>
  <c r="J29" i="8"/>
  <c r="M28" i="8"/>
  <c r="L28" i="8"/>
  <c r="K28" i="8"/>
  <c r="J28" i="8"/>
  <c r="M27" i="8"/>
  <c r="L27" i="8"/>
  <c r="K27" i="8"/>
  <c r="J27" i="8"/>
  <c r="M26" i="8"/>
  <c r="L26" i="8"/>
  <c r="K26" i="8"/>
  <c r="J26" i="8"/>
  <c r="M25" i="8"/>
  <c r="L25" i="8"/>
  <c r="K25" i="8"/>
  <c r="J25" i="8"/>
  <c r="M24" i="8"/>
  <c r="L24" i="8"/>
  <c r="K24" i="8"/>
  <c r="J24" i="8"/>
  <c r="M23" i="8"/>
  <c r="L23" i="8"/>
  <c r="K23" i="8"/>
  <c r="J23" i="8"/>
  <c r="M22" i="8"/>
  <c r="L22" i="8"/>
  <c r="K22" i="8"/>
  <c r="J22" i="8"/>
  <c r="M21" i="8"/>
  <c r="L21" i="8"/>
  <c r="K21" i="8"/>
  <c r="J21" i="8"/>
  <c r="M20" i="8"/>
  <c r="L20" i="8"/>
  <c r="K20" i="8"/>
  <c r="J20" i="8"/>
  <c r="M19" i="8"/>
  <c r="L19" i="8"/>
  <c r="K19" i="8"/>
  <c r="J19" i="8"/>
  <c r="M18" i="8"/>
  <c r="L18" i="8"/>
  <c r="K18" i="8"/>
  <c r="J18" i="8"/>
  <c r="M17" i="8"/>
  <c r="L17" i="8"/>
  <c r="K17" i="8"/>
  <c r="J17" i="8"/>
  <c r="M16" i="8"/>
  <c r="L16" i="8"/>
  <c r="K16" i="8"/>
  <c r="J16" i="8"/>
  <c r="M15" i="8"/>
  <c r="L15" i="8"/>
  <c r="K15" i="8"/>
  <c r="J15" i="8"/>
  <c r="M14" i="8"/>
  <c r="L14" i="8"/>
  <c r="K14" i="8"/>
  <c r="J14" i="8"/>
  <c r="M13" i="8"/>
  <c r="L13" i="8"/>
  <c r="K13" i="8"/>
  <c r="J13" i="8"/>
  <c r="M12" i="8"/>
  <c r="L12" i="8"/>
  <c r="K12" i="8"/>
  <c r="J12" i="8"/>
  <c r="M11" i="8"/>
  <c r="L11" i="8"/>
  <c r="K11" i="8"/>
  <c r="J11" i="8"/>
  <c r="M10" i="8"/>
  <c r="L10" i="8"/>
  <c r="K10" i="8"/>
  <c r="J10" i="8"/>
  <c r="M9" i="8"/>
  <c r="L9" i="8"/>
  <c r="K9" i="8"/>
  <c r="J9" i="8"/>
  <c r="M8" i="8"/>
  <c r="L8" i="8"/>
  <c r="K8" i="8"/>
  <c r="J8" i="8"/>
  <c r="M7" i="8"/>
  <c r="L7" i="8"/>
  <c r="K7" i="8"/>
  <c r="J7" i="8"/>
  <c r="M6" i="8"/>
  <c r="L6" i="8"/>
  <c r="K6" i="8"/>
  <c r="J6" i="8"/>
  <c r="M5" i="8"/>
  <c r="L5" i="8"/>
  <c r="K5" i="8"/>
  <c r="J5" i="8"/>
  <c r="M4" i="8"/>
  <c r="L4" i="8"/>
  <c r="K4" i="8"/>
  <c r="J4" i="8"/>
  <c r="M3" i="8"/>
  <c r="L3" i="8"/>
  <c r="K3" i="8"/>
  <c r="J3" i="8"/>
  <c r="P1" i="7"/>
  <c r="M1" i="7"/>
  <c r="E63" i="6"/>
  <c r="D63" i="6"/>
  <c r="C63" i="6"/>
  <c r="B63" i="6"/>
  <c r="M19" i="5"/>
  <c r="I19" i="5"/>
  <c r="H19" i="5"/>
  <c r="C14" i="5"/>
  <c r="B15" i="5"/>
  <c r="C13" i="5"/>
  <c r="C12" i="5"/>
  <c r="C11" i="5"/>
  <c r="C10" i="5"/>
  <c r="C9" i="5"/>
  <c r="C8" i="5"/>
  <c r="C7" i="5"/>
  <c r="C15" i="5"/>
  <c r="C6" i="5"/>
  <c r="C5" i="5"/>
  <c r="C4" i="5"/>
  <c r="C3" i="5"/>
  <c r="C37" i="3"/>
  <c r="C36" i="3"/>
  <c r="C35" i="3"/>
  <c r="C34" i="3"/>
  <c r="C33" i="3"/>
  <c r="C32" i="3"/>
  <c r="C31" i="3"/>
  <c r="D5" i="4"/>
  <c r="D6" i="4" s="1"/>
  <c r="D7" i="4" s="1"/>
  <c r="D8" i="4" s="1"/>
  <c r="D9" i="4" s="1"/>
  <c r="D10" i="4" s="1"/>
  <c r="D11" i="4" s="1"/>
  <c r="D12" i="4" s="1"/>
  <c r="D13" i="4" s="1"/>
  <c r="D14" i="4" s="1"/>
  <c r="D15" i="4" s="1"/>
  <c r="D16" i="4" s="1"/>
  <c r="D17" i="4" s="1"/>
  <c r="D18" i="4" s="1"/>
  <c r="D19" i="4" s="1"/>
  <c r="D20" i="4" s="1"/>
  <c r="D21" i="4" s="1"/>
  <c r="D22" i="4" s="1"/>
  <c r="D23" i="4" s="1"/>
  <c r="D24" i="4" s="1"/>
  <c r="D25" i="4" s="1"/>
  <c r="D26" i="4" s="1"/>
  <c r="D27" i="4" s="1"/>
  <c r="D28" i="4" s="1"/>
  <c r="D29" i="4" s="1"/>
  <c r="D30" i="4" s="1"/>
  <c r="D31" i="4" s="1"/>
  <c r="D32" i="4" s="1"/>
  <c r="D33" i="4" s="1"/>
  <c r="D34" i="4" s="1"/>
  <c r="D35" i="4" s="1"/>
  <c r="D36" i="4" s="1"/>
  <c r="D37" i="4" s="1"/>
  <c r="D38" i="4" s="1"/>
  <c r="D39" i="4" s="1"/>
  <c r="D40" i="4" s="1"/>
  <c r="D41" i="4" s="1"/>
  <c r="D42" i="4" s="1"/>
  <c r="D43" i="4" s="1"/>
  <c r="D44" i="4" s="1"/>
  <c r="D45" i="4" s="1"/>
  <c r="D46" i="4" s="1"/>
  <c r="D47" i="4" s="1"/>
  <c r="D48" i="4" s="1"/>
  <c r="D49" i="4" s="1"/>
  <c r="D50" i="4" s="1"/>
  <c r="D51" i="4" s="1"/>
  <c r="D52" i="4" s="1"/>
  <c r="D53" i="4" s="1"/>
  <c r="D54" i="4" s="1"/>
  <c r="D55" i="4" s="1"/>
  <c r="D56" i="4" s="1"/>
  <c r="D57" i="4" s="1"/>
  <c r="D58" i="4" s="1"/>
  <c r="D59" i="4" s="1"/>
  <c r="D60" i="4" s="1"/>
  <c r="D61" i="4" s="1"/>
  <c r="D62" i="4" s="1"/>
  <c r="D63" i="4" s="1"/>
  <c r="D64" i="4" s="1"/>
  <c r="D65" i="4" s="1"/>
  <c r="D66" i="4" s="1"/>
  <c r="D67" i="4" s="1"/>
  <c r="D68" i="4" s="1"/>
  <c r="D69" i="4" s="1"/>
  <c r="D70" i="4" s="1"/>
  <c r="D71" i="4" s="1"/>
  <c r="D72" i="4" s="1"/>
  <c r="D73" i="4" s="1"/>
  <c r="D74" i="4" s="1"/>
  <c r="D75" i="4" s="1"/>
  <c r="D76" i="4" s="1"/>
  <c r="D77" i="4" s="1"/>
  <c r="D78" i="4" s="1"/>
  <c r="D79" i="4" s="1"/>
  <c r="D80" i="4" s="1"/>
  <c r="D81" i="4" s="1"/>
  <c r="D82" i="4" s="1"/>
  <c r="D83" i="4" s="1"/>
  <c r="D84" i="4" s="1"/>
  <c r="D85" i="4" s="1"/>
  <c r="D86" i="4" s="1"/>
  <c r="D87" i="4" s="1"/>
  <c r="D4" i="4"/>
  <c r="B38" i="3"/>
  <c r="B6" i="3" s="1"/>
  <c r="K2" i="3"/>
  <c r="M2" i="3" s="1"/>
  <c r="B4" i="3"/>
  <c r="F30" i="1"/>
  <c r="S16" i="1"/>
  <c r="D18" i="1"/>
  <c r="B24" i="2"/>
  <c r="S3" i="2"/>
  <c r="S19" i="2" s="1"/>
  <c r="F19" i="2"/>
  <c r="C19" i="2"/>
  <c r="P3" i="2"/>
  <c r="P19" i="2" s="1"/>
  <c r="O3" i="2"/>
  <c r="O19" i="2" s="1"/>
  <c r="N3" i="2"/>
  <c r="N19" i="2" s="1"/>
  <c r="M3" i="2"/>
  <c r="L3" i="2"/>
  <c r="L19" i="2" s="1"/>
  <c r="K3" i="2"/>
  <c r="K19" i="2" s="1"/>
  <c r="J3" i="2"/>
  <c r="J19" i="2" s="1"/>
  <c r="I3" i="2"/>
  <c r="I19" i="2" s="1"/>
  <c r="H3" i="2"/>
  <c r="H19" i="2" s="1"/>
  <c r="G3" i="2"/>
  <c r="F3" i="2"/>
  <c r="E3" i="2"/>
  <c r="E19" i="2" s="1"/>
  <c r="Q19" i="2" s="1"/>
  <c r="Q15" i="2"/>
  <c r="R15" i="2" s="1"/>
  <c r="T15" i="2" s="1"/>
  <c r="Q14" i="2"/>
  <c r="R14" i="2" s="1"/>
  <c r="T14" i="2" s="1"/>
  <c r="Q13" i="2"/>
  <c r="R13" i="2" s="1"/>
  <c r="T13" i="2" s="1"/>
  <c r="Q12" i="2"/>
  <c r="R12" i="2" s="1"/>
  <c r="T12" i="2" s="1"/>
  <c r="Q11" i="2"/>
  <c r="R11" i="2" s="1"/>
  <c r="T11" i="2" s="1"/>
  <c r="Q10" i="2"/>
  <c r="R10" i="2" s="1"/>
  <c r="T10" i="2" s="1"/>
  <c r="Q9" i="2"/>
  <c r="R9" i="2" s="1"/>
  <c r="T9" i="2" s="1"/>
  <c r="Q8" i="2"/>
  <c r="R8" i="2" s="1"/>
  <c r="T8" i="2" s="1"/>
  <c r="Q7" i="2"/>
  <c r="R7" i="2" s="1"/>
  <c r="T7" i="2" s="1"/>
  <c r="Q6" i="2"/>
  <c r="R6" i="2" s="1"/>
  <c r="T6" i="2" s="1"/>
  <c r="Q5" i="2"/>
  <c r="R5" i="2" s="1"/>
  <c r="T5" i="2" s="1"/>
  <c r="Q4" i="2"/>
  <c r="R4" i="2" s="1"/>
  <c r="B3" i="2"/>
  <c r="D3" i="2" s="1"/>
  <c r="D19" i="2" s="1"/>
  <c r="Q11" i="1"/>
  <c r="G13" i="1"/>
  <c r="F13" i="1"/>
  <c r="E13" i="1"/>
  <c r="D13" i="1"/>
  <c r="T10" i="1"/>
  <c r="T5" i="1"/>
  <c r="T6" i="1"/>
  <c r="T7" i="1"/>
  <c r="T8" i="1"/>
  <c r="T9" i="1"/>
  <c r="T4" i="1"/>
  <c r="D10" i="1"/>
  <c r="P10" i="1"/>
  <c r="O10" i="1"/>
  <c r="N10" i="1"/>
  <c r="M10" i="1"/>
  <c r="L10" i="1"/>
  <c r="K10" i="1"/>
  <c r="J10" i="1"/>
  <c r="I10" i="1"/>
  <c r="H10" i="1"/>
  <c r="G10" i="1"/>
  <c r="F10" i="1"/>
  <c r="E10" i="1"/>
  <c r="S10" i="1"/>
  <c r="Q10" i="1"/>
  <c r="Q5" i="1"/>
  <c r="Q6" i="1"/>
  <c r="Q7" i="1"/>
  <c r="Q8" i="1"/>
  <c r="Q9" i="1"/>
  <c r="Q4" i="1"/>
  <c r="P5" i="1"/>
  <c r="P6" i="1"/>
  <c r="P7" i="1"/>
  <c r="P8" i="1"/>
  <c r="P9" i="1"/>
  <c r="P4" i="1"/>
  <c r="D5" i="1"/>
  <c r="D6" i="1"/>
  <c r="D7" i="1"/>
  <c r="D8" i="1"/>
  <c r="D9" i="1"/>
  <c r="D4" i="1"/>
  <c r="J63" i="8" l="1"/>
  <c r="K63" i="8"/>
  <c r="L63" i="8"/>
  <c r="N63" i="8"/>
  <c r="M63" i="8"/>
  <c r="P63" i="8"/>
  <c r="Q63" i="8"/>
  <c r="Q66" i="8" s="1"/>
  <c r="M63" i="6"/>
  <c r="O63" i="6"/>
  <c r="N63" i="6"/>
  <c r="K3" i="3"/>
  <c r="M3" i="3" s="1"/>
  <c r="C38" i="3"/>
  <c r="B7" i="3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R19" i="2"/>
  <c r="T19" i="2" s="1"/>
  <c r="B19" i="2"/>
  <c r="R3" i="2"/>
  <c r="Q3" i="2"/>
  <c r="T4" i="2"/>
  <c r="T3" i="2" s="1"/>
  <c r="P66" i="8" l="1"/>
  <c r="O64" i="8"/>
  <c r="L63" i="6"/>
  <c r="O63" i="8"/>
  <c r="B19" i="3"/>
  <c r="K4" i="3"/>
  <c r="M4" i="3" l="1"/>
  <c r="K5" i="3" s="1"/>
  <c r="M5" i="3" s="1"/>
  <c r="K6" i="3" s="1"/>
  <c r="M6" i="3" s="1"/>
  <c r="K7" i="3" l="1"/>
  <c r="M7" i="3" s="1"/>
  <c r="K8" i="3" l="1"/>
  <c r="M8" i="3" s="1"/>
  <c r="K9" i="3" l="1"/>
  <c r="M9" i="3" s="1"/>
  <c r="K10" i="3" l="1"/>
  <c r="M10" i="3" s="1"/>
  <c r="K11" i="3" l="1"/>
  <c r="M11" i="3" s="1"/>
  <c r="K12" i="3" l="1"/>
  <c r="M12" i="3" s="1"/>
  <c r="K13" i="3" l="1"/>
  <c r="M13" i="3" s="1"/>
  <c r="K14" i="3" l="1"/>
  <c r="M14" i="3" s="1"/>
  <c r="K15" i="3" l="1"/>
  <c r="M15" i="3" s="1"/>
  <c r="K16" i="3" l="1"/>
  <c r="M16" i="3" s="1"/>
  <c r="K17" i="3" l="1"/>
  <c r="M17" i="3" s="1"/>
  <c r="K18" i="3" l="1"/>
  <c r="M18" i="3" s="1"/>
  <c r="K19" i="3" l="1"/>
  <c r="M19" i="3" s="1"/>
  <c r="K20" i="3" l="1"/>
  <c r="M20" i="3" s="1"/>
  <c r="K21" i="3" l="1"/>
  <c r="M21" i="3" s="1"/>
  <c r="K22" i="3" l="1"/>
  <c r="M22" i="3" s="1"/>
  <c r="K23" i="3" l="1"/>
  <c r="M23" i="3" s="1"/>
  <c r="K24" i="3" l="1"/>
  <c r="M24" i="3" s="1"/>
  <c r="K25" i="3" l="1"/>
  <c r="M25" i="3" s="1"/>
  <c r="K26" i="3" l="1"/>
  <c r="M26" i="3" s="1"/>
  <c r="K27" i="3" l="1"/>
  <c r="M27" i="3" s="1"/>
  <c r="K28" i="3" l="1"/>
  <c r="M28" i="3" s="1"/>
  <c r="K29" i="3" l="1"/>
  <c r="M29" i="3" s="1"/>
  <c r="K30" i="3" l="1"/>
  <c r="M30" i="3" s="1"/>
  <c r="K31" i="3" l="1"/>
  <c r="M31" i="3" s="1"/>
  <c r="K32" i="3" l="1"/>
  <c r="M32" i="3" s="1"/>
  <c r="K33" i="3" l="1"/>
  <c r="M33" i="3" s="1"/>
  <c r="K34" i="3" l="1"/>
  <c r="M34" i="3" s="1"/>
  <c r="K35" i="3" l="1"/>
  <c r="M35" i="3" s="1"/>
  <c r="K36" i="3" l="1"/>
  <c r="M36" i="3" s="1"/>
  <c r="K37" i="3" l="1"/>
  <c r="M37" i="3" s="1"/>
  <c r="K38" i="3" l="1"/>
  <c r="M38" i="3" s="1"/>
  <c r="K39" i="3" l="1"/>
  <c r="M39" i="3" s="1"/>
  <c r="K40" i="3" l="1"/>
  <c r="M40" i="3" s="1"/>
  <c r="K41" i="3" l="1"/>
  <c r="M41" i="3" s="1"/>
  <c r="K42" i="3" l="1"/>
  <c r="M42" i="3" s="1"/>
  <c r="K43" i="3" l="1"/>
  <c r="M43" i="3" s="1"/>
  <c r="K44" i="3" l="1"/>
  <c r="M44" i="3" s="1"/>
  <c r="K45" i="3" l="1"/>
  <c r="M45" i="3" s="1"/>
  <c r="K46" i="3" l="1"/>
  <c r="M46" i="3" s="1"/>
  <c r="K47" i="3" l="1"/>
  <c r="M47" i="3" s="1"/>
  <c r="K48" i="3" l="1"/>
  <c r="M48" i="3" s="1"/>
  <c r="K49" i="3" l="1"/>
  <c r="M49" i="3" s="1"/>
  <c r="K50" i="3" l="1"/>
  <c r="M50" i="3" s="1"/>
  <c r="K51" i="3" l="1"/>
  <c r="M51" i="3" s="1"/>
</calcChain>
</file>

<file path=xl/sharedStrings.xml><?xml version="1.0" encoding="utf-8"?>
<sst xmlns="http://schemas.openxmlformats.org/spreadsheetml/2006/main" count="169" uniqueCount="99">
  <si>
    <t>Kavya</t>
  </si>
  <si>
    <t>Venkatesh</t>
  </si>
  <si>
    <t>JULY</t>
  </si>
  <si>
    <t>AUGUST</t>
  </si>
  <si>
    <t>SEPTEMBER</t>
  </si>
  <si>
    <t>OCTOBER</t>
  </si>
  <si>
    <t>NOVEMBER</t>
  </si>
  <si>
    <t>DECEMBER</t>
  </si>
  <si>
    <t>Mandatory Expenses</t>
  </si>
  <si>
    <t>LIC</t>
  </si>
  <si>
    <t>HR</t>
  </si>
  <si>
    <t>Loans</t>
  </si>
  <si>
    <t>Credit card bills</t>
  </si>
  <si>
    <t>Electricity</t>
  </si>
  <si>
    <t>Maid</t>
  </si>
  <si>
    <t>Manitanance</t>
  </si>
  <si>
    <t>Commute</t>
  </si>
  <si>
    <t>Total</t>
  </si>
  <si>
    <t>Paper Bill + Milk</t>
  </si>
  <si>
    <t>Personal</t>
  </si>
  <si>
    <t>Medical</t>
  </si>
  <si>
    <t>Savings</t>
  </si>
  <si>
    <t>ROI</t>
  </si>
  <si>
    <t>Excess Fund</t>
  </si>
  <si>
    <t>Personal wellbeing</t>
  </si>
  <si>
    <t>CAR loan</t>
  </si>
  <si>
    <t>SIP</t>
  </si>
  <si>
    <t>LIC + SBI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</si>
  <si>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</si>
  <si>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</si>
  <si>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</si>
  <si>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</si>
  <si>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</si>
  <si>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</si>
  <si>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</si>
  <si>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</si>
  <si>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</si>
  <si>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</si>
  <si>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</si>
  <si>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</si>
  <si>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FYP</t>
  </si>
  <si>
    <t>2026-2030</t>
  </si>
  <si>
    <t>6 FD</t>
  </si>
  <si>
    <t>Kavya's SBI</t>
  </si>
  <si>
    <t>Venky's Umaang</t>
  </si>
  <si>
    <t>Venky's Jeevan Laab</t>
  </si>
  <si>
    <t>FD</t>
  </si>
  <si>
    <t>KBL</t>
  </si>
  <si>
    <t>SBI</t>
  </si>
  <si>
    <t>NOV salary</t>
  </si>
  <si>
    <t>DEC emi</t>
  </si>
  <si>
    <t>Venkatesh car investment</t>
  </si>
  <si>
    <t>sbi</t>
  </si>
  <si>
    <t>kbl</t>
  </si>
  <si>
    <t>loan</t>
  </si>
  <si>
    <t>Out standing amount</t>
  </si>
  <si>
    <t>EMI</t>
  </si>
  <si>
    <t>salary</t>
  </si>
  <si>
    <t>car</t>
  </si>
  <si>
    <t xml:space="preserve">emi </t>
  </si>
  <si>
    <t>savings</t>
  </si>
  <si>
    <t>remaining</t>
  </si>
  <si>
    <t>personal</t>
  </si>
  <si>
    <t>maid</t>
  </si>
  <si>
    <t>CAR LOAN</t>
  </si>
  <si>
    <t>MONTH</t>
  </si>
  <si>
    <t>Interest</t>
  </si>
  <si>
    <t>Outstanding Amount</t>
  </si>
  <si>
    <t>Want to pay extra?</t>
  </si>
  <si>
    <t>Month</t>
  </si>
  <si>
    <t>Surplus</t>
  </si>
  <si>
    <t>Monthly</t>
  </si>
  <si>
    <t>Yearly</t>
  </si>
  <si>
    <t>credit card</t>
  </si>
  <si>
    <t xml:space="preserve">electricity </t>
  </si>
  <si>
    <t>rent</t>
  </si>
  <si>
    <t>LIC1</t>
  </si>
  <si>
    <t>LIC2</t>
  </si>
  <si>
    <t>Travel</t>
  </si>
  <si>
    <t>Milk</t>
  </si>
  <si>
    <t>Postal</t>
  </si>
  <si>
    <t>Investments</t>
  </si>
  <si>
    <t>venky</t>
  </si>
  <si>
    <t>kavya</t>
  </si>
  <si>
    <t>Mutual funds</t>
  </si>
  <si>
    <t>Postal RD</t>
  </si>
  <si>
    <t>Plan A</t>
  </si>
  <si>
    <t>Plan B</t>
  </si>
  <si>
    <t>large cap</t>
  </si>
  <si>
    <t>small cap</t>
  </si>
  <si>
    <t>mid cap</t>
  </si>
  <si>
    <t>sbi Rd</t>
  </si>
  <si>
    <t>investment</t>
  </si>
  <si>
    <t>Returns</t>
  </si>
  <si>
    <t>TOTAL</t>
  </si>
  <si>
    <t>Car loan outstanding</t>
  </si>
  <si>
    <t>RD</t>
  </si>
  <si>
    <t>Tax</t>
  </si>
  <si>
    <t>House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</si>
</sst>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₹&quot;\ #,##0.00"/>
  </numFmts>
  <fonts count="1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b/>
      <sz val="14"/>
      <color theme="0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A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4">
    <xf numFmtId="0" fontId="0" fillId="0" borderId="0" xfId="0"/>
    <xf numFmtId="0" fontId="1" fillId="0" borderId="0" xfId="0" applyFont="1"/>
    <xf numFmtId="0" fontId="4" fillId="0" borderId="0" xfId="0" applyFont="1"/>
    <xf numFmtId="3" fontId="0" fillId="0" borderId="0" xfId="0" applyNumberFormat="1"/>
    <xf numFmtId="3" fontId="7" fillId="2" borderId="0" xfId="0" applyNumberFormat="1" applyFont="1" applyFill="1"/>
    <xf numFmtId="0" fontId="2" fillId="0" borderId="1" xfId="0" applyFont="1" applyBorder="1" applyAlignment="1">
      <alignment horizontal="center"/>
    </xf>
    <xf numFmtId="0" fontId="0" fillId="0" borderId="1" xfId="0" applyBorder="1"/>
    <xf numFmtId="1" fontId="0" fillId="5" borderId="1" xfId="0" applyNumberFormat="1" applyFill="1" applyBorder="1"/>
    <xf numFmtId="1" fontId="0" fillId="0" borderId="1" xfId="0" applyNumberFormat="1" applyBorder="1"/>
    <xf numFmtId="0" fontId="0" fillId="6" borderId="1" xfId="0" applyFill="1" applyBorder="1"/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/>
    </xf>
    <xf numFmtId="0" fontId="0" fillId="0" borderId="2" xfId="0" applyBorder="1"/>
    <xf numFmtId="1" fontId="0" fillId="5" borderId="2" xfId="0" applyNumberFormat="1" applyFill="1" applyBorder="1"/>
    <xf numFmtId="1" fontId="0" fillId="0" borderId="2" xfId="0" applyNumberFormat="1" applyBorder="1"/>
    <xf numFmtId="0" fontId="0" fillId="6" borderId="2" xfId="0" applyFill="1" applyBorder="1"/>
    <xf numFmtId="0" fontId="0" fillId="0" borderId="3" xfId="0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6" fillId="0" borderId="6" xfId="0" applyFont="1" applyBorder="1" applyAlignment="1">
      <alignment horizontal="center"/>
    </xf>
    <xf numFmtId="0" fontId="6" fillId="0" borderId="7" xfId="0" applyFont="1" applyBorder="1"/>
    <xf numFmtId="0" fontId="6" fillId="5" borderId="7" xfId="0" applyFont="1" applyFill="1" applyBorder="1"/>
    <xf numFmtId="0" fontId="6" fillId="6" borderId="7" xfId="0" applyFont="1" applyFill="1" applyBorder="1"/>
    <xf numFmtId="0" fontId="6" fillId="6" borderId="8" xfId="0" applyFont="1" applyFill="1" applyBorder="1"/>
    <xf numFmtId="0" fontId="6" fillId="0" borderId="9" xfId="0" applyFont="1" applyBorder="1"/>
    <xf numFmtId="0" fontId="6" fillId="0" borderId="10" xfId="0" applyFont="1" applyBorder="1"/>
    <xf numFmtId="0" fontId="6" fillId="5" borderId="10" xfId="0" applyFont="1" applyFill="1" applyBorder="1"/>
    <xf numFmtId="1" fontId="6" fillId="5" borderId="10" xfId="0" applyNumberFormat="1" applyFont="1" applyFill="1" applyBorder="1"/>
    <xf numFmtId="1" fontId="6" fillId="0" borderId="10" xfId="0" applyNumberFormat="1" applyFont="1" applyBorder="1"/>
    <xf numFmtId="1" fontId="6" fillId="6" borderId="10" xfId="0" applyNumberFormat="1" applyFont="1" applyFill="1" applyBorder="1"/>
    <xf numFmtId="1" fontId="6" fillId="6" borderId="11" xfId="0" applyNumberFormat="1" applyFont="1" applyFill="1" applyBorder="1"/>
    <xf numFmtId="0" fontId="2" fillId="0" borderId="0" xfId="0" applyFont="1" applyAlignment="1">
      <alignment horizontal="center"/>
    </xf>
    <xf numFmtId="1" fontId="0" fillId="0" borderId="0" xfId="0" applyNumberFormat="1"/>
    <xf numFmtId="0" fontId="4" fillId="0" borderId="1" xfId="0" applyFont="1" applyBorder="1"/>
    <xf numFmtId="0" fontId="1" fillId="0" borderId="1" xfId="0" applyFont="1" applyBorder="1" applyAlignment="1">
      <alignment horizontal="center" vertical="center"/>
    </xf>
    <xf numFmtId="3" fontId="0" fillId="0" borderId="1" xfId="0" applyNumberFormat="1" applyBorder="1"/>
    <xf numFmtId="3" fontId="7" fillId="4" borderId="1" xfId="0" applyNumberFormat="1" applyFont="1" applyFill="1" applyBorder="1"/>
    <xf numFmtId="3" fontId="1" fillId="0" borderId="1" xfId="0" applyNumberFormat="1" applyFont="1" applyBorder="1"/>
    <xf numFmtId="3" fontId="7" fillId="3" borderId="1" xfId="0" applyNumberFormat="1" applyFont="1" applyFill="1" applyBorder="1"/>
    <xf numFmtId="0" fontId="0" fillId="7" borderId="1" xfId="0" applyFill="1" applyBorder="1"/>
    <xf numFmtId="3" fontId="0" fillId="7" borderId="1" xfId="0" applyNumberFormat="1" applyFill="1" applyBorder="1"/>
    <xf numFmtId="0" fontId="0" fillId="8" borderId="1" xfId="0" applyFill="1" applyBorder="1"/>
    <xf numFmtId="0" fontId="0" fillId="8" borderId="1" xfId="0" applyFill="1" applyBorder="1" applyAlignment="1">
      <alignment wrapText="1"/>
    </xf>
    <xf numFmtId="0" fontId="3" fillId="0" borderId="0" xfId="0" applyFont="1" applyAlignment="1">
      <alignment horizontal="center"/>
    </xf>
    <xf numFmtId="0" fontId="2" fillId="0" borderId="0" xfId="0" applyFont="1"/>
    <xf numFmtId="3" fontId="2" fillId="0" borderId="0" xfId="0" applyNumberFormat="1" applyFont="1"/>
    <xf numFmtId="0" fontId="8" fillId="0" borderId="0" xfId="0" applyFont="1"/>
    <xf numFmtId="3" fontId="8" fillId="0" borderId="0" xfId="0" applyNumberFormat="1" applyFont="1"/>
    <xf numFmtId="0" fontId="8" fillId="0" borderId="0" xfId="0" applyFont="1" applyAlignment="1">
      <alignment wrapText="1"/>
    </xf>
    <xf numFmtId="164" fontId="0" fillId="0" borderId="0" xfId="0" applyNumberFormat="1"/>
    <xf numFmtId="10" fontId="0" fillId="0" borderId="0" xfId="0" applyNumberFormat="1"/>
    <xf numFmtId="17" fontId="0" fillId="0" borderId="0" xfId="0" applyNumberFormat="1"/>
    <xf numFmtId="17" fontId="0" fillId="0" borderId="13" xfId="0" applyNumberFormat="1" applyBorder="1"/>
    <xf numFmtId="0" fontId="0" fillId="0" borderId="14" xfId="0" applyBorder="1"/>
    <xf numFmtId="17" fontId="0" fillId="0" borderId="16" xfId="0" applyNumberFormat="1" applyBorder="1"/>
    <xf numFmtId="3" fontId="0" fillId="0" borderId="17" xfId="0" applyNumberFormat="1" applyBorder="1"/>
    <xf numFmtId="17" fontId="0" fillId="0" borderId="18" xfId="0" applyNumberFormat="1" applyBorder="1"/>
    <xf numFmtId="164" fontId="0" fillId="0" borderId="15" xfId="0" applyNumberFormat="1" applyBorder="1"/>
    <xf numFmtId="164" fontId="0" fillId="0" borderId="17" xfId="0" applyNumberFormat="1" applyBorder="1"/>
    <xf numFmtId="164" fontId="0" fillId="0" borderId="20" xfId="0" applyNumberFormat="1" applyBorder="1"/>
    <xf numFmtId="17" fontId="0" fillId="9" borderId="13" xfId="0" applyNumberFormat="1" applyFill="1" applyBorder="1"/>
    <xf numFmtId="164" fontId="0" fillId="9" borderId="15" xfId="0" applyNumberFormat="1" applyFill="1" applyBorder="1"/>
    <xf numFmtId="17" fontId="0" fillId="9" borderId="16" xfId="0" applyNumberFormat="1" applyFill="1" applyBorder="1"/>
    <xf numFmtId="164" fontId="0" fillId="9" borderId="17" xfId="0" applyNumberFormat="1" applyFill="1" applyBorder="1"/>
    <xf numFmtId="17" fontId="0" fillId="9" borderId="18" xfId="0" applyNumberFormat="1" applyFill="1" applyBorder="1"/>
    <xf numFmtId="164" fontId="0" fillId="9" borderId="20" xfId="0" applyNumberFormat="1" applyFill="1" applyBorder="1"/>
    <xf numFmtId="0" fontId="0" fillId="0" borderId="0" xfId="0" applyAlignment="1">
      <alignment horizontal="center"/>
    </xf>
    <xf numFmtId="0" fontId="9" fillId="0" borderId="0" xfId="0" applyFont="1" applyAlignment="1">
      <alignment horizontal="center"/>
    </xf>
    <xf numFmtId="10" fontId="0" fillId="0" borderId="14" xfId="0" applyNumberFormat="1" applyBorder="1"/>
    <xf numFmtId="3" fontId="0" fillId="0" borderId="14" xfId="0" applyNumberFormat="1" applyBorder="1"/>
    <xf numFmtId="10" fontId="0" fillId="0" borderId="19" xfId="0" applyNumberFormat="1" applyBorder="1"/>
    <xf numFmtId="3" fontId="0" fillId="0" borderId="19" xfId="0" applyNumberFormat="1" applyBorder="1"/>
    <xf numFmtId="10" fontId="0" fillId="9" borderId="14" xfId="0" applyNumberFormat="1" applyFill="1" applyBorder="1"/>
    <xf numFmtId="3" fontId="0" fillId="9" borderId="14" xfId="0" applyNumberFormat="1" applyFill="1" applyBorder="1"/>
    <xf numFmtId="10" fontId="0" fillId="9" borderId="0" xfId="0" applyNumberFormat="1" applyFill="1"/>
    <xf numFmtId="3" fontId="0" fillId="9" borderId="0" xfId="0" applyNumberFormat="1" applyFill="1"/>
    <xf numFmtId="10" fontId="0" fillId="9" borderId="19" xfId="0" applyNumberFormat="1" applyFill="1" applyBorder="1"/>
    <xf numFmtId="3" fontId="0" fillId="9" borderId="19" xfId="0" applyNumberFormat="1" applyFill="1" applyBorder="1"/>
    <xf numFmtId="0" fontId="0" fillId="0" borderId="17" xfId="0" applyBorder="1"/>
    <xf numFmtId="0" fontId="0" fillId="0" borderId="20" xfId="0" applyBorder="1"/>
    <xf numFmtId="0" fontId="3" fillId="0" borderId="21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" fillId="0" borderId="1" xfId="0" applyFont="1" applyBorder="1"/>
    <xf numFmtId="0" fontId="10" fillId="0" borderId="16" xfId="0" applyFont="1" applyBorder="1"/>
    <xf numFmtId="164" fontId="10" fillId="0" borderId="0" xfId="0" applyNumberFormat="1" applyFont="1"/>
    <xf numFmtId="164" fontId="10" fillId="0" borderId="17" xfId="0" applyNumberFormat="1" applyFont="1" applyBorder="1"/>
    <xf numFmtId="0" fontId="10" fillId="6" borderId="16" xfId="0" applyFont="1" applyFill="1" applyBorder="1"/>
    <xf numFmtId="164" fontId="10" fillId="6" borderId="0" xfId="0" applyNumberFormat="1" applyFont="1" applyFill="1"/>
    <xf numFmtId="164" fontId="10" fillId="6" borderId="17" xfId="0" applyNumberFormat="1" applyFont="1" applyFill="1" applyBorder="1"/>
    <xf numFmtId="164" fontId="10" fillId="0" borderId="19" xfId="0" applyNumberFormat="1" applyFont="1" applyBorder="1"/>
    <xf numFmtId="164" fontId="10" fillId="0" borderId="20" xfId="0" applyNumberFormat="1" applyFont="1" applyBorder="1"/>
    <xf numFmtId="0" fontId="10" fillId="0" borderId="21" xfId="0" applyFont="1" applyBorder="1"/>
    <xf numFmtId="164" fontId="10" fillId="0" borderId="22" xfId="0" applyNumberFormat="1" applyFont="1" applyBorder="1"/>
    <xf numFmtId="164" fontId="10" fillId="0" borderId="23" xfId="0" applyNumberFormat="1" applyFont="1" applyBorder="1"/>
    <xf numFmtId="0" fontId="10" fillId="0" borderId="1" xfId="0" applyFont="1" applyBorder="1"/>
    <xf numFmtId="164" fontId="10" fillId="0" borderId="1" xfId="0" applyNumberFormat="1" applyFont="1" applyBorder="1"/>
    <xf numFmtId="0" fontId="10" fillId="0" borderId="0" xfId="0" applyFont="1"/>
    <xf numFmtId="10" fontId="10" fillId="0" borderId="0" xfId="0" applyNumberFormat="1" applyFont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17" fontId="10" fillId="9" borderId="16" xfId="0" applyNumberFormat="1" applyFont="1" applyFill="1" applyBorder="1"/>
    <xf numFmtId="164" fontId="10" fillId="9" borderId="0" xfId="0" applyNumberFormat="1" applyFont="1" applyFill="1"/>
    <xf numFmtId="164" fontId="10" fillId="9" borderId="17" xfId="0" applyNumberFormat="1" applyFont="1" applyFill="1" applyBorder="1"/>
    <xf numFmtId="17" fontId="10" fillId="0" borderId="13" xfId="0" applyNumberFormat="1" applyFont="1" applyBorder="1"/>
    <xf numFmtId="164" fontId="10" fillId="0" borderId="15" xfId="0" applyNumberFormat="1" applyFont="1" applyBorder="1"/>
    <xf numFmtId="17" fontId="10" fillId="0" borderId="16" xfId="0" applyNumberFormat="1" applyFont="1" applyBorder="1"/>
    <xf numFmtId="3" fontId="10" fillId="0" borderId="0" xfId="0" applyNumberFormat="1" applyFont="1"/>
    <xf numFmtId="17" fontId="10" fillId="9" borderId="18" xfId="0" applyNumberFormat="1" applyFont="1" applyFill="1" applyBorder="1"/>
    <xf numFmtId="164" fontId="10" fillId="9" borderId="19" xfId="0" applyNumberFormat="1" applyFont="1" applyFill="1" applyBorder="1"/>
    <xf numFmtId="164" fontId="10" fillId="9" borderId="20" xfId="0" applyNumberFormat="1" applyFont="1" applyFill="1" applyBorder="1"/>
    <xf numFmtId="164" fontId="10" fillId="0" borderId="14" xfId="0" applyNumberFormat="1" applyFont="1" applyBorder="1"/>
    <xf numFmtId="17" fontId="10" fillId="0" borderId="18" xfId="0" applyNumberFormat="1" applyFont="1" applyBorder="1"/>
    <xf numFmtId="17" fontId="10" fillId="9" borderId="13" xfId="0" applyNumberFormat="1" applyFont="1" applyFill="1" applyBorder="1"/>
    <xf numFmtId="164" fontId="10" fillId="9" borderId="14" xfId="0" applyNumberFormat="1" applyFont="1" applyFill="1" applyBorder="1"/>
    <xf numFmtId="164" fontId="10" fillId="9" borderId="15" xfId="0" applyNumberFormat="1" applyFont="1" applyFill="1" applyBorder="1"/>
    <xf numFmtId="17" fontId="10" fillId="0" borderId="0" xfId="0" applyNumberFormat="1" applyFont="1"/>
    <xf numFmtId="0" fontId="11" fillId="0" borderId="16" xfId="0" applyFont="1" applyBorder="1"/>
    <xf numFmtId="164" fontId="11" fillId="0" borderId="0" xfId="0" applyNumberFormat="1" applyFont="1"/>
    <xf numFmtId="164" fontId="11" fillId="0" borderId="17" xfId="0" applyNumberFormat="1" applyFont="1" applyBorder="1"/>
    <xf numFmtId="0" fontId="11" fillId="0" borderId="18" xfId="0" applyFont="1" applyBorder="1"/>
    <xf numFmtId="164" fontId="11" fillId="0" borderId="19" xfId="0" applyNumberFormat="1" applyFont="1" applyBorder="1"/>
    <xf numFmtId="164" fontId="11" fillId="0" borderId="20" xfId="0" applyNumberFormat="1" applyFont="1" applyBorder="1"/>
    <xf numFmtId="0" fontId="2" fillId="0" borderId="16" xfId="0" applyFont="1" applyBorder="1" applyAlignment="1">
      <alignment horizontal="center"/>
    </xf>
    <xf numFmtId="0" fontId="2" fillId="0" borderId="17" xfId="0" applyFont="1" applyBorder="1" applyAlignment="1">
      <alignment horizontal="center"/>
    </xf>
    <xf numFmtId="0" fontId="11" fillId="0" borderId="0" xfId="0" applyFont="1"/>
    <xf numFmtId="0" fontId="10" fillId="6" borderId="0" xfId="0" applyFont="1" applyFill="1"/>
    <xf numFmtId="164" fontId="4" fillId="0" borderId="0" xfId="0" applyNumberFormat="1" applyFont="1"/>
    <xf numFmtId="10" fontId="4" fillId="0" borderId="0" xfId="0" applyNumberFormat="1" applyFont="1"/>
    <xf numFmtId="3" fontId="12" fillId="0" borderId="0" xfId="0" applyNumberFormat="1" applyFont="1"/>
    <xf numFmtId="0" fontId="12" fillId="0" borderId="0" xfId="0" applyFont="1"/>
    <xf numFmtId="17" fontId="0" fillId="0" borderId="25" xfId="0" applyNumberFormat="1" applyBorder="1"/>
    <xf numFmtId="0" fontId="4" fillId="0" borderId="26" xfId="0" applyFont="1" applyBorder="1"/>
    <xf numFmtId="17" fontId="0" fillId="0" borderId="26" xfId="0" applyNumberFormat="1" applyBorder="1"/>
    <xf numFmtId="164" fontId="4" fillId="0" borderId="18" xfId="0" applyNumberFormat="1" applyFont="1" applyBorder="1"/>
    <xf numFmtId="164" fontId="4" fillId="0" borderId="19" xfId="0" applyNumberFormat="1" applyFont="1" applyBorder="1"/>
    <xf numFmtId="164" fontId="4" fillId="0" borderId="20" xfId="0" applyNumberFormat="1" applyFont="1" applyBorder="1"/>
    <xf numFmtId="10" fontId="0" fillId="0" borderId="16" xfId="0" applyNumberFormat="1" applyBorder="1"/>
    <xf numFmtId="10" fontId="0" fillId="0" borderId="17" xfId="0" applyNumberFormat="1" applyBorder="1"/>
    <xf numFmtId="10" fontId="4" fillId="0" borderId="18" xfId="0" applyNumberFormat="1" applyFont="1" applyBorder="1"/>
    <xf numFmtId="10" fontId="4" fillId="0" borderId="19" xfId="0" applyNumberFormat="1" applyFont="1" applyBorder="1"/>
    <xf numFmtId="10" fontId="4" fillId="0" borderId="20" xfId="0" applyNumberFormat="1" applyFont="1" applyBorder="1"/>
    <xf numFmtId="0" fontId="1" fillId="0" borderId="18" xfId="0" applyFont="1" applyBorder="1"/>
    <xf numFmtId="0" fontId="1" fillId="0" borderId="19" xfId="0" applyFont="1" applyBorder="1"/>
    <xf numFmtId="0" fontId="1" fillId="0" borderId="20" xfId="0" applyFont="1" applyBorder="1"/>
    <xf numFmtId="164" fontId="0" fillId="10" borderId="16" xfId="0" applyNumberFormat="1" applyFill="1" applyBorder="1"/>
    <xf numFmtId="164" fontId="0" fillId="10" borderId="0" xfId="0" applyNumberFormat="1" applyFill="1"/>
    <xf numFmtId="164" fontId="0" fillId="10" borderId="17" xfId="0" applyNumberFormat="1" applyFill="1" applyBorder="1"/>
    <xf numFmtId="164" fontId="0" fillId="10" borderId="18" xfId="0" applyNumberFormat="1" applyFill="1" applyBorder="1"/>
    <xf numFmtId="164" fontId="0" fillId="10" borderId="19" xfId="0" applyNumberFormat="1" applyFill="1" applyBorder="1"/>
    <xf numFmtId="164" fontId="0" fillId="10" borderId="20" xfId="0" applyNumberFormat="1" applyFill="1" applyBorder="1"/>
    <xf numFmtId="164" fontId="0" fillId="11" borderId="16" xfId="0" applyNumberFormat="1" applyFill="1" applyBorder="1"/>
    <xf numFmtId="164" fontId="0" fillId="11" borderId="0" xfId="0" applyNumberFormat="1" applyFill="1"/>
    <xf numFmtId="164" fontId="0" fillId="11" borderId="17" xfId="0" applyNumberFormat="1" applyFill="1" applyBorder="1"/>
    <xf numFmtId="0" fontId="3" fillId="0" borderId="0" xfId="0" applyFont="1" applyAlignment="1">
      <alignment horizontal="center"/>
    </xf>
    <xf numFmtId="0" fontId="2" fillId="0" borderId="21" xfId="0" applyFont="1" applyBorder="1" applyAlignment="1">
      <alignment horizontal="center"/>
    </xf>
    <xf numFmtId="0" fontId="2" fillId="0" borderId="22" xfId="0" applyFont="1" applyBorder="1" applyAlignment="1">
      <alignment horizontal="center"/>
    </xf>
    <xf numFmtId="0" fontId="2" fillId="0" borderId="23" xfId="0" applyFont="1" applyBorder="1" applyAlignment="1">
      <alignment horizontal="center"/>
    </xf>
    <xf numFmtId="0" fontId="9" fillId="0" borderId="21" xfId="0" applyFont="1" applyBorder="1" applyAlignment="1">
      <alignment horizontal="center"/>
    </xf>
    <xf numFmtId="0" fontId="9" fillId="0" borderId="22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24" xfId="0" applyFont="1" applyBorder="1" applyAlignment="1">
      <alignment horizontal="center" textRotation="45"/>
    </xf>
    <xf numFmtId="0" fontId="1" fillId="0" borderId="26" xfId="0" applyFont="1" applyBorder="1" applyAlignment="1">
      <alignment horizontal="center" textRotation="45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microsoft.com/office/2017/06/relationships/model3d" Target="../media/model3d1.glb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68580</xdr:colOff>
      <xdr:row>0</xdr:row>
      <xdr:rowOff>58189</xdr:rowOff>
    </xdr:from>
    <xdr:to>
      <xdr:col>14</xdr:col>
      <xdr:colOff>426717</xdr:colOff>
      <xdr:row>29</xdr:row>
      <xdr:rowOff>113741</xdr:rowOff>
    </xdr:to>
    <mc:AlternateContent xmlns:mc="http://schemas.openxmlformats.org/markup-compatibility/2006">
      <mc:Choice xmlns:am3d="http://schemas.microsoft.com/office/drawing/2017/model3d" Requires="am3d">
        <xdr:graphicFrame macro="">
          <xdr:nvGraphicFramePr>
            <xdr:cNvPr id="2" name="3D Model 1" descr="Home">
              <a:extLst>
                <a:ext uri="{FF2B5EF4-FFF2-40B4-BE49-F238E27FC236}">
                  <a16:creationId xmlns:a16="http://schemas.microsoft.com/office/drawing/2014/main" id="{A714F730-6F1A-780D-72DF-281700F0DA69}"/>
                </a:ext>
              </a:extLst>
            </xdr:cNvPr>
            <xdr:cNvGraphicFramePr>
              <a:graphicFrameLocks noChangeAspect="1"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7/model3d">
              <am3d:model3d xmlns:r="http://schemas.openxmlformats.org/officeDocument/2006/relationships" r:embed="rId1">
                <am3d:spPr>
                  <a:xfrm>
                    <a:off x="0" y="0"/>
                    <a:ext cx="4625337" cy="5359072"/>
                  </a:xfrm>
                  <a:prstGeom prst="rect">
                    <a:avLst/>
                  </a:prstGeom>
                </am3d:spPr>
                <am3d:camera>
                  <am3d:pos x="0" y="0" z="68201477"/>
                  <am3d:up dx="0" dy="36000000" dz="0"/>
                  <am3d:lookAt x="0" y="0" z="0"/>
                  <am3d:perspective fov="2700000"/>
                </am3d:camera>
                <am3d:trans>
                  <am3d:meterPerModelUnit n="1226063" d="1000000"/>
                  <am3d:preTrans dx="0" dy="-13384882" dz="-5003200"/>
                  <am3d:scale>
                    <am3d:sx n="1000000" d="1000000"/>
                    <am3d:sy n="1000000" d="1000000"/>
                    <am3d:sz n="1000000" d="1000000"/>
                  </am3d:scale>
                  <am3d:rot/>
                  <am3d:postTrans dx="0" dy="0" dz="0"/>
                </am3d:trans>
                <am3d:raster rName="Office3DRenderer" rVer="16.0.8326">
                  <am3d:blip r:embed="rId2"/>
                </am3d:raster>
                <am3d:objViewport viewportSz="8325607"/>
                <am3d:ambientLight>
                  <am3d:clr>
                    <a:scrgbClr r="50000" g="50000" b="50000"/>
                  </am3d:clr>
                  <am3d:illuminance n="500000" d="1000000"/>
                </am3d:ambientLight>
                <am3d:ptLight rad="0">
                  <am3d:clr>
                    <a:scrgbClr r="100000" g="75000" b="50000"/>
                  </am3d:clr>
                  <am3d:intensity n="9765625" d="1000000"/>
                  <am3d:pos x="21959998" y="70920001" z="16344003"/>
                </am3d:ptLight>
                <am3d:ptLight rad="0">
                  <am3d:clr>
                    <a:scrgbClr r="40000" g="60000" b="95000"/>
                  </am3d:clr>
                  <am3d:intensity n="12250000" d="1000000"/>
                  <am3d:pos x="-37964106" y="51130435" z="57631972"/>
                </am3d:ptLight>
                <am3d:ptLight rad="0">
                  <am3d:clr>
                    <a:scrgbClr r="86837" g="72700" b="100000"/>
                  </am3d:clr>
                  <am3d:intensity n="3125000" d="1000000"/>
                  <am3d:pos x="-37739122" y="58056624" z="-34769649"/>
                </am3d:ptLight>
              </am3d:model3d>
            </a:graphicData>
          </a:graphic>
        </xdr:graphicFrame>
      </mc:Choice>
      <mc:Fallback>
        <xdr:pic>
          <xdr:nvPicPr>
            <xdr:cNvPr id="2" name="3D Model 1" descr="Home">
              <a:extLst>
                <a:ext uri="{FF2B5EF4-FFF2-40B4-BE49-F238E27FC236}">
                  <a16:creationId xmlns:a16="http://schemas.microsoft.com/office/drawing/2014/main" id="{A714F730-6F1A-780D-72DF-281700F0DA69}"/>
                </a:ext>
              </a:extLst>
            </xdr:cNvPr>
            <xdr:cNvPicPr>
              <a:picLocks noGrp="1" noRot="1" noChangeAspect="1" noMove="1" noResize="1" noEditPoints="1" noAdjustHandles="1" noChangeArrowheads="1" noChangeShapeType="1" noCrop="1"/>
            </xdr:cNvPicPr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4434840" y="58189"/>
              <a:ext cx="4625337" cy="5359072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10</xdr:col>
      <xdr:colOff>38234</xdr:colOff>
      <xdr:row>11</xdr:row>
      <xdr:rowOff>37883</xdr:rowOff>
    </xdr:from>
    <xdr:ext cx="1081770" cy="593368"/>
    <xdr:sp macro="" textlink="">
      <xdr:nvSpPr>
        <xdr:cNvPr id="3" name="Rectangle 2">
          <a:extLst>
            <a:ext uri="{FF2B5EF4-FFF2-40B4-BE49-F238E27FC236}">
              <a16:creationId xmlns:a16="http://schemas.microsoft.com/office/drawing/2014/main" id="{76EA51D2-6B2A-EDC9-3E6C-2A59736F24DD}"/>
            </a:ext>
          </a:extLst>
        </xdr:cNvPr>
        <xdr:cNvSpPr/>
      </xdr:nvSpPr>
      <xdr:spPr>
        <a:xfrm>
          <a:off x="6233294" y="2049563"/>
          <a:ext cx="1081770" cy="593368"/>
        </a:xfrm>
        <a:prstGeom prst="rect">
          <a:avLst/>
        </a:prstGeom>
        <a:noFill/>
      </xdr:spPr>
      <xdr:txBody>
        <a:bodyPr wrap="none" lIns="91440" tIns="45720" rIns="91440" bIns="45720">
          <a:spAutoFit/>
        </a:bodyPr>
        <a:lstStyle/>
        <a:p>
          <a:pPr algn="ctr"/>
          <a:r>
            <a:rPr lang="en-US" sz="16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Kavya</a:t>
          </a:r>
        </a:p>
        <a:p>
          <a:pPr algn="ctr"/>
          <a:r>
            <a:rPr lang="en-US" sz="1600" b="1" cap="none" spc="0">
              <a:ln w="22225">
                <a:solidFill>
                  <a:schemeClr val="accent2"/>
                </a:solidFill>
                <a:prstDash val="solid"/>
              </a:ln>
              <a:solidFill>
                <a:schemeClr val="accent2">
                  <a:lumMod val="40000"/>
                  <a:lumOff val="60000"/>
                </a:schemeClr>
              </a:solidFill>
              <a:effectLst/>
            </a:rPr>
            <a:t>Venkatesh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7968E2-6006-4504-8F0C-3B0FBC9ADA62}">
  <dimension ref="A2:U30"/>
  <sheetViews>
    <sheetView workbookViewId="0">
      <selection activeCell="G1" sqref="G1"/>
    </sheetView>
  </sheetViews>
  <sheetFormatPr defaultRowHeight="14.4" x14ac:dyDescent="0.3"/>
  <cols>
    <col min="1" max="1" width="21.44140625" customWidth="1"/>
    <col min="2" max="2" width="12.109375" customWidth="1"/>
    <col min="3" max="3" width="15.88671875" customWidth="1"/>
    <col min="4" max="4" width="13.109375" customWidth="1"/>
    <col min="5" max="5" width="17.33203125" customWidth="1"/>
    <col min="6" max="6" width="10.109375" bestFit="1" customWidth="1"/>
    <col min="7" max="7" width="10" customWidth="1"/>
    <col min="8" max="8" width="10.5546875" customWidth="1"/>
    <col min="9" max="9" width="11.33203125" customWidth="1"/>
    <col min="10" max="10" width="7.5546875" customWidth="1"/>
    <col min="11" max="11" width="12.44140625" customWidth="1"/>
    <col min="12" max="12" width="9.44140625" bestFit="1" customWidth="1"/>
    <col min="13" max="13" width="10.44140625" customWidth="1"/>
    <col min="16" max="16" width="14.5546875" customWidth="1"/>
    <col min="17" max="17" width="11" customWidth="1"/>
    <col min="19" max="19" width="11.109375" bestFit="1" customWidth="1"/>
    <col min="21" max="21" width="11" customWidth="1"/>
  </cols>
  <sheetData>
    <row r="2" spans="1:21" ht="18" x14ac:dyDescent="0.35">
      <c r="E2" s="159" t="s">
        <v>8</v>
      </c>
      <c r="F2" s="159"/>
      <c r="G2" s="159"/>
      <c r="H2" s="159"/>
      <c r="I2" s="159"/>
      <c r="J2" s="159"/>
      <c r="K2" s="159"/>
      <c r="L2" s="159"/>
      <c r="M2" s="159"/>
      <c r="N2" s="159"/>
      <c r="O2" s="159"/>
    </row>
    <row r="3" spans="1:21" ht="28.8" x14ac:dyDescent="0.4">
      <c r="A3" s="6"/>
      <c r="B3" s="36" t="s">
        <v>0</v>
      </c>
      <c r="C3" s="36" t="s">
        <v>1</v>
      </c>
      <c r="D3" s="36" t="s">
        <v>17</v>
      </c>
      <c r="E3" s="37" t="s">
        <v>9</v>
      </c>
      <c r="F3" s="37" t="s">
        <v>10</v>
      </c>
      <c r="G3" s="37" t="s">
        <v>11</v>
      </c>
      <c r="H3" s="10" t="s">
        <v>12</v>
      </c>
      <c r="I3" s="37" t="s">
        <v>13</v>
      </c>
      <c r="J3" s="37" t="s">
        <v>14</v>
      </c>
      <c r="K3" s="10" t="s">
        <v>15</v>
      </c>
      <c r="L3" s="10" t="s">
        <v>18</v>
      </c>
      <c r="M3" s="37" t="s">
        <v>16</v>
      </c>
      <c r="N3" s="37" t="s">
        <v>19</v>
      </c>
      <c r="O3" s="37" t="s">
        <v>20</v>
      </c>
      <c r="P3" s="10" t="s">
        <v>8</v>
      </c>
      <c r="Q3" s="10" t="s">
        <v>23</v>
      </c>
      <c r="R3" s="37" t="s">
        <v>42</v>
      </c>
      <c r="S3" s="37" t="s">
        <v>22</v>
      </c>
      <c r="T3" s="37" t="s">
        <v>21</v>
      </c>
      <c r="U3" s="37" t="s">
        <v>26</v>
      </c>
    </row>
    <row r="4" spans="1:21" ht="21" x14ac:dyDescent="0.4">
      <c r="A4" s="36" t="s">
        <v>2</v>
      </c>
      <c r="B4" s="38">
        <v>67000</v>
      </c>
      <c r="C4" s="38">
        <v>123000</v>
      </c>
      <c r="D4" s="38">
        <f t="shared" ref="D4:D9" si="0">SUM(B4:C4)</f>
        <v>190000</v>
      </c>
      <c r="E4" s="38">
        <v>19000</v>
      </c>
      <c r="F4" s="38">
        <v>22000</v>
      </c>
      <c r="G4" s="38">
        <v>34000</v>
      </c>
      <c r="H4" s="38">
        <v>30000</v>
      </c>
      <c r="I4" s="38">
        <v>2000</v>
      </c>
      <c r="J4" s="38">
        <v>2500</v>
      </c>
      <c r="K4" s="38">
        <v>2000</v>
      </c>
      <c r="L4" s="38">
        <v>2500</v>
      </c>
      <c r="M4" s="38">
        <v>4000</v>
      </c>
      <c r="N4" s="38">
        <v>20000</v>
      </c>
      <c r="O4" s="38">
        <v>5000</v>
      </c>
      <c r="P4" s="38">
        <f t="shared" ref="P4:P9" si="1">SUM(E4:O4)</f>
        <v>143000</v>
      </c>
      <c r="Q4" s="38">
        <f t="shared" ref="Q4:Q9" si="2">D4-P4</f>
        <v>47000</v>
      </c>
      <c r="R4" s="38">
        <v>30400</v>
      </c>
      <c r="S4" s="38">
        <v>31021</v>
      </c>
      <c r="T4" s="38">
        <f t="shared" ref="T4:T9" si="3">Q4-R4</f>
        <v>16600</v>
      </c>
      <c r="U4" s="6"/>
    </row>
    <row r="5" spans="1:21" ht="21" x14ac:dyDescent="0.4">
      <c r="A5" s="36" t="s">
        <v>3</v>
      </c>
      <c r="B5" s="38">
        <v>67000</v>
      </c>
      <c r="C5" s="38">
        <v>123000</v>
      </c>
      <c r="D5" s="38">
        <f t="shared" si="0"/>
        <v>190000</v>
      </c>
      <c r="E5" s="38">
        <v>19000</v>
      </c>
      <c r="F5" s="38">
        <v>22000</v>
      </c>
      <c r="G5" s="38">
        <v>34000</v>
      </c>
      <c r="H5" s="38">
        <v>10000</v>
      </c>
      <c r="I5" s="38">
        <v>2000</v>
      </c>
      <c r="J5" s="38">
        <v>2500</v>
      </c>
      <c r="K5" s="38">
        <v>2000</v>
      </c>
      <c r="L5" s="38">
        <v>2500</v>
      </c>
      <c r="M5" s="38">
        <v>4000</v>
      </c>
      <c r="N5" s="38">
        <v>20000</v>
      </c>
      <c r="O5" s="38">
        <v>5000</v>
      </c>
      <c r="P5" s="38">
        <f t="shared" si="1"/>
        <v>123000</v>
      </c>
      <c r="Q5" s="38">
        <f t="shared" si="2"/>
        <v>67000</v>
      </c>
      <c r="R5" s="38">
        <v>30400</v>
      </c>
      <c r="S5" s="38">
        <v>30897</v>
      </c>
      <c r="T5" s="38">
        <f t="shared" si="3"/>
        <v>36600</v>
      </c>
      <c r="U5" s="38">
        <v>10000</v>
      </c>
    </row>
    <row r="6" spans="1:21" ht="21" x14ac:dyDescent="0.4">
      <c r="A6" s="36" t="s">
        <v>4</v>
      </c>
      <c r="B6" s="38">
        <v>67000</v>
      </c>
      <c r="C6" s="38">
        <v>123000</v>
      </c>
      <c r="D6" s="38">
        <f t="shared" si="0"/>
        <v>190000</v>
      </c>
      <c r="E6" s="38">
        <v>19000</v>
      </c>
      <c r="F6" s="38">
        <v>22000</v>
      </c>
      <c r="G6" s="38">
        <v>34000</v>
      </c>
      <c r="H6" s="38">
        <v>10000</v>
      </c>
      <c r="I6" s="38">
        <v>2000</v>
      </c>
      <c r="J6" s="38">
        <v>2500</v>
      </c>
      <c r="K6" s="38">
        <v>2000</v>
      </c>
      <c r="L6" s="38">
        <v>2500</v>
      </c>
      <c r="M6" s="38">
        <v>4000</v>
      </c>
      <c r="N6" s="38">
        <v>20000</v>
      </c>
      <c r="O6" s="38">
        <v>5000</v>
      </c>
      <c r="P6" s="38">
        <f t="shared" si="1"/>
        <v>123000</v>
      </c>
      <c r="Q6" s="38">
        <f t="shared" si="2"/>
        <v>67000</v>
      </c>
      <c r="R6" s="38">
        <v>30400</v>
      </c>
      <c r="S6" s="38">
        <v>30772</v>
      </c>
      <c r="T6" s="38">
        <f t="shared" si="3"/>
        <v>36600</v>
      </c>
      <c r="U6" s="38">
        <v>10000</v>
      </c>
    </row>
    <row r="7" spans="1:21" ht="21" x14ac:dyDescent="0.4">
      <c r="A7" s="36" t="s">
        <v>5</v>
      </c>
      <c r="B7" s="38">
        <v>67000</v>
      </c>
      <c r="C7" s="38">
        <v>123000</v>
      </c>
      <c r="D7" s="38">
        <f t="shared" si="0"/>
        <v>190000</v>
      </c>
      <c r="E7" s="38">
        <v>19000</v>
      </c>
      <c r="F7" s="38">
        <v>22000</v>
      </c>
      <c r="G7" s="38">
        <v>34000</v>
      </c>
      <c r="H7" s="38">
        <v>10000</v>
      </c>
      <c r="I7" s="38">
        <v>2000</v>
      </c>
      <c r="J7" s="38">
        <v>2500</v>
      </c>
      <c r="K7" s="38">
        <v>2000</v>
      </c>
      <c r="L7" s="38">
        <v>2500</v>
      </c>
      <c r="M7" s="38">
        <v>4000</v>
      </c>
      <c r="N7" s="38">
        <v>20000</v>
      </c>
      <c r="O7" s="38">
        <v>5000</v>
      </c>
      <c r="P7" s="38">
        <f t="shared" si="1"/>
        <v>123000</v>
      </c>
      <c r="Q7" s="38">
        <f t="shared" si="2"/>
        <v>67000</v>
      </c>
      <c r="R7" s="38">
        <v>30400</v>
      </c>
      <c r="S7" s="38">
        <v>30653</v>
      </c>
      <c r="T7" s="38">
        <f t="shared" si="3"/>
        <v>36600</v>
      </c>
      <c r="U7" s="38">
        <v>10000</v>
      </c>
    </row>
    <row r="8" spans="1:21" ht="21" x14ac:dyDescent="0.4">
      <c r="A8" s="36" t="s">
        <v>6</v>
      </c>
      <c r="B8" s="38">
        <v>67000</v>
      </c>
      <c r="C8" s="38">
        <v>123000</v>
      </c>
      <c r="D8" s="38">
        <f t="shared" si="0"/>
        <v>190000</v>
      </c>
      <c r="E8" s="38">
        <v>19000</v>
      </c>
      <c r="F8" s="38">
        <v>22000</v>
      </c>
      <c r="G8" s="38">
        <v>34000</v>
      </c>
      <c r="H8" s="38">
        <v>10000</v>
      </c>
      <c r="I8" s="38">
        <v>2000</v>
      </c>
      <c r="J8" s="38">
        <v>2500</v>
      </c>
      <c r="K8" s="38">
        <v>2000</v>
      </c>
      <c r="L8" s="38">
        <v>2500</v>
      </c>
      <c r="M8" s="38">
        <v>4000</v>
      </c>
      <c r="N8" s="38">
        <v>20000</v>
      </c>
      <c r="O8" s="38">
        <v>5000</v>
      </c>
      <c r="P8" s="38">
        <f t="shared" si="1"/>
        <v>123000</v>
      </c>
      <c r="Q8" s="38">
        <f t="shared" si="2"/>
        <v>67000</v>
      </c>
      <c r="R8" s="38">
        <v>30400</v>
      </c>
      <c r="S8" s="38">
        <v>30476</v>
      </c>
      <c r="T8" s="38">
        <f t="shared" si="3"/>
        <v>36600</v>
      </c>
      <c r="U8" s="38">
        <v>10000</v>
      </c>
    </row>
    <row r="9" spans="1:21" ht="21" x14ac:dyDescent="0.4">
      <c r="A9" s="36" t="s">
        <v>7</v>
      </c>
      <c r="B9" s="38">
        <v>67000</v>
      </c>
      <c r="C9" s="38">
        <v>123000</v>
      </c>
      <c r="D9" s="38">
        <f t="shared" si="0"/>
        <v>190000</v>
      </c>
      <c r="E9" s="38">
        <v>19000</v>
      </c>
      <c r="F9" s="38">
        <v>22000</v>
      </c>
      <c r="G9" s="38">
        <v>34000</v>
      </c>
      <c r="H9" s="38">
        <v>10000</v>
      </c>
      <c r="I9" s="38">
        <v>2000</v>
      </c>
      <c r="J9" s="38">
        <v>2500</v>
      </c>
      <c r="K9" s="38">
        <v>2000</v>
      </c>
      <c r="L9" s="38">
        <v>2500</v>
      </c>
      <c r="M9" s="38">
        <v>4000</v>
      </c>
      <c r="N9" s="38">
        <v>20000</v>
      </c>
      <c r="O9" s="38">
        <v>5000</v>
      </c>
      <c r="P9" s="38">
        <f t="shared" si="1"/>
        <v>123000</v>
      </c>
      <c r="Q9" s="38">
        <f t="shared" si="2"/>
        <v>67000</v>
      </c>
      <c r="R9" s="38">
        <v>30400</v>
      </c>
      <c r="S9" s="38">
        <v>30400</v>
      </c>
      <c r="T9" s="38">
        <f t="shared" si="3"/>
        <v>36600</v>
      </c>
      <c r="U9" s="38">
        <v>10000</v>
      </c>
    </row>
    <row r="10" spans="1:21" ht="21" x14ac:dyDescent="0.4">
      <c r="A10" s="36"/>
      <c r="B10" s="6"/>
      <c r="C10" s="6"/>
      <c r="D10" s="39">
        <f>SUM(D4:D9)</f>
        <v>1140000</v>
      </c>
      <c r="E10" s="40">
        <f>SUM(E4:E9)</f>
        <v>114000</v>
      </c>
      <c r="F10" s="40">
        <f t="shared" ref="F10:P10" si="4">SUM(F4:F9)</f>
        <v>132000</v>
      </c>
      <c r="G10" s="40">
        <f t="shared" si="4"/>
        <v>204000</v>
      </c>
      <c r="H10" s="40">
        <f t="shared" si="4"/>
        <v>80000</v>
      </c>
      <c r="I10" s="40">
        <f t="shared" si="4"/>
        <v>12000</v>
      </c>
      <c r="J10" s="40">
        <f t="shared" si="4"/>
        <v>15000</v>
      </c>
      <c r="K10" s="40">
        <f t="shared" si="4"/>
        <v>12000</v>
      </c>
      <c r="L10" s="40">
        <f t="shared" si="4"/>
        <v>15000</v>
      </c>
      <c r="M10" s="40">
        <f t="shared" si="4"/>
        <v>24000</v>
      </c>
      <c r="N10" s="40">
        <f t="shared" si="4"/>
        <v>120000</v>
      </c>
      <c r="O10" s="40">
        <f t="shared" si="4"/>
        <v>30000</v>
      </c>
      <c r="P10" s="41">
        <f t="shared" si="4"/>
        <v>758000</v>
      </c>
      <c r="Q10" s="40">
        <f>SUM(Q4:Q9)</f>
        <v>382000</v>
      </c>
      <c r="R10" s="40">
        <v>182000</v>
      </c>
      <c r="S10" s="40">
        <f>SUM(S4:S9)</f>
        <v>184219</v>
      </c>
      <c r="T10" s="40">
        <f>SUM(T4:T9)</f>
        <v>199600</v>
      </c>
      <c r="U10" s="6"/>
    </row>
    <row r="11" spans="1:21" ht="21" x14ac:dyDescent="0.4">
      <c r="A11" s="2"/>
      <c r="E11" s="3">
        <v>17000</v>
      </c>
      <c r="H11" s="1">
        <v>91605</v>
      </c>
      <c r="Q11" s="4">
        <f>Q10-R10</f>
        <v>200000</v>
      </c>
      <c r="S11" s="3">
        <v>150000</v>
      </c>
    </row>
    <row r="13" spans="1:21" x14ac:dyDescent="0.3">
      <c r="A13">
        <v>2026</v>
      </c>
      <c r="B13" s="3">
        <v>804000</v>
      </c>
      <c r="C13" s="3">
        <v>1476000</v>
      </c>
      <c r="D13" s="3">
        <f>SUM(B13:C13)</f>
        <v>2280000</v>
      </c>
      <c r="E13">
        <f>E10*2+E11</f>
        <v>245000</v>
      </c>
      <c r="F13">
        <f>F10*2+10000</f>
        <v>274000</v>
      </c>
      <c r="G13">
        <f>G10*2</f>
        <v>408000</v>
      </c>
    </row>
    <row r="16" spans="1:21" x14ac:dyDescent="0.3">
      <c r="R16" s="3">
        <v>1230000</v>
      </c>
      <c r="S16" s="3">
        <f>SUM(S10:S11)</f>
        <v>334219</v>
      </c>
    </row>
    <row r="18" spans="3:6" x14ac:dyDescent="0.3">
      <c r="C18" s="3">
        <v>1230000</v>
      </c>
      <c r="D18">
        <f>C18*0.3</f>
        <v>369000</v>
      </c>
    </row>
    <row r="24" spans="3:6" ht="17.399999999999999" x14ac:dyDescent="0.35">
      <c r="E24" s="49" t="s">
        <v>46</v>
      </c>
      <c r="F24" s="50">
        <v>426000</v>
      </c>
    </row>
    <row r="25" spans="3:6" ht="17.399999999999999" x14ac:dyDescent="0.35">
      <c r="E25" s="49" t="s">
        <v>47</v>
      </c>
      <c r="F25" s="50">
        <v>40000</v>
      </c>
    </row>
    <row r="26" spans="3:6" ht="17.399999999999999" x14ac:dyDescent="0.35">
      <c r="E26" s="49" t="s">
        <v>48</v>
      </c>
      <c r="F26" s="50">
        <v>22000</v>
      </c>
    </row>
    <row r="27" spans="3:6" ht="17.399999999999999" x14ac:dyDescent="0.35">
      <c r="E27" s="51" t="s">
        <v>49</v>
      </c>
      <c r="F27" s="50">
        <v>68000</v>
      </c>
    </row>
    <row r="28" spans="3:6" ht="17.399999999999999" x14ac:dyDescent="0.35">
      <c r="E28" s="49" t="s">
        <v>50</v>
      </c>
      <c r="F28" s="50">
        <v>-12000</v>
      </c>
    </row>
    <row r="29" spans="3:6" ht="34.799999999999997" x14ac:dyDescent="0.35">
      <c r="E29" s="51" t="s">
        <v>51</v>
      </c>
      <c r="F29" s="50">
        <v>15000</v>
      </c>
    </row>
    <row r="30" spans="3:6" ht="15.6" x14ac:dyDescent="0.3">
      <c r="E30" s="47" t="s">
        <v>17</v>
      </c>
      <c r="F30" s="48">
        <f>SUM(F24:F29)</f>
        <v>559000</v>
      </c>
    </row>
  </sheetData>
  <mergeCells count="1">
    <mergeCell ref="E2:O2"/>
  </mergeCells>
  <phoneticPr fontId="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C51407-0902-4787-9E2B-DA2E9065F4F3}">
  <dimension ref="A1:T25"/>
  <sheetViews>
    <sheetView workbookViewId="0">
      <selection activeCell="F21" sqref="F21"/>
    </sheetView>
  </sheetViews>
  <sheetFormatPr defaultRowHeight="14.4" x14ac:dyDescent="0.3"/>
  <cols>
    <col min="1" max="1" width="9.33203125" bestFit="1" customWidth="1"/>
    <col min="2" max="2" width="11.33203125" bestFit="1" customWidth="1"/>
    <col min="3" max="3" width="15.88671875" customWidth="1"/>
    <col min="4" max="4" width="12.6640625" bestFit="1" customWidth="1"/>
    <col min="5" max="5" width="11.33203125" bestFit="1" customWidth="1"/>
    <col min="6" max="6" width="12.44140625" bestFit="1" customWidth="1"/>
    <col min="7" max="7" width="10.88671875" bestFit="1" customWidth="1"/>
    <col min="8" max="8" width="10.5546875" customWidth="1"/>
    <col min="9" max="9" width="14" customWidth="1"/>
    <col min="10" max="10" width="9.88671875" bestFit="1" customWidth="1"/>
    <col min="11" max="11" width="13.6640625" customWidth="1"/>
    <col min="12" max="12" width="10.6640625" customWidth="1"/>
    <col min="13" max="13" width="13.33203125" customWidth="1"/>
    <col min="14" max="14" width="13" customWidth="1"/>
    <col min="15" max="15" width="10.109375" bestFit="1" customWidth="1"/>
    <col min="16" max="16" width="12.5546875" bestFit="1" customWidth="1"/>
    <col min="17" max="17" width="12.5546875" customWidth="1"/>
    <col min="18" max="18" width="11.33203125" bestFit="1" customWidth="1"/>
    <col min="19" max="19" width="9.88671875" bestFit="1" customWidth="1"/>
    <col min="20" max="20" width="11.33203125" bestFit="1" customWidth="1"/>
  </cols>
  <sheetData>
    <row r="1" spans="1:20" ht="15" thickBot="1" x14ac:dyDescent="0.35"/>
    <row r="2" spans="1:20" ht="28.8" x14ac:dyDescent="0.4">
      <c r="A2" s="16"/>
      <c r="B2" s="17" t="s">
        <v>0</v>
      </c>
      <c r="C2" s="17" t="s">
        <v>1</v>
      </c>
      <c r="D2" s="17" t="s">
        <v>17</v>
      </c>
      <c r="E2" s="18" t="s">
        <v>27</v>
      </c>
      <c r="F2" s="18" t="s">
        <v>10</v>
      </c>
      <c r="G2" s="18" t="s">
        <v>11</v>
      </c>
      <c r="H2" s="18" t="s">
        <v>12</v>
      </c>
      <c r="I2" s="18" t="s">
        <v>13</v>
      </c>
      <c r="J2" s="18" t="s">
        <v>14</v>
      </c>
      <c r="K2" s="18" t="s">
        <v>15</v>
      </c>
      <c r="L2" s="18" t="s">
        <v>18</v>
      </c>
      <c r="M2" s="18" t="s">
        <v>16</v>
      </c>
      <c r="N2" s="18" t="s">
        <v>24</v>
      </c>
      <c r="O2" s="18" t="s">
        <v>20</v>
      </c>
      <c r="P2" s="18" t="s">
        <v>25</v>
      </c>
      <c r="Q2" s="18" t="s">
        <v>8</v>
      </c>
      <c r="R2" s="19" t="s">
        <v>23</v>
      </c>
      <c r="S2" s="20" t="s">
        <v>26</v>
      </c>
      <c r="T2" s="21" t="s">
        <v>21</v>
      </c>
    </row>
    <row r="3" spans="1:20" ht="18" thickBot="1" x14ac:dyDescent="0.4">
      <c r="A3" s="22">
        <v>2026</v>
      </c>
      <c r="B3" s="23">
        <f>SUM(B4:B15)</f>
        <v>840000</v>
      </c>
      <c r="C3" s="23">
        <v>1476000</v>
      </c>
      <c r="D3" s="23">
        <f>SUM(B3:C3)</f>
        <v>2316000</v>
      </c>
      <c r="E3" s="24">
        <f>SUM(E4:E15)</f>
        <v>345000</v>
      </c>
      <c r="F3" s="24">
        <f t="shared" ref="F3:R3" si="0">SUM(F4:F15)</f>
        <v>272000</v>
      </c>
      <c r="G3" s="24">
        <f t="shared" si="0"/>
        <v>408000</v>
      </c>
      <c r="H3" s="24">
        <f t="shared" si="0"/>
        <v>120000</v>
      </c>
      <c r="I3" s="24">
        <f t="shared" si="0"/>
        <v>24000</v>
      </c>
      <c r="J3" s="24">
        <f t="shared" si="0"/>
        <v>32400</v>
      </c>
      <c r="K3" s="24">
        <f t="shared" si="0"/>
        <v>24000</v>
      </c>
      <c r="L3" s="24">
        <f t="shared" si="0"/>
        <v>30000</v>
      </c>
      <c r="M3" s="24">
        <f t="shared" si="0"/>
        <v>55200</v>
      </c>
      <c r="N3" s="24">
        <f t="shared" si="0"/>
        <v>264000</v>
      </c>
      <c r="O3" s="24">
        <f t="shared" si="0"/>
        <v>60000</v>
      </c>
      <c r="P3" s="24">
        <f t="shared" si="0"/>
        <v>192000</v>
      </c>
      <c r="Q3" s="24">
        <f t="shared" si="0"/>
        <v>1826600</v>
      </c>
      <c r="R3" s="23">
        <f t="shared" si="0"/>
        <v>453400</v>
      </c>
      <c r="S3" s="25">
        <f>SUM(S4:S15)</f>
        <v>180000</v>
      </c>
      <c r="T3" s="26">
        <f>SUM(T4:T15)</f>
        <v>273400</v>
      </c>
    </row>
    <row r="4" spans="1:20" ht="15.6" x14ac:dyDescent="0.3">
      <c r="A4" s="11" t="s">
        <v>28</v>
      </c>
      <c r="B4" s="12">
        <v>70000</v>
      </c>
      <c r="C4" s="12">
        <v>123000</v>
      </c>
      <c r="D4" s="12">
        <v>190000</v>
      </c>
      <c r="E4" s="13">
        <v>28750</v>
      </c>
      <c r="F4" s="13">
        <v>22000</v>
      </c>
      <c r="G4" s="13">
        <v>34000</v>
      </c>
      <c r="H4" s="13">
        <v>10000</v>
      </c>
      <c r="I4" s="13">
        <v>2000</v>
      </c>
      <c r="J4" s="13">
        <v>2700</v>
      </c>
      <c r="K4" s="13">
        <v>2000</v>
      </c>
      <c r="L4" s="13">
        <v>2500</v>
      </c>
      <c r="M4" s="13">
        <v>4600</v>
      </c>
      <c r="N4" s="13">
        <v>22000</v>
      </c>
      <c r="O4" s="13">
        <v>5000</v>
      </c>
      <c r="P4" s="13">
        <v>16000</v>
      </c>
      <c r="Q4" s="13">
        <f t="shared" ref="Q4:Q15" si="1">SUM(E4:P4)</f>
        <v>151550</v>
      </c>
      <c r="R4" s="14">
        <f t="shared" ref="R4:R15" si="2">D4-Q4</f>
        <v>38450</v>
      </c>
      <c r="S4" s="15">
        <v>15000</v>
      </c>
      <c r="T4" s="15">
        <f>R4-S4</f>
        <v>23450</v>
      </c>
    </row>
    <row r="5" spans="1:20" ht="15.6" x14ac:dyDescent="0.3">
      <c r="A5" s="5" t="s">
        <v>29</v>
      </c>
      <c r="B5" s="6">
        <v>70000</v>
      </c>
      <c r="C5" s="6">
        <v>123000</v>
      </c>
      <c r="D5" s="6">
        <v>190000</v>
      </c>
      <c r="E5" s="7">
        <v>28750</v>
      </c>
      <c r="F5" s="7">
        <v>22000</v>
      </c>
      <c r="G5" s="7">
        <v>34000</v>
      </c>
      <c r="H5" s="7">
        <v>10000</v>
      </c>
      <c r="I5" s="7">
        <v>2000</v>
      </c>
      <c r="J5" s="7">
        <v>2700</v>
      </c>
      <c r="K5" s="7">
        <v>2000</v>
      </c>
      <c r="L5" s="7">
        <v>2500</v>
      </c>
      <c r="M5" s="7">
        <v>4600</v>
      </c>
      <c r="N5" s="7">
        <v>22000</v>
      </c>
      <c r="O5" s="7">
        <v>5000</v>
      </c>
      <c r="P5" s="7">
        <v>16000</v>
      </c>
      <c r="Q5" s="7">
        <f t="shared" si="1"/>
        <v>151550</v>
      </c>
      <c r="R5" s="8">
        <f t="shared" si="2"/>
        <v>38450</v>
      </c>
      <c r="S5" s="9">
        <v>15000</v>
      </c>
      <c r="T5" s="9">
        <f t="shared" ref="T5:T15" si="3">R5-S5</f>
        <v>23450</v>
      </c>
    </row>
    <row r="6" spans="1:20" ht="15.6" x14ac:dyDescent="0.3">
      <c r="A6" s="5" t="s">
        <v>30</v>
      </c>
      <c r="B6" s="6">
        <v>70000</v>
      </c>
      <c r="C6" s="6">
        <v>123000</v>
      </c>
      <c r="D6" s="6">
        <v>190000</v>
      </c>
      <c r="E6" s="7">
        <v>28750</v>
      </c>
      <c r="F6" s="7">
        <v>22000</v>
      </c>
      <c r="G6" s="7">
        <v>34000</v>
      </c>
      <c r="H6" s="7">
        <v>10000</v>
      </c>
      <c r="I6" s="7">
        <v>2000</v>
      </c>
      <c r="J6" s="7">
        <v>2700</v>
      </c>
      <c r="K6" s="7">
        <v>2000</v>
      </c>
      <c r="L6" s="7">
        <v>2500</v>
      </c>
      <c r="M6" s="7">
        <v>4600</v>
      </c>
      <c r="N6" s="7">
        <v>22000</v>
      </c>
      <c r="O6" s="7">
        <v>5000</v>
      </c>
      <c r="P6" s="7">
        <v>16000</v>
      </c>
      <c r="Q6" s="7">
        <f t="shared" si="1"/>
        <v>151550</v>
      </c>
      <c r="R6" s="8">
        <f t="shared" si="2"/>
        <v>38450</v>
      </c>
      <c r="S6" s="9">
        <v>15000</v>
      </c>
      <c r="T6" s="9">
        <f t="shared" si="3"/>
        <v>23450</v>
      </c>
    </row>
    <row r="7" spans="1:20" ht="15.6" x14ac:dyDescent="0.3">
      <c r="A7" s="5" t="s">
        <v>31</v>
      </c>
      <c r="B7" s="6">
        <v>70000</v>
      </c>
      <c r="C7" s="6">
        <v>123000</v>
      </c>
      <c r="D7" s="6">
        <v>190000</v>
      </c>
      <c r="E7" s="7">
        <v>28750</v>
      </c>
      <c r="F7" s="7">
        <v>22000</v>
      </c>
      <c r="G7" s="7">
        <v>34000</v>
      </c>
      <c r="H7" s="7">
        <v>10000</v>
      </c>
      <c r="I7" s="7">
        <v>2000</v>
      </c>
      <c r="J7" s="7">
        <v>2700</v>
      </c>
      <c r="K7" s="7">
        <v>2000</v>
      </c>
      <c r="L7" s="7">
        <v>2500</v>
      </c>
      <c r="M7" s="7">
        <v>4600</v>
      </c>
      <c r="N7" s="7">
        <v>22000</v>
      </c>
      <c r="O7" s="7">
        <v>5000</v>
      </c>
      <c r="P7" s="7">
        <v>16000</v>
      </c>
      <c r="Q7" s="7">
        <f t="shared" si="1"/>
        <v>151550</v>
      </c>
      <c r="R7" s="8">
        <f t="shared" si="2"/>
        <v>38450</v>
      </c>
      <c r="S7" s="9">
        <v>15000</v>
      </c>
      <c r="T7" s="9">
        <f t="shared" si="3"/>
        <v>23450</v>
      </c>
    </row>
    <row r="8" spans="1:20" ht="15.6" x14ac:dyDescent="0.3">
      <c r="A8" s="5" t="s">
        <v>32</v>
      </c>
      <c r="B8" s="6">
        <v>70000</v>
      </c>
      <c r="C8" s="6">
        <v>123000</v>
      </c>
      <c r="D8" s="6">
        <v>190000</v>
      </c>
      <c r="E8" s="7">
        <v>28750</v>
      </c>
      <c r="F8" s="7">
        <v>23000</v>
      </c>
      <c r="G8" s="7">
        <v>34000</v>
      </c>
      <c r="H8" s="7">
        <v>10000</v>
      </c>
      <c r="I8" s="7">
        <v>2000</v>
      </c>
      <c r="J8" s="7">
        <v>2700</v>
      </c>
      <c r="K8" s="7">
        <v>2000</v>
      </c>
      <c r="L8" s="7">
        <v>2500</v>
      </c>
      <c r="M8" s="7">
        <v>4600</v>
      </c>
      <c r="N8" s="7">
        <v>22000</v>
      </c>
      <c r="O8" s="7">
        <v>5000</v>
      </c>
      <c r="P8" s="7">
        <v>16000</v>
      </c>
      <c r="Q8" s="7">
        <f t="shared" si="1"/>
        <v>152550</v>
      </c>
      <c r="R8" s="8">
        <f t="shared" si="2"/>
        <v>37450</v>
      </c>
      <c r="S8" s="9">
        <v>15000</v>
      </c>
      <c r="T8" s="9">
        <f t="shared" si="3"/>
        <v>22450</v>
      </c>
    </row>
    <row r="9" spans="1:20" ht="15.6" x14ac:dyDescent="0.3">
      <c r="A9" s="5" t="s">
        <v>33</v>
      </c>
      <c r="B9" s="6">
        <v>70000</v>
      </c>
      <c r="C9" s="6">
        <v>123000</v>
      </c>
      <c r="D9" s="6">
        <v>190000</v>
      </c>
      <c r="E9" s="7">
        <v>28750</v>
      </c>
      <c r="F9" s="7">
        <v>23000</v>
      </c>
      <c r="G9" s="7">
        <v>34000</v>
      </c>
      <c r="H9" s="7">
        <v>10000</v>
      </c>
      <c r="I9" s="7">
        <v>2000</v>
      </c>
      <c r="J9" s="7">
        <v>2700</v>
      </c>
      <c r="K9" s="7">
        <v>2000</v>
      </c>
      <c r="L9" s="7">
        <v>2500</v>
      </c>
      <c r="M9" s="7">
        <v>4600</v>
      </c>
      <c r="N9" s="7">
        <v>22000</v>
      </c>
      <c r="O9" s="7">
        <v>5000</v>
      </c>
      <c r="P9" s="7">
        <v>16000</v>
      </c>
      <c r="Q9" s="7">
        <f t="shared" si="1"/>
        <v>152550</v>
      </c>
      <c r="R9" s="8">
        <f t="shared" si="2"/>
        <v>37450</v>
      </c>
      <c r="S9" s="9">
        <v>15000</v>
      </c>
      <c r="T9" s="9">
        <f t="shared" si="3"/>
        <v>22450</v>
      </c>
    </row>
    <row r="10" spans="1:20" ht="15.6" x14ac:dyDescent="0.3">
      <c r="A10" s="5" t="s">
        <v>34</v>
      </c>
      <c r="B10" s="6">
        <v>70000</v>
      </c>
      <c r="C10" s="6">
        <v>123000</v>
      </c>
      <c r="D10" s="6">
        <v>190000</v>
      </c>
      <c r="E10" s="7">
        <v>28750</v>
      </c>
      <c r="F10" s="7">
        <v>23000</v>
      </c>
      <c r="G10" s="7">
        <v>34000</v>
      </c>
      <c r="H10" s="7">
        <v>10000</v>
      </c>
      <c r="I10" s="7">
        <v>2000</v>
      </c>
      <c r="J10" s="7">
        <v>2700</v>
      </c>
      <c r="K10" s="7">
        <v>2000</v>
      </c>
      <c r="L10" s="7">
        <v>2500</v>
      </c>
      <c r="M10" s="7">
        <v>4600</v>
      </c>
      <c r="N10" s="7">
        <v>22000</v>
      </c>
      <c r="O10" s="7">
        <v>5000</v>
      </c>
      <c r="P10" s="7">
        <v>16000</v>
      </c>
      <c r="Q10" s="7">
        <f t="shared" si="1"/>
        <v>152550</v>
      </c>
      <c r="R10" s="8">
        <f t="shared" si="2"/>
        <v>37450</v>
      </c>
      <c r="S10" s="9">
        <v>15000</v>
      </c>
      <c r="T10" s="9">
        <f t="shared" si="3"/>
        <v>22450</v>
      </c>
    </row>
    <row r="11" spans="1:20" ht="15.6" x14ac:dyDescent="0.3">
      <c r="A11" s="5" t="s">
        <v>35</v>
      </c>
      <c r="B11" s="6">
        <v>70000</v>
      </c>
      <c r="C11" s="6">
        <v>123000</v>
      </c>
      <c r="D11" s="6">
        <v>190000</v>
      </c>
      <c r="E11" s="7">
        <v>28750</v>
      </c>
      <c r="F11" s="7">
        <v>23000</v>
      </c>
      <c r="G11" s="7">
        <v>34000</v>
      </c>
      <c r="H11" s="7">
        <v>10000</v>
      </c>
      <c r="I11" s="7">
        <v>2000</v>
      </c>
      <c r="J11" s="7">
        <v>2700</v>
      </c>
      <c r="K11" s="7">
        <v>2000</v>
      </c>
      <c r="L11" s="7">
        <v>2500</v>
      </c>
      <c r="M11" s="7">
        <v>4600</v>
      </c>
      <c r="N11" s="7">
        <v>22000</v>
      </c>
      <c r="O11" s="7">
        <v>5000</v>
      </c>
      <c r="P11" s="7">
        <v>16000</v>
      </c>
      <c r="Q11" s="7">
        <f t="shared" si="1"/>
        <v>152550</v>
      </c>
      <c r="R11" s="8">
        <f t="shared" si="2"/>
        <v>37450</v>
      </c>
      <c r="S11" s="9">
        <v>15000</v>
      </c>
      <c r="T11" s="9">
        <f t="shared" si="3"/>
        <v>22450</v>
      </c>
    </row>
    <row r="12" spans="1:20" ht="15.6" x14ac:dyDescent="0.3">
      <c r="A12" s="5" t="s">
        <v>36</v>
      </c>
      <c r="B12" s="6">
        <v>70000</v>
      </c>
      <c r="C12" s="6">
        <v>123000</v>
      </c>
      <c r="D12" s="6">
        <v>190000</v>
      </c>
      <c r="E12" s="7">
        <v>28750</v>
      </c>
      <c r="F12" s="7">
        <v>23000</v>
      </c>
      <c r="G12" s="7">
        <v>34000</v>
      </c>
      <c r="H12" s="7">
        <v>10000</v>
      </c>
      <c r="I12" s="7">
        <v>2000</v>
      </c>
      <c r="J12" s="7">
        <v>2700</v>
      </c>
      <c r="K12" s="7">
        <v>2000</v>
      </c>
      <c r="L12" s="7">
        <v>2500</v>
      </c>
      <c r="M12" s="7">
        <v>4600</v>
      </c>
      <c r="N12" s="7">
        <v>22000</v>
      </c>
      <c r="O12" s="7">
        <v>5000</v>
      </c>
      <c r="P12" s="7">
        <v>16000</v>
      </c>
      <c r="Q12" s="7">
        <f t="shared" si="1"/>
        <v>152550</v>
      </c>
      <c r="R12" s="8">
        <f t="shared" si="2"/>
        <v>37450</v>
      </c>
      <c r="S12" s="9">
        <v>15000</v>
      </c>
      <c r="T12" s="9">
        <f t="shared" si="3"/>
        <v>22450</v>
      </c>
    </row>
    <row r="13" spans="1:20" ht="15.6" x14ac:dyDescent="0.3">
      <c r="A13" s="5" t="s">
        <v>37</v>
      </c>
      <c r="B13" s="6">
        <v>70000</v>
      </c>
      <c r="C13" s="6">
        <v>123000</v>
      </c>
      <c r="D13" s="6">
        <v>190000</v>
      </c>
      <c r="E13" s="7">
        <v>28750</v>
      </c>
      <c r="F13" s="7">
        <v>23000</v>
      </c>
      <c r="G13" s="7">
        <v>34000</v>
      </c>
      <c r="H13" s="7">
        <v>10000</v>
      </c>
      <c r="I13" s="7">
        <v>2000</v>
      </c>
      <c r="J13" s="7">
        <v>2700</v>
      </c>
      <c r="K13" s="7">
        <v>2000</v>
      </c>
      <c r="L13" s="7">
        <v>2500</v>
      </c>
      <c r="M13" s="7">
        <v>4600</v>
      </c>
      <c r="N13" s="7">
        <v>22000</v>
      </c>
      <c r="O13" s="7">
        <v>5000</v>
      </c>
      <c r="P13" s="7">
        <v>16000</v>
      </c>
      <c r="Q13" s="7">
        <f t="shared" si="1"/>
        <v>152550</v>
      </c>
      <c r="R13" s="8">
        <f t="shared" si="2"/>
        <v>37450</v>
      </c>
      <c r="S13" s="9">
        <v>15000</v>
      </c>
      <c r="T13" s="9">
        <f t="shared" si="3"/>
        <v>22450</v>
      </c>
    </row>
    <row r="14" spans="1:20" ht="15.6" x14ac:dyDescent="0.3">
      <c r="A14" s="5" t="s">
        <v>38</v>
      </c>
      <c r="B14" s="6">
        <v>70000</v>
      </c>
      <c r="C14" s="6">
        <v>123000</v>
      </c>
      <c r="D14" s="6">
        <v>190000</v>
      </c>
      <c r="E14" s="7">
        <v>28750</v>
      </c>
      <c r="F14" s="7">
        <v>23000</v>
      </c>
      <c r="G14" s="7">
        <v>34000</v>
      </c>
      <c r="H14" s="7">
        <v>10000</v>
      </c>
      <c r="I14" s="7">
        <v>2000</v>
      </c>
      <c r="J14" s="7">
        <v>2700</v>
      </c>
      <c r="K14" s="7">
        <v>2000</v>
      </c>
      <c r="L14" s="7">
        <v>2500</v>
      </c>
      <c r="M14" s="7">
        <v>4600</v>
      </c>
      <c r="N14" s="7">
        <v>22000</v>
      </c>
      <c r="O14" s="7">
        <v>5000</v>
      </c>
      <c r="P14" s="7">
        <v>16000</v>
      </c>
      <c r="Q14" s="7">
        <f t="shared" si="1"/>
        <v>152550</v>
      </c>
      <c r="R14" s="8">
        <f t="shared" si="2"/>
        <v>37450</v>
      </c>
      <c r="S14" s="9">
        <v>15000</v>
      </c>
      <c r="T14" s="9">
        <f t="shared" si="3"/>
        <v>22450</v>
      </c>
    </row>
    <row r="15" spans="1:20" ht="15.6" x14ac:dyDescent="0.3">
      <c r="A15" s="5" t="s">
        <v>39</v>
      </c>
      <c r="B15" s="6">
        <v>70000</v>
      </c>
      <c r="C15" s="6">
        <v>123000</v>
      </c>
      <c r="D15" s="6">
        <v>190000</v>
      </c>
      <c r="E15" s="7">
        <v>28750</v>
      </c>
      <c r="F15" s="7">
        <v>23000</v>
      </c>
      <c r="G15" s="7">
        <v>34000</v>
      </c>
      <c r="H15" s="7">
        <v>10000</v>
      </c>
      <c r="I15" s="7">
        <v>2000</v>
      </c>
      <c r="J15" s="7">
        <v>2700</v>
      </c>
      <c r="K15" s="7">
        <v>2000</v>
      </c>
      <c r="L15" s="7">
        <v>2500</v>
      </c>
      <c r="M15" s="7">
        <v>4600</v>
      </c>
      <c r="N15" s="7">
        <v>22000</v>
      </c>
      <c r="O15" s="7">
        <v>5000</v>
      </c>
      <c r="P15" s="7">
        <v>16000</v>
      </c>
      <c r="Q15" s="7">
        <f t="shared" si="1"/>
        <v>152550</v>
      </c>
      <c r="R15" s="8">
        <f t="shared" si="2"/>
        <v>37450</v>
      </c>
      <c r="S15" s="9">
        <v>15000</v>
      </c>
      <c r="T15" s="9">
        <f t="shared" si="3"/>
        <v>22450</v>
      </c>
    </row>
    <row r="16" spans="1:20" ht="15.6" x14ac:dyDescent="0.3">
      <c r="A16" s="34"/>
      <c r="E16" s="35"/>
      <c r="F16" s="35"/>
      <c r="G16" s="35"/>
      <c r="H16" s="35"/>
      <c r="I16" s="35"/>
      <c r="J16" s="35"/>
      <c r="K16" s="35"/>
      <c r="L16" s="35"/>
      <c r="M16" s="35"/>
      <c r="N16" s="35"/>
      <c r="O16" s="35"/>
      <c r="P16" s="35"/>
      <c r="Q16" s="35"/>
      <c r="R16" s="35"/>
    </row>
    <row r="17" spans="1:20" ht="15.6" x14ac:dyDescent="0.3">
      <c r="A17" s="34"/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35"/>
      <c r="Q17" s="35"/>
      <c r="R17" s="35"/>
    </row>
    <row r="18" spans="1:20" ht="15" thickBot="1" x14ac:dyDescent="0.35"/>
    <row r="19" spans="1:20" ht="18" thickBot="1" x14ac:dyDescent="0.4">
      <c r="A19" s="27" t="s">
        <v>40</v>
      </c>
      <c r="B19" s="28">
        <f>B3*5</f>
        <v>4200000</v>
      </c>
      <c r="C19" s="28">
        <f>C3*5</f>
        <v>7380000</v>
      </c>
      <c r="D19" s="28">
        <f>D3*5</f>
        <v>11580000</v>
      </c>
      <c r="E19" s="29">
        <f>E3*5</f>
        <v>1725000</v>
      </c>
      <c r="F19" s="29">
        <f>1360000+60000</f>
        <v>1420000</v>
      </c>
      <c r="G19" s="29">
        <v>134000</v>
      </c>
      <c r="H19" s="29">
        <f>H3*5</f>
        <v>600000</v>
      </c>
      <c r="I19" s="29">
        <f>I3*5</f>
        <v>120000</v>
      </c>
      <c r="J19" s="29">
        <f>J3*5+10000</f>
        <v>172000</v>
      </c>
      <c r="K19" s="29">
        <f>K3*5</f>
        <v>120000</v>
      </c>
      <c r="L19" s="29">
        <f>L3*5</f>
        <v>150000</v>
      </c>
      <c r="M19" s="29">
        <v>300000</v>
      </c>
      <c r="N19" s="29">
        <f>N3*5</f>
        <v>1320000</v>
      </c>
      <c r="O19" s="29">
        <f>O3*5</f>
        <v>300000</v>
      </c>
      <c r="P19" s="29">
        <f>P3*5</f>
        <v>960000</v>
      </c>
      <c r="Q19" s="30">
        <f>SUM(E19:P19)</f>
        <v>7321000</v>
      </c>
      <c r="R19" s="31">
        <f>D19-Q19</f>
        <v>4259000</v>
      </c>
      <c r="S19" s="32">
        <f>S3*5</f>
        <v>900000</v>
      </c>
      <c r="T19" s="33">
        <f>R19-S19</f>
        <v>3359000</v>
      </c>
    </row>
    <row r="20" spans="1:20" x14ac:dyDescent="0.3">
      <c r="A20" t="s">
        <v>41</v>
      </c>
    </row>
    <row r="23" spans="1:20" x14ac:dyDescent="0.3">
      <c r="A23" s="42">
        <v>2036</v>
      </c>
      <c r="B23" s="43">
        <v>97000</v>
      </c>
      <c r="C23" s="44" t="s">
        <v>43</v>
      </c>
    </row>
    <row r="24" spans="1:20" x14ac:dyDescent="0.3">
      <c r="A24" s="42">
        <v>2032</v>
      </c>
      <c r="B24" s="43">
        <f>8359*12</f>
        <v>100308</v>
      </c>
      <c r="C24" s="44" t="s">
        <v>44</v>
      </c>
    </row>
    <row r="25" spans="1:20" ht="28.8" x14ac:dyDescent="0.3">
      <c r="A25" s="42">
        <v>2044</v>
      </c>
      <c r="B25" s="43">
        <v>1800000</v>
      </c>
      <c r="C25" s="45" t="s">
        <v>45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8BF6DA-6B21-4E9A-AD23-8F5895326114}">
  <dimension ref="A1:O52"/>
  <sheetViews>
    <sheetView topLeftCell="A12" workbookViewId="0">
      <selection activeCell="B37" sqref="B37"/>
    </sheetView>
  </sheetViews>
  <sheetFormatPr defaultRowHeight="15.6" x14ac:dyDescent="0.3"/>
  <cols>
    <col min="1" max="1" width="9.77734375" style="100" bestFit="1" customWidth="1"/>
    <col min="2" max="2" width="13.21875" style="100" bestFit="1" customWidth="1"/>
    <col min="3" max="3" width="13.88671875" style="100" bestFit="1" customWidth="1"/>
    <col min="4" max="4" width="8.88671875" style="100"/>
    <col min="5" max="5" width="12.88671875" style="100" customWidth="1"/>
    <col min="6" max="6" width="11.44140625" style="100" bestFit="1" customWidth="1"/>
    <col min="7" max="7" width="9" style="100" bestFit="1" customWidth="1"/>
    <col min="8" max="9" width="8.88671875" style="100"/>
    <col min="10" max="10" width="9" style="100" bestFit="1" customWidth="1"/>
    <col min="11" max="11" width="14.33203125" style="100" customWidth="1"/>
    <col min="12" max="12" width="14.44140625" style="100" customWidth="1"/>
    <col min="13" max="13" width="21.33203125" style="100" customWidth="1"/>
    <col min="14" max="14" width="22.44140625" style="100" customWidth="1"/>
    <col min="15" max="16384" width="8.88671875" style="100"/>
  </cols>
  <sheetData>
    <row r="1" spans="1:15" ht="16.2" thickBot="1" x14ac:dyDescent="0.35">
      <c r="A1" s="98" t="s">
        <v>46</v>
      </c>
      <c r="B1" s="99">
        <v>385000</v>
      </c>
      <c r="D1" s="100" t="s">
        <v>54</v>
      </c>
      <c r="E1" s="88">
        <v>466054</v>
      </c>
      <c r="F1" s="88">
        <v>11824</v>
      </c>
      <c r="G1" s="101">
        <v>0.123</v>
      </c>
      <c r="J1" s="102" t="s">
        <v>69</v>
      </c>
      <c r="K1" s="103" t="s">
        <v>66</v>
      </c>
      <c r="L1" s="103" t="s">
        <v>56</v>
      </c>
      <c r="M1" s="104" t="s">
        <v>55</v>
      </c>
      <c r="N1" s="105" t="s">
        <v>68</v>
      </c>
    </row>
    <row r="2" spans="1:15" x14ac:dyDescent="0.3">
      <c r="A2" s="98" t="s">
        <v>52</v>
      </c>
      <c r="B2" s="99">
        <v>8000</v>
      </c>
      <c r="J2" s="106">
        <v>46023</v>
      </c>
      <c r="K2" s="107">
        <f>E1*G1/12</f>
        <v>4777.0535</v>
      </c>
      <c r="L2" s="107">
        <v>11824</v>
      </c>
      <c r="M2" s="108">
        <f>E1+K2-L2</f>
        <v>459007.05349999998</v>
      </c>
      <c r="N2" s="89"/>
    </row>
    <row r="3" spans="1:15" x14ac:dyDescent="0.3">
      <c r="A3" s="98" t="s">
        <v>53</v>
      </c>
      <c r="B3" s="99">
        <v>7000</v>
      </c>
      <c r="J3" s="106">
        <v>46054</v>
      </c>
      <c r="K3" s="107">
        <f>M2*$G$1/12</f>
        <v>4704.8222983749993</v>
      </c>
      <c r="L3" s="107">
        <v>11824</v>
      </c>
      <c r="M3" s="108">
        <f>M2+K3-L3-N3</f>
        <v>451887.875798375</v>
      </c>
      <c r="N3" s="89"/>
    </row>
    <row r="4" spans="1:15" x14ac:dyDescent="0.3">
      <c r="A4" s="98" t="s">
        <v>0</v>
      </c>
      <c r="B4" s="99">
        <f>SUM(B1:B3)</f>
        <v>400000</v>
      </c>
      <c r="J4" s="106">
        <v>46082</v>
      </c>
      <c r="K4" s="107">
        <f t="shared" ref="K4:K13" si="0">M3*$G$1/12</f>
        <v>4631.8507269333431</v>
      </c>
      <c r="L4" s="107">
        <v>11824</v>
      </c>
      <c r="M4" s="108">
        <f t="shared" ref="M4:M51" si="1">M3+K4-L4-N4</f>
        <v>444695.72652530833</v>
      </c>
      <c r="N4" s="89"/>
    </row>
    <row r="5" spans="1:15" ht="16.2" thickBot="1" x14ac:dyDescent="0.35">
      <c r="J5" s="106">
        <v>46113</v>
      </c>
      <c r="K5" s="107">
        <f t="shared" si="0"/>
        <v>4558.1311968844102</v>
      </c>
      <c r="L5" s="107">
        <v>11824</v>
      </c>
      <c r="M5" s="108">
        <f t="shared" si="1"/>
        <v>437429.85772219277</v>
      </c>
      <c r="N5" s="89"/>
    </row>
    <row r="6" spans="1:15" x14ac:dyDescent="0.3">
      <c r="A6" s="109">
        <v>46023</v>
      </c>
      <c r="B6" s="110">
        <f>B38</f>
        <v>17176</v>
      </c>
      <c r="J6" s="106">
        <v>46143</v>
      </c>
      <c r="K6" s="107">
        <f t="shared" si="0"/>
        <v>4483.6560416524762</v>
      </c>
      <c r="L6" s="107">
        <v>11824</v>
      </c>
      <c r="M6" s="108">
        <f t="shared" si="1"/>
        <v>430089.51376384526</v>
      </c>
      <c r="N6" s="89"/>
    </row>
    <row r="7" spans="1:15" x14ac:dyDescent="0.3">
      <c r="A7" s="111">
        <v>46054</v>
      </c>
      <c r="B7" s="89">
        <f>B6</f>
        <v>17176</v>
      </c>
      <c r="J7" s="106">
        <v>46174</v>
      </c>
      <c r="K7" s="107">
        <f t="shared" si="0"/>
        <v>4408.4175160794139</v>
      </c>
      <c r="L7" s="107">
        <v>11824</v>
      </c>
      <c r="M7" s="108">
        <f t="shared" si="1"/>
        <v>422673.9312799247</v>
      </c>
      <c r="N7" s="89"/>
      <c r="O7" s="112"/>
    </row>
    <row r="8" spans="1:15" x14ac:dyDescent="0.3">
      <c r="A8" s="111">
        <v>46082</v>
      </c>
      <c r="B8" s="89">
        <f t="shared" ref="B8:B17" si="2">B7</f>
        <v>17176</v>
      </c>
      <c r="J8" s="106">
        <v>46204</v>
      </c>
      <c r="K8" s="107">
        <f t="shared" si="0"/>
        <v>4332.4077956192277</v>
      </c>
      <c r="L8" s="107">
        <v>11824</v>
      </c>
      <c r="M8" s="108">
        <f t="shared" si="1"/>
        <v>415182.33907554392</v>
      </c>
      <c r="N8" s="89"/>
    </row>
    <row r="9" spans="1:15" x14ac:dyDescent="0.3">
      <c r="A9" s="111">
        <v>46113</v>
      </c>
      <c r="B9" s="89">
        <f t="shared" si="2"/>
        <v>17176</v>
      </c>
      <c r="J9" s="106">
        <v>46235</v>
      </c>
      <c r="K9" s="107">
        <f t="shared" si="0"/>
        <v>4255.6189755243249</v>
      </c>
      <c r="L9" s="107">
        <v>11824</v>
      </c>
      <c r="M9" s="108">
        <f t="shared" si="1"/>
        <v>407613.95805106824</v>
      </c>
      <c r="N9" s="89"/>
    </row>
    <row r="10" spans="1:15" x14ac:dyDescent="0.3">
      <c r="A10" s="111">
        <v>46143</v>
      </c>
      <c r="B10" s="89">
        <f t="shared" si="2"/>
        <v>17176</v>
      </c>
      <c r="J10" s="106">
        <v>46266</v>
      </c>
      <c r="K10" s="107">
        <f t="shared" si="0"/>
        <v>4178.0430700234492</v>
      </c>
      <c r="L10" s="107">
        <v>11824</v>
      </c>
      <c r="M10" s="108">
        <f t="shared" si="1"/>
        <v>399968.00112109171</v>
      </c>
      <c r="N10" s="89"/>
    </row>
    <row r="11" spans="1:15" x14ac:dyDescent="0.3">
      <c r="A11" s="111">
        <v>46174</v>
      </c>
      <c r="B11" s="89">
        <f t="shared" si="2"/>
        <v>17176</v>
      </c>
      <c r="C11" s="88">
        <v>-100000</v>
      </c>
      <c r="J11" s="106">
        <v>46296</v>
      </c>
      <c r="K11" s="107">
        <f t="shared" si="0"/>
        <v>4099.6720114911905</v>
      </c>
      <c r="L11" s="107">
        <v>11824</v>
      </c>
      <c r="M11" s="108">
        <f t="shared" si="1"/>
        <v>392243.67313258292</v>
      </c>
      <c r="N11" s="89"/>
    </row>
    <row r="12" spans="1:15" x14ac:dyDescent="0.3">
      <c r="A12" s="111">
        <v>46204</v>
      </c>
      <c r="B12" s="89">
        <f t="shared" si="2"/>
        <v>17176</v>
      </c>
      <c r="C12" s="88">
        <v>-16000</v>
      </c>
      <c r="J12" s="106">
        <v>46327</v>
      </c>
      <c r="K12" s="107">
        <f t="shared" si="0"/>
        <v>4020.4976496089748</v>
      </c>
      <c r="L12" s="107">
        <v>11824</v>
      </c>
      <c r="M12" s="108">
        <f t="shared" si="1"/>
        <v>384440.17078219191</v>
      </c>
      <c r="N12" s="89"/>
    </row>
    <row r="13" spans="1:15" ht="16.2" thickBot="1" x14ac:dyDescent="0.35">
      <c r="A13" s="111">
        <v>46235</v>
      </c>
      <c r="B13" s="89">
        <f t="shared" si="2"/>
        <v>17176</v>
      </c>
      <c r="J13" s="113">
        <v>46357</v>
      </c>
      <c r="K13" s="114">
        <f t="shared" si="0"/>
        <v>3940.5117505174671</v>
      </c>
      <c r="L13" s="114">
        <v>11824</v>
      </c>
      <c r="M13" s="115">
        <f t="shared" si="1"/>
        <v>376556.68253270938</v>
      </c>
      <c r="N13" s="89"/>
    </row>
    <row r="14" spans="1:15" x14ac:dyDescent="0.3">
      <c r="A14" s="111">
        <v>46266</v>
      </c>
      <c r="B14" s="89">
        <f t="shared" si="2"/>
        <v>17176</v>
      </c>
      <c r="J14" s="109">
        <v>46388</v>
      </c>
      <c r="K14" s="116">
        <f t="shared" ref="K14:K22" si="3">M13*$G$1/12</f>
        <v>3859.7059959602707</v>
      </c>
      <c r="L14" s="116">
        <v>11824</v>
      </c>
      <c r="M14" s="110">
        <f t="shared" si="1"/>
        <v>368592.38852866966</v>
      </c>
      <c r="N14" s="89"/>
    </row>
    <row r="15" spans="1:15" x14ac:dyDescent="0.3">
      <c r="A15" s="111">
        <v>46296</v>
      </c>
      <c r="B15" s="89">
        <f t="shared" si="2"/>
        <v>17176</v>
      </c>
      <c r="J15" s="111">
        <v>46419</v>
      </c>
      <c r="K15" s="88">
        <f t="shared" si="3"/>
        <v>3778.0719824188641</v>
      </c>
      <c r="L15" s="88">
        <v>11824</v>
      </c>
      <c r="M15" s="89">
        <f t="shared" si="1"/>
        <v>360546.46051108855</v>
      </c>
      <c r="N15" s="89"/>
    </row>
    <row r="16" spans="1:15" x14ac:dyDescent="0.3">
      <c r="A16" s="111">
        <v>46327</v>
      </c>
      <c r="B16" s="89">
        <f t="shared" si="2"/>
        <v>17176</v>
      </c>
      <c r="J16" s="111">
        <v>46447</v>
      </c>
      <c r="K16" s="88">
        <f t="shared" si="3"/>
        <v>3695.6012202386573</v>
      </c>
      <c r="L16" s="88">
        <v>11824</v>
      </c>
      <c r="M16" s="89">
        <f t="shared" si="1"/>
        <v>352418.06173132721</v>
      </c>
      <c r="N16" s="89"/>
    </row>
    <row r="17" spans="1:14" ht="16.2" thickBot="1" x14ac:dyDescent="0.35">
      <c r="A17" s="117">
        <v>46357</v>
      </c>
      <c r="B17" s="94">
        <f t="shared" si="2"/>
        <v>17176</v>
      </c>
      <c r="J17" s="111">
        <v>46478</v>
      </c>
      <c r="K17" s="88">
        <f t="shared" si="3"/>
        <v>3612.2851327461035</v>
      </c>
      <c r="L17" s="88">
        <v>11824</v>
      </c>
      <c r="M17" s="89">
        <f t="shared" si="1"/>
        <v>344206.3468640733</v>
      </c>
      <c r="N17" s="89"/>
    </row>
    <row r="18" spans="1:14" ht="16.2" thickBot="1" x14ac:dyDescent="0.35">
      <c r="B18" s="88"/>
      <c r="J18" s="111">
        <v>46508</v>
      </c>
      <c r="K18" s="88">
        <f t="shared" si="3"/>
        <v>3528.1150553567513</v>
      </c>
      <c r="L18" s="88">
        <v>11824</v>
      </c>
      <c r="M18" s="89">
        <f t="shared" si="1"/>
        <v>335910.46191943006</v>
      </c>
      <c r="N18" s="89"/>
    </row>
    <row r="19" spans="1:14" ht="16.2" thickBot="1" x14ac:dyDescent="0.35">
      <c r="A19" s="95" t="s">
        <v>70</v>
      </c>
      <c r="B19" s="97">
        <f>SUM(B6:B17)+C11+C12</f>
        <v>90112</v>
      </c>
      <c r="J19" s="111">
        <v>46539</v>
      </c>
      <c r="K19" s="88">
        <f t="shared" si="3"/>
        <v>3443.0822346741584</v>
      </c>
      <c r="L19" s="88">
        <v>11824</v>
      </c>
      <c r="M19" s="89">
        <f t="shared" si="1"/>
        <v>327529.54415410419</v>
      </c>
      <c r="N19" s="89"/>
    </row>
    <row r="20" spans="1:14" x14ac:dyDescent="0.3">
      <c r="J20" s="111">
        <v>46569</v>
      </c>
      <c r="K20" s="88">
        <f t="shared" si="3"/>
        <v>3357.1778275795677</v>
      </c>
      <c r="L20" s="88">
        <v>11824</v>
      </c>
      <c r="M20" s="89">
        <f t="shared" si="1"/>
        <v>319062.72198168375</v>
      </c>
      <c r="N20" s="89"/>
    </row>
    <row r="21" spans="1:14" x14ac:dyDescent="0.3">
      <c r="J21" s="111">
        <v>46600</v>
      </c>
      <c r="K21" s="88">
        <f t="shared" si="3"/>
        <v>3270.392900312258</v>
      </c>
      <c r="L21" s="88">
        <v>11824</v>
      </c>
      <c r="M21" s="89">
        <f t="shared" si="1"/>
        <v>310509.11488199601</v>
      </c>
      <c r="N21" s="89"/>
    </row>
    <row r="22" spans="1:14" x14ac:dyDescent="0.3">
      <c r="J22" s="111">
        <v>46631</v>
      </c>
      <c r="K22" s="88">
        <f t="shared" si="3"/>
        <v>3182.7184275404593</v>
      </c>
      <c r="L22" s="88">
        <v>11824</v>
      </c>
      <c r="M22" s="89">
        <f t="shared" si="1"/>
        <v>301867.83330953645</v>
      </c>
      <c r="N22" s="89"/>
    </row>
    <row r="23" spans="1:14" x14ac:dyDescent="0.3">
      <c r="J23" s="111">
        <v>46661</v>
      </c>
      <c r="K23" s="88">
        <f t="shared" ref="K23:K25" si="4">M22*$G$1/12</f>
        <v>3094.1452914227484</v>
      </c>
      <c r="L23" s="88">
        <v>11824</v>
      </c>
      <c r="M23" s="89">
        <f t="shared" si="1"/>
        <v>293137.97860095918</v>
      </c>
      <c r="N23" s="89"/>
    </row>
    <row r="24" spans="1:14" x14ac:dyDescent="0.3">
      <c r="J24" s="111">
        <v>46692</v>
      </c>
      <c r="K24" s="88">
        <f t="shared" si="4"/>
        <v>3004.6642806598315</v>
      </c>
      <c r="L24" s="88">
        <v>11824</v>
      </c>
      <c r="M24" s="89">
        <f t="shared" si="1"/>
        <v>284318.64288161899</v>
      </c>
      <c r="N24" s="89"/>
    </row>
    <row r="25" spans="1:14" ht="16.2" thickBot="1" x14ac:dyDescent="0.35">
      <c r="J25" s="117">
        <v>46722</v>
      </c>
      <c r="K25" s="93">
        <f t="shared" si="4"/>
        <v>2914.2660895365948</v>
      </c>
      <c r="L25" s="93">
        <v>11824</v>
      </c>
      <c r="M25" s="94">
        <f t="shared" si="1"/>
        <v>275408.90897115559</v>
      </c>
      <c r="N25" s="89"/>
    </row>
    <row r="26" spans="1:14" x14ac:dyDescent="0.3">
      <c r="J26" s="118">
        <v>46753</v>
      </c>
      <c r="K26" s="119">
        <f t="shared" ref="K26:K34" si="5">M25*$G$1/12</f>
        <v>2822.9413169543445</v>
      </c>
      <c r="L26" s="119">
        <v>11824</v>
      </c>
      <c r="M26" s="120">
        <f t="shared" si="1"/>
        <v>266407.85028810991</v>
      </c>
      <c r="N26" s="89"/>
    </row>
    <row r="27" spans="1:14" x14ac:dyDescent="0.3">
      <c r="J27" s="106">
        <v>46784</v>
      </c>
      <c r="K27" s="107">
        <f t="shared" si="5"/>
        <v>2730.6804654531265</v>
      </c>
      <c r="L27" s="107">
        <v>11824</v>
      </c>
      <c r="M27" s="108">
        <f t="shared" si="1"/>
        <v>257314.53075356304</v>
      </c>
      <c r="N27" s="89"/>
    </row>
    <row r="28" spans="1:14" ht="16.2" thickBot="1" x14ac:dyDescent="0.35">
      <c r="J28" s="106">
        <v>46813</v>
      </c>
      <c r="K28" s="107">
        <f t="shared" si="5"/>
        <v>2637.4739402240211</v>
      </c>
      <c r="L28" s="107">
        <v>11824</v>
      </c>
      <c r="M28" s="108">
        <f t="shared" si="1"/>
        <v>248128.00469378705</v>
      </c>
      <c r="N28" s="89"/>
    </row>
    <row r="29" spans="1:14" ht="16.2" thickBot="1" x14ac:dyDescent="0.35">
      <c r="A29" s="160">
        <v>2026</v>
      </c>
      <c r="B29" s="161"/>
      <c r="C29" s="162"/>
      <c r="J29" s="106">
        <v>46844</v>
      </c>
      <c r="K29" s="107">
        <f t="shared" si="5"/>
        <v>2543.3120481113169</v>
      </c>
      <c r="L29" s="107">
        <v>11824</v>
      </c>
      <c r="M29" s="108">
        <f t="shared" si="1"/>
        <v>238847.31674189836</v>
      </c>
      <c r="N29" s="89"/>
    </row>
    <row r="30" spans="1:14" x14ac:dyDescent="0.3">
      <c r="A30" s="128"/>
      <c r="B30" s="34" t="s">
        <v>71</v>
      </c>
      <c r="C30" s="129" t="s">
        <v>72</v>
      </c>
      <c r="J30" s="106">
        <v>46874</v>
      </c>
      <c r="K30" s="107">
        <f>M29*$G$1/12</f>
        <v>2448.1849966044583</v>
      </c>
      <c r="L30" s="107">
        <v>11824</v>
      </c>
      <c r="M30" s="108">
        <f>M29+K30-L30-N30</f>
        <v>229471.50173850282</v>
      </c>
      <c r="N30" s="89"/>
    </row>
    <row r="31" spans="1:14" x14ac:dyDescent="0.3">
      <c r="A31" s="87" t="s">
        <v>57</v>
      </c>
      <c r="B31" s="88">
        <v>70000</v>
      </c>
      <c r="C31" s="89">
        <f t="shared" ref="C31:C38" si="6">B31*12</f>
        <v>840000</v>
      </c>
      <c r="J31" s="106">
        <v>46905</v>
      </c>
      <c r="K31" s="107">
        <f t="shared" si="5"/>
        <v>2352.0828928196538</v>
      </c>
      <c r="L31" s="107">
        <v>11824</v>
      </c>
      <c r="M31" s="108">
        <f t="shared" si="1"/>
        <v>219999.58463132248</v>
      </c>
      <c r="N31" s="89"/>
    </row>
    <row r="32" spans="1:14" x14ac:dyDescent="0.3">
      <c r="A32" s="122" t="s">
        <v>58</v>
      </c>
      <c r="B32" s="123">
        <v>8000</v>
      </c>
      <c r="C32" s="124">
        <f t="shared" si="6"/>
        <v>96000</v>
      </c>
      <c r="J32" s="106">
        <v>46935</v>
      </c>
      <c r="K32" s="107">
        <f t="shared" si="5"/>
        <v>2254.9957424710551</v>
      </c>
      <c r="L32" s="107">
        <v>11824</v>
      </c>
      <c r="M32" s="108">
        <f t="shared" si="1"/>
        <v>210430.58037379352</v>
      </c>
      <c r="N32" s="89"/>
    </row>
    <row r="33" spans="1:14" x14ac:dyDescent="0.3">
      <c r="A33" s="122" t="s">
        <v>59</v>
      </c>
      <c r="B33" s="123">
        <v>11824</v>
      </c>
      <c r="C33" s="124">
        <f t="shared" si="6"/>
        <v>141888</v>
      </c>
      <c r="J33" s="106">
        <v>46966</v>
      </c>
      <c r="K33" s="107">
        <f t="shared" si="5"/>
        <v>2156.9134488313834</v>
      </c>
      <c r="L33" s="107">
        <v>11824</v>
      </c>
      <c r="M33" s="108">
        <f t="shared" si="1"/>
        <v>200763.49382262491</v>
      </c>
      <c r="N33" s="89"/>
    </row>
    <row r="34" spans="1:14" x14ac:dyDescent="0.3">
      <c r="A34" s="90" t="s">
        <v>60</v>
      </c>
      <c r="B34" s="91">
        <v>15000</v>
      </c>
      <c r="C34" s="92">
        <f t="shared" si="6"/>
        <v>180000</v>
      </c>
      <c r="J34" s="106">
        <v>46997</v>
      </c>
      <c r="K34" s="107">
        <f t="shared" si="5"/>
        <v>2057.8258116819052</v>
      </c>
      <c r="L34" s="107">
        <v>11824</v>
      </c>
      <c r="M34" s="108">
        <f t="shared" si="1"/>
        <v>190997.31963430683</v>
      </c>
      <c r="N34" s="89"/>
    </row>
    <row r="35" spans="1:14" x14ac:dyDescent="0.3">
      <c r="A35" s="122" t="s">
        <v>62</v>
      </c>
      <c r="B35" s="123">
        <v>5000</v>
      </c>
      <c r="C35" s="124">
        <f t="shared" si="6"/>
        <v>60000</v>
      </c>
      <c r="J35" s="106">
        <v>47027</v>
      </c>
      <c r="K35" s="107">
        <f t="shared" ref="K35:K51" si="7">M34*$G$1/12</f>
        <v>1957.7225262516449</v>
      </c>
      <c r="L35" s="107">
        <v>11824</v>
      </c>
      <c r="M35" s="108">
        <f t="shared" si="1"/>
        <v>181131.04216055849</v>
      </c>
      <c r="N35" s="89"/>
    </row>
    <row r="36" spans="1:14" x14ac:dyDescent="0.3">
      <c r="A36" s="122" t="s">
        <v>63</v>
      </c>
      <c r="B36" s="123">
        <v>3000</v>
      </c>
      <c r="C36" s="124">
        <f t="shared" si="6"/>
        <v>36000</v>
      </c>
      <c r="J36" s="106">
        <v>47058</v>
      </c>
      <c r="K36" s="107">
        <f t="shared" si="7"/>
        <v>1856.5931821457243</v>
      </c>
      <c r="L36" s="107">
        <v>11824</v>
      </c>
      <c r="M36" s="108">
        <f t="shared" si="1"/>
        <v>171163.63534270422</v>
      </c>
      <c r="N36" s="89"/>
    </row>
    <row r="37" spans="1:14" ht="16.2" thickBot="1" x14ac:dyDescent="0.35">
      <c r="A37" s="125" t="s">
        <v>20</v>
      </c>
      <c r="B37" s="126">
        <v>10000</v>
      </c>
      <c r="C37" s="127">
        <f t="shared" si="6"/>
        <v>120000</v>
      </c>
      <c r="J37" s="113">
        <v>47088</v>
      </c>
      <c r="K37" s="114">
        <f t="shared" si="7"/>
        <v>1754.4272622627184</v>
      </c>
      <c r="L37" s="114">
        <v>11824</v>
      </c>
      <c r="M37" s="115">
        <f t="shared" si="1"/>
        <v>161094.06260496695</v>
      </c>
      <c r="N37" s="89"/>
    </row>
    <row r="38" spans="1:14" ht="16.2" thickBot="1" x14ac:dyDescent="0.35">
      <c r="A38" s="95" t="s">
        <v>61</v>
      </c>
      <c r="B38" s="96">
        <f>B31-SUM(B32:B37)</f>
        <v>17176</v>
      </c>
      <c r="C38" s="97">
        <f t="shared" si="6"/>
        <v>206112</v>
      </c>
      <c r="J38" s="109">
        <v>47119</v>
      </c>
      <c r="K38" s="116">
        <f t="shared" si="7"/>
        <v>1651.2141417009113</v>
      </c>
      <c r="L38" s="116">
        <v>11824</v>
      </c>
      <c r="M38" s="110">
        <f t="shared" si="1"/>
        <v>150921.27674666786</v>
      </c>
      <c r="N38" s="89"/>
    </row>
    <row r="39" spans="1:14" x14ac:dyDescent="0.3">
      <c r="J39" s="111">
        <v>47150</v>
      </c>
      <c r="K39" s="88">
        <f t="shared" si="7"/>
        <v>1546.9430866533455</v>
      </c>
      <c r="L39" s="88">
        <v>11824</v>
      </c>
      <c r="M39" s="89">
        <f t="shared" si="1"/>
        <v>140644.2198333212</v>
      </c>
      <c r="N39" s="89"/>
    </row>
    <row r="40" spans="1:14" x14ac:dyDescent="0.3">
      <c r="J40" s="111">
        <v>47178</v>
      </c>
      <c r="K40" s="88">
        <f t="shared" si="7"/>
        <v>1441.6032532915424</v>
      </c>
      <c r="L40" s="88">
        <v>11824</v>
      </c>
      <c r="M40" s="89">
        <f t="shared" si="1"/>
        <v>130261.82308661274</v>
      </c>
      <c r="N40" s="89"/>
    </row>
    <row r="41" spans="1:14" x14ac:dyDescent="0.3">
      <c r="J41" s="111">
        <v>47209</v>
      </c>
      <c r="K41" s="88">
        <f t="shared" si="7"/>
        <v>1335.1836866377805</v>
      </c>
      <c r="L41" s="88">
        <v>11824</v>
      </c>
      <c r="M41" s="89">
        <f t="shared" si="1"/>
        <v>119773.00677325053</v>
      </c>
      <c r="N41" s="89"/>
    </row>
    <row r="42" spans="1:14" x14ac:dyDescent="0.3">
      <c r="J42" s="111">
        <v>47239</v>
      </c>
      <c r="K42" s="88">
        <f t="shared" si="7"/>
        <v>1227.6733194258179</v>
      </c>
      <c r="L42" s="88">
        <v>11824</v>
      </c>
      <c r="M42" s="89">
        <f t="shared" si="1"/>
        <v>109176.68009267634</v>
      </c>
      <c r="N42" s="89"/>
    </row>
    <row r="43" spans="1:14" x14ac:dyDescent="0.3">
      <c r="J43" s="111">
        <v>47270</v>
      </c>
      <c r="K43" s="88">
        <f t="shared" si="7"/>
        <v>1119.0609709499324</v>
      </c>
      <c r="L43" s="88">
        <v>11824</v>
      </c>
      <c r="M43" s="89">
        <f t="shared" si="1"/>
        <v>98471.741063626265</v>
      </c>
      <c r="N43" s="89"/>
    </row>
    <row r="44" spans="1:14" x14ac:dyDescent="0.3">
      <c r="J44" s="111">
        <v>47300</v>
      </c>
      <c r="K44" s="88">
        <f t="shared" si="7"/>
        <v>1009.3353459021691</v>
      </c>
      <c r="L44" s="88">
        <v>11824</v>
      </c>
      <c r="M44" s="89">
        <f t="shared" si="1"/>
        <v>87657.076409528439</v>
      </c>
      <c r="N44" s="89"/>
    </row>
    <row r="45" spans="1:14" x14ac:dyDescent="0.3">
      <c r="J45" s="111">
        <v>47331</v>
      </c>
      <c r="K45" s="88">
        <f t="shared" si="7"/>
        <v>898.48503319766644</v>
      </c>
      <c r="L45" s="88">
        <v>11824</v>
      </c>
      <c r="M45" s="89">
        <f t="shared" si="1"/>
        <v>76731.561442726103</v>
      </c>
      <c r="N45" s="89"/>
    </row>
    <row r="46" spans="1:14" x14ac:dyDescent="0.3">
      <c r="J46" s="111">
        <v>47362</v>
      </c>
      <c r="K46" s="88">
        <f t="shared" si="7"/>
        <v>786.49850478794258</v>
      </c>
      <c r="L46" s="88">
        <v>11824</v>
      </c>
      <c r="M46" s="89">
        <f t="shared" si="1"/>
        <v>65694.059947514048</v>
      </c>
      <c r="N46" s="89"/>
    </row>
    <row r="47" spans="1:14" x14ac:dyDescent="0.3">
      <c r="J47" s="111">
        <v>47392</v>
      </c>
      <c r="K47" s="88">
        <f t="shared" si="7"/>
        <v>673.36411446201896</v>
      </c>
      <c r="L47" s="88">
        <v>11824</v>
      </c>
      <c r="M47" s="89">
        <f t="shared" si="1"/>
        <v>54543.424061976068</v>
      </c>
      <c r="N47" s="89"/>
    </row>
    <row r="48" spans="1:14" x14ac:dyDescent="0.3">
      <c r="J48" s="111">
        <v>47423</v>
      </c>
      <c r="K48" s="88">
        <f t="shared" si="7"/>
        <v>559.07009663525469</v>
      </c>
      <c r="L48" s="88">
        <v>11824</v>
      </c>
      <c r="M48" s="89">
        <f t="shared" si="1"/>
        <v>43278.49415861132</v>
      </c>
      <c r="N48" s="89"/>
    </row>
    <row r="49" spans="10:14" ht="16.2" thickBot="1" x14ac:dyDescent="0.35">
      <c r="J49" s="117">
        <v>47453</v>
      </c>
      <c r="K49" s="93">
        <f t="shared" si="7"/>
        <v>443.60456512576599</v>
      </c>
      <c r="L49" s="93">
        <v>11824</v>
      </c>
      <c r="M49" s="94">
        <f t="shared" si="1"/>
        <v>31898.098723737086</v>
      </c>
      <c r="N49" s="89"/>
    </row>
    <row r="50" spans="10:14" x14ac:dyDescent="0.3">
      <c r="J50" s="118">
        <v>47484</v>
      </c>
      <c r="K50" s="119">
        <f t="shared" si="7"/>
        <v>326.95551191830515</v>
      </c>
      <c r="L50" s="119">
        <v>11824</v>
      </c>
      <c r="M50" s="120">
        <f t="shared" si="1"/>
        <v>20401.054235655392</v>
      </c>
      <c r="N50" s="89"/>
    </row>
    <row r="51" spans="10:14" ht="16.2" thickBot="1" x14ac:dyDescent="0.35">
      <c r="J51" s="113">
        <v>47515</v>
      </c>
      <c r="K51" s="114">
        <f t="shared" si="7"/>
        <v>209.11080591546775</v>
      </c>
      <c r="L51" s="114">
        <v>11824</v>
      </c>
      <c r="M51" s="115">
        <f t="shared" si="1"/>
        <v>8786.1650415708609</v>
      </c>
      <c r="N51" s="94"/>
    </row>
    <row r="52" spans="10:14" x14ac:dyDescent="0.3">
      <c r="J52" s="121"/>
      <c r="M52" s="112"/>
    </row>
  </sheetData>
  <mergeCells count="1">
    <mergeCell ref="A29:C2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E7A6B-CBB4-4447-BF57-F28A3FAD7EC6}">
  <dimension ref="A1:I87"/>
  <sheetViews>
    <sheetView workbookViewId="0">
      <selection activeCell="D18" sqref="D18"/>
    </sheetView>
  </sheetViews>
  <sheetFormatPr defaultRowHeight="14.4" x14ac:dyDescent="0.3"/>
  <cols>
    <col min="1" max="3" width="19.6640625" customWidth="1"/>
    <col min="4" max="4" width="27.77734375" customWidth="1"/>
    <col min="5" max="5" width="30.109375" customWidth="1"/>
  </cols>
  <sheetData>
    <row r="1" spans="1:9" ht="26.4" thickBot="1" x14ac:dyDescent="0.55000000000000004">
      <c r="A1" s="163" t="s">
        <v>64</v>
      </c>
      <c r="B1" s="164"/>
      <c r="C1" s="164"/>
      <c r="D1" s="164"/>
      <c r="E1" s="165"/>
      <c r="F1" s="70"/>
      <c r="G1" s="70"/>
      <c r="H1" s="70"/>
      <c r="I1" s="70"/>
    </row>
    <row r="2" spans="1:9" ht="21.6" customHeight="1" thickBot="1" x14ac:dyDescent="0.4">
      <c r="A2" s="83" t="s">
        <v>65</v>
      </c>
      <c r="B2" s="84" t="s">
        <v>66</v>
      </c>
      <c r="C2" s="84" t="s">
        <v>56</v>
      </c>
      <c r="D2" s="84" t="s">
        <v>67</v>
      </c>
      <c r="E2" s="85" t="s">
        <v>68</v>
      </c>
      <c r="F2" s="46"/>
      <c r="G2" s="46"/>
      <c r="H2" s="46"/>
      <c r="I2" s="46"/>
    </row>
    <row r="3" spans="1:9" x14ac:dyDescent="0.3">
      <c r="A3" s="55">
        <v>45962</v>
      </c>
      <c r="B3" s="71">
        <v>8.7499999999999994E-2</v>
      </c>
      <c r="C3" s="56"/>
      <c r="D3" s="60">
        <v>1000000</v>
      </c>
      <c r="E3" s="81"/>
    </row>
    <row r="4" spans="1:9" ht="15" thickBot="1" x14ac:dyDescent="0.35">
      <c r="A4" s="59">
        <v>45992</v>
      </c>
      <c r="B4" s="73">
        <v>8.7499999999999994E-2</v>
      </c>
      <c r="C4" s="74">
        <v>15962</v>
      </c>
      <c r="D4" s="62">
        <f>D3+D3*B4/12-C4-E4</f>
        <v>991329.66666666663</v>
      </c>
      <c r="E4" s="81"/>
    </row>
    <row r="5" spans="1:9" x14ac:dyDescent="0.3">
      <c r="A5" s="63">
        <v>46023</v>
      </c>
      <c r="B5" s="75">
        <v>8.7499999999999994E-2</v>
      </c>
      <c r="C5" s="76">
        <v>15962</v>
      </c>
      <c r="D5" s="64">
        <f t="shared" ref="D5:D68" si="0">D4+D4*B5/12-C5-E5</f>
        <v>982596.11215277773</v>
      </c>
      <c r="E5" s="81"/>
    </row>
    <row r="6" spans="1:9" x14ac:dyDescent="0.3">
      <c r="A6" s="65">
        <v>46054</v>
      </c>
      <c r="B6" s="77">
        <v>8.7499999999999994E-2</v>
      </c>
      <c r="C6" s="78">
        <v>15962</v>
      </c>
      <c r="D6" s="66">
        <f t="shared" si="0"/>
        <v>973798.87547055841</v>
      </c>
      <c r="E6" s="81"/>
    </row>
    <row r="7" spans="1:9" x14ac:dyDescent="0.3">
      <c r="A7" s="65">
        <v>46082</v>
      </c>
      <c r="B7" s="77">
        <v>8.7499999999999994E-2</v>
      </c>
      <c r="C7" s="78">
        <v>15962</v>
      </c>
      <c r="D7" s="66">
        <f t="shared" si="0"/>
        <v>964937.49227086455</v>
      </c>
      <c r="E7" s="81"/>
    </row>
    <row r="8" spans="1:9" x14ac:dyDescent="0.3">
      <c r="A8" s="65">
        <v>46113</v>
      </c>
      <c r="B8" s="77">
        <v>8.7499999999999994E-2</v>
      </c>
      <c r="C8" s="78">
        <v>15962</v>
      </c>
      <c r="D8" s="66">
        <f t="shared" si="0"/>
        <v>956011.49481867289</v>
      </c>
      <c r="E8" s="81"/>
    </row>
    <row r="9" spans="1:9" x14ac:dyDescent="0.3">
      <c r="A9" s="65">
        <v>46143</v>
      </c>
      <c r="B9" s="77">
        <v>8.7499999999999994E-2</v>
      </c>
      <c r="C9" s="78">
        <v>15962</v>
      </c>
      <c r="D9" s="66">
        <f t="shared" si="0"/>
        <v>947020.41196839232</v>
      </c>
      <c r="E9" s="81"/>
    </row>
    <row r="10" spans="1:9" x14ac:dyDescent="0.3">
      <c r="A10" s="65">
        <v>46174</v>
      </c>
      <c r="B10" s="77">
        <v>8.7499999999999994E-2</v>
      </c>
      <c r="C10" s="78">
        <v>15962</v>
      </c>
      <c r="D10" s="66">
        <f t="shared" si="0"/>
        <v>937963.76913899521</v>
      </c>
      <c r="E10" s="81"/>
    </row>
    <row r="11" spans="1:9" x14ac:dyDescent="0.3">
      <c r="A11" s="65">
        <v>46204</v>
      </c>
      <c r="B11" s="77">
        <v>8.7499999999999994E-2</v>
      </c>
      <c r="C11" s="78">
        <v>15962</v>
      </c>
      <c r="D11" s="66">
        <f t="shared" si="0"/>
        <v>928841.08828896703</v>
      </c>
      <c r="E11" s="81"/>
    </row>
    <row r="12" spans="1:9" x14ac:dyDescent="0.3">
      <c r="A12" s="65">
        <v>46235</v>
      </c>
      <c r="B12" s="77">
        <v>8.7499999999999994E-2</v>
      </c>
      <c r="C12" s="78">
        <v>15962</v>
      </c>
      <c r="D12" s="66">
        <f t="shared" si="0"/>
        <v>919651.88789107406</v>
      </c>
      <c r="E12" s="81"/>
    </row>
    <row r="13" spans="1:9" x14ac:dyDescent="0.3">
      <c r="A13" s="65">
        <v>46266</v>
      </c>
      <c r="B13" s="77">
        <v>8.7499999999999994E-2</v>
      </c>
      <c r="C13" s="78">
        <v>15962</v>
      </c>
      <c r="D13" s="66">
        <f t="shared" si="0"/>
        <v>910395.68290694652</v>
      </c>
      <c r="E13" s="81"/>
    </row>
    <row r="14" spans="1:9" x14ac:dyDescent="0.3">
      <c r="A14" s="65">
        <v>46296</v>
      </c>
      <c r="B14" s="77">
        <v>8.7499999999999994E-2</v>
      </c>
      <c r="C14" s="78">
        <v>15962</v>
      </c>
      <c r="D14" s="66">
        <f t="shared" si="0"/>
        <v>901071.98476147628</v>
      </c>
      <c r="E14" s="81"/>
    </row>
    <row r="15" spans="1:9" x14ac:dyDescent="0.3">
      <c r="A15" s="65">
        <v>46327</v>
      </c>
      <c r="B15" s="77">
        <v>8.7499999999999994E-2</v>
      </c>
      <c r="C15" s="78">
        <v>15962</v>
      </c>
      <c r="D15" s="66">
        <f t="shared" si="0"/>
        <v>891680.3013170287</v>
      </c>
      <c r="E15" s="81"/>
    </row>
    <row r="16" spans="1:9" ht="15" thickBot="1" x14ac:dyDescent="0.35">
      <c r="A16" s="67">
        <v>46357</v>
      </c>
      <c r="B16" s="79">
        <v>8.7499999999999994E-2</v>
      </c>
      <c r="C16" s="80">
        <v>15962</v>
      </c>
      <c r="D16" s="68">
        <f t="shared" si="0"/>
        <v>882220.13684746542</v>
      </c>
      <c r="E16" s="58"/>
    </row>
    <row r="17" spans="1:5" x14ac:dyDescent="0.3">
      <c r="A17" s="55">
        <v>46388</v>
      </c>
      <c r="B17" s="71">
        <v>8.7499999999999994E-2</v>
      </c>
      <c r="C17" s="72">
        <v>15962</v>
      </c>
      <c r="D17" s="60">
        <f t="shared" si="0"/>
        <v>872690.99201197817</v>
      </c>
      <c r="E17" s="81"/>
    </row>
    <row r="18" spans="1:5" x14ac:dyDescent="0.3">
      <c r="A18" s="57">
        <v>46419</v>
      </c>
      <c r="B18" s="53">
        <v>8.7499999999999994E-2</v>
      </c>
      <c r="C18" s="3">
        <v>15962</v>
      </c>
      <c r="D18" s="61">
        <f t="shared" si="0"/>
        <v>863092.36382873217</v>
      </c>
      <c r="E18" s="81"/>
    </row>
    <row r="19" spans="1:5" x14ac:dyDescent="0.3">
      <c r="A19" s="57">
        <v>46447</v>
      </c>
      <c r="B19" s="53">
        <v>8.7499999999999994E-2</v>
      </c>
      <c r="C19" s="3">
        <v>15962</v>
      </c>
      <c r="D19" s="61">
        <f t="shared" si="0"/>
        <v>853423.74564831669</v>
      </c>
      <c r="E19" s="81"/>
    </row>
    <row r="20" spans="1:5" x14ac:dyDescent="0.3">
      <c r="A20" s="57">
        <v>46478</v>
      </c>
      <c r="B20" s="53">
        <v>8.7499999999999994E-2</v>
      </c>
      <c r="C20" s="3">
        <v>15962</v>
      </c>
      <c r="D20" s="61">
        <f t="shared" si="0"/>
        <v>843684.62712700234</v>
      </c>
      <c r="E20" s="81"/>
    </row>
    <row r="21" spans="1:5" x14ac:dyDescent="0.3">
      <c r="A21" s="57">
        <v>46508</v>
      </c>
      <c r="B21" s="53">
        <v>8.7499999999999994E-2</v>
      </c>
      <c r="C21" s="3">
        <v>15962</v>
      </c>
      <c r="D21" s="61">
        <f t="shared" si="0"/>
        <v>833874.49419980345</v>
      </c>
      <c r="E21" s="81"/>
    </row>
    <row r="22" spans="1:5" x14ac:dyDescent="0.3">
      <c r="A22" s="57">
        <v>46539</v>
      </c>
      <c r="B22" s="53">
        <v>8.7499999999999994E-2</v>
      </c>
      <c r="C22" s="3">
        <v>15962</v>
      </c>
      <c r="D22" s="61">
        <f t="shared" si="0"/>
        <v>823992.82905334374</v>
      </c>
      <c r="E22" s="81"/>
    </row>
    <row r="23" spans="1:5" x14ac:dyDescent="0.3">
      <c r="A23" s="57">
        <v>46569</v>
      </c>
      <c r="B23" s="53">
        <v>8.7499999999999994E-2</v>
      </c>
      <c r="C23" s="3">
        <v>15962</v>
      </c>
      <c r="D23" s="61">
        <f t="shared" si="0"/>
        <v>814039.11009852437</v>
      </c>
      <c r="E23" s="81"/>
    </row>
    <row r="24" spans="1:5" x14ac:dyDescent="0.3">
      <c r="A24" s="57">
        <v>46600</v>
      </c>
      <c r="B24" s="53">
        <v>8.7499999999999994E-2</v>
      </c>
      <c r="C24" s="3">
        <v>15962</v>
      </c>
      <c r="D24" s="61">
        <f t="shared" si="0"/>
        <v>804012.81194299273</v>
      </c>
      <c r="E24" s="81"/>
    </row>
    <row r="25" spans="1:5" x14ac:dyDescent="0.3">
      <c r="A25" s="57">
        <v>46631</v>
      </c>
      <c r="B25" s="53">
        <v>8.7499999999999994E-2</v>
      </c>
      <c r="C25" s="3">
        <v>15962</v>
      </c>
      <c r="D25" s="61">
        <f t="shared" si="0"/>
        <v>793913.40536341036</v>
      </c>
      <c r="E25" s="81"/>
    </row>
    <row r="26" spans="1:5" x14ac:dyDescent="0.3">
      <c r="A26" s="57">
        <v>46661</v>
      </c>
      <c r="B26" s="53">
        <v>8.7499999999999994E-2</v>
      </c>
      <c r="C26" s="3">
        <v>15962</v>
      </c>
      <c r="D26" s="61">
        <f t="shared" si="0"/>
        <v>783740.3572775186</v>
      </c>
      <c r="E26" s="81"/>
    </row>
    <row r="27" spans="1:5" x14ac:dyDescent="0.3">
      <c r="A27" s="57">
        <v>46692</v>
      </c>
      <c r="B27" s="53">
        <v>8.7499999999999994E-2</v>
      </c>
      <c r="C27" s="3">
        <v>15962</v>
      </c>
      <c r="D27" s="61">
        <f t="shared" si="0"/>
        <v>773493.13071600057</v>
      </c>
      <c r="E27" s="81"/>
    </row>
    <row r="28" spans="1:5" ht="15" thickBot="1" x14ac:dyDescent="0.35">
      <c r="A28" s="59">
        <v>46722</v>
      </c>
      <c r="B28" s="73">
        <v>8.7499999999999994E-2</v>
      </c>
      <c r="C28" s="74">
        <v>15962</v>
      </c>
      <c r="D28" s="62">
        <f t="shared" si="0"/>
        <v>763171.18479413807</v>
      </c>
      <c r="E28" s="81"/>
    </row>
    <row r="29" spans="1:5" x14ac:dyDescent="0.3">
      <c r="A29" s="63">
        <v>46753</v>
      </c>
      <c r="B29" s="75">
        <v>8.7499999999999994E-2</v>
      </c>
      <c r="C29" s="76">
        <v>15962</v>
      </c>
      <c r="D29" s="64">
        <f t="shared" si="0"/>
        <v>752773.97468326194</v>
      </c>
      <c r="E29" s="81"/>
    </row>
    <row r="30" spans="1:5" x14ac:dyDescent="0.3">
      <c r="A30" s="65">
        <v>46784</v>
      </c>
      <c r="B30" s="77">
        <v>8.7499999999999994E-2</v>
      </c>
      <c r="C30" s="78">
        <v>15962</v>
      </c>
      <c r="D30" s="66">
        <f t="shared" si="0"/>
        <v>742300.95158199407</v>
      </c>
      <c r="E30" s="81"/>
    </row>
    <row r="31" spans="1:5" x14ac:dyDescent="0.3">
      <c r="A31" s="65">
        <v>46813</v>
      </c>
      <c r="B31" s="77">
        <v>8.7499999999999994E-2</v>
      </c>
      <c r="C31" s="78">
        <v>15962</v>
      </c>
      <c r="D31" s="66">
        <f t="shared" si="0"/>
        <v>731751.56268727942</v>
      </c>
      <c r="E31" s="81"/>
    </row>
    <row r="32" spans="1:5" x14ac:dyDescent="0.3">
      <c r="A32" s="65">
        <v>46844</v>
      </c>
      <c r="B32" s="77">
        <v>8.7499999999999994E-2</v>
      </c>
      <c r="C32" s="78">
        <v>15962</v>
      </c>
      <c r="D32" s="66">
        <f t="shared" si="0"/>
        <v>721125.25116520748</v>
      </c>
      <c r="E32" s="81"/>
    </row>
    <row r="33" spans="1:5" x14ac:dyDescent="0.3">
      <c r="A33" s="65">
        <v>46874</v>
      </c>
      <c r="B33" s="77">
        <v>8.7499999999999994E-2</v>
      </c>
      <c r="C33" s="78">
        <v>15962</v>
      </c>
      <c r="D33" s="66">
        <f t="shared" si="0"/>
        <v>710421.45612162049</v>
      </c>
      <c r="E33" s="81"/>
    </row>
    <row r="34" spans="1:5" x14ac:dyDescent="0.3">
      <c r="A34" s="65">
        <v>46905</v>
      </c>
      <c r="B34" s="77">
        <v>8.7499999999999994E-2</v>
      </c>
      <c r="C34" s="78">
        <v>15962</v>
      </c>
      <c r="D34" s="66">
        <f t="shared" si="0"/>
        <v>699639.61257250735</v>
      </c>
      <c r="E34" s="81"/>
    </row>
    <row r="35" spans="1:5" x14ac:dyDescent="0.3">
      <c r="A35" s="65">
        <v>46935</v>
      </c>
      <c r="B35" s="77">
        <v>8.7499999999999994E-2</v>
      </c>
      <c r="C35" s="78">
        <v>15962</v>
      </c>
      <c r="D35" s="66">
        <f t="shared" si="0"/>
        <v>688779.15141418192</v>
      </c>
      <c r="E35" s="81"/>
    </row>
    <row r="36" spans="1:5" x14ac:dyDescent="0.3">
      <c r="A36" s="65">
        <v>46966</v>
      </c>
      <c r="B36" s="77">
        <v>8.7499999999999994E-2</v>
      </c>
      <c r="C36" s="78">
        <v>15962</v>
      </c>
      <c r="D36" s="66">
        <f t="shared" si="0"/>
        <v>677839.49939324369</v>
      </c>
      <c r="E36" s="81"/>
    </row>
    <row r="37" spans="1:5" x14ac:dyDescent="0.3">
      <c r="A37" s="65">
        <v>46997</v>
      </c>
      <c r="B37" s="77">
        <v>8.7499999999999994E-2</v>
      </c>
      <c r="C37" s="78">
        <v>15962</v>
      </c>
      <c r="D37" s="66">
        <f t="shared" si="0"/>
        <v>666820.07907631947</v>
      </c>
      <c r="E37" s="81"/>
    </row>
    <row r="38" spans="1:5" x14ac:dyDescent="0.3">
      <c r="A38" s="65">
        <v>47027</v>
      </c>
      <c r="B38" s="77">
        <v>8.7499999999999994E-2</v>
      </c>
      <c r="C38" s="78">
        <v>15962</v>
      </c>
      <c r="D38" s="66">
        <f t="shared" si="0"/>
        <v>655720.30881958432</v>
      </c>
      <c r="E38" s="81"/>
    </row>
    <row r="39" spans="1:5" x14ac:dyDescent="0.3">
      <c r="A39" s="65">
        <v>47058</v>
      </c>
      <c r="B39" s="77">
        <v>8.7499999999999994E-2</v>
      </c>
      <c r="C39" s="78">
        <v>15962</v>
      </c>
      <c r="D39" s="66">
        <f t="shared" si="0"/>
        <v>644539.60273806041</v>
      </c>
      <c r="E39" s="81"/>
    </row>
    <row r="40" spans="1:5" ht="15" thickBot="1" x14ac:dyDescent="0.35">
      <c r="A40" s="67">
        <v>47088</v>
      </c>
      <c r="B40" s="79">
        <v>8.7499999999999994E-2</v>
      </c>
      <c r="C40" s="80">
        <v>15962</v>
      </c>
      <c r="D40" s="68">
        <f t="shared" si="0"/>
        <v>633277.37067469209</v>
      </c>
      <c r="E40" s="58"/>
    </row>
    <row r="41" spans="1:5" x14ac:dyDescent="0.3">
      <c r="A41" s="55">
        <v>47119</v>
      </c>
      <c r="B41" s="71">
        <v>8.7499999999999994E-2</v>
      </c>
      <c r="C41" s="72">
        <v>15962</v>
      </c>
      <c r="D41" s="60">
        <f t="shared" si="0"/>
        <v>621933.01816919504</v>
      </c>
      <c r="E41" s="58"/>
    </row>
    <row r="42" spans="1:5" x14ac:dyDescent="0.3">
      <c r="A42" s="57">
        <v>47150</v>
      </c>
      <c r="B42" s="53">
        <v>8.7499999999999994E-2</v>
      </c>
      <c r="C42" s="3">
        <v>15962</v>
      </c>
      <c r="D42" s="61">
        <f t="shared" si="0"/>
        <v>610505.9464266788</v>
      </c>
      <c r="E42" s="58"/>
    </row>
    <row r="43" spans="1:5" x14ac:dyDescent="0.3">
      <c r="A43" s="57">
        <v>47178</v>
      </c>
      <c r="B43" s="53">
        <v>8.7499999999999994E-2</v>
      </c>
      <c r="C43" s="3">
        <v>15962</v>
      </c>
      <c r="D43" s="61">
        <f t="shared" si="0"/>
        <v>598995.55228604004</v>
      </c>
      <c r="E43" s="58"/>
    </row>
    <row r="44" spans="1:5" x14ac:dyDescent="0.3">
      <c r="A44" s="57">
        <v>47209</v>
      </c>
      <c r="B44" s="53">
        <v>8.7499999999999994E-2</v>
      </c>
      <c r="C44" s="3">
        <v>15962</v>
      </c>
      <c r="D44" s="61">
        <f t="shared" si="0"/>
        <v>587401.22818812577</v>
      </c>
      <c r="E44" s="58"/>
    </row>
    <row r="45" spans="1:5" x14ac:dyDescent="0.3">
      <c r="A45" s="57">
        <v>47239</v>
      </c>
      <c r="B45" s="53">
        <v>8.7499999999999994E-2</v>
      </c>
      <c r="C45" s="3">
        <v>15962</v>
      </c>
      <c r="D45" s="61">
        <f t="shared" si="0"/>
        <v>575722.36214366416</v>
      </c>
      <c r="E45" s="58"/>
    </row>
    <row r="46" spans="1:5" x14ac:dyDescent="0.3">
      <c r="A46" s="57">
        <v>47270</v>
      </c>
      <c r="B46" s="53">
        <v>8.7499999999999994E-2</v>
      </c>
      <c r="C46" s="3">
        <v>15962</v>
      </c>
      <c r="D46" s="61">
        <f t="shared" si="0"/>
        <v>563958.33770096174</v>
      </c>
      <c r="E46" s="58"/>
    </row>
    <row r="47" spans="1:5" x14ac:dyDescent="0.3">
      <c r="A47" s="57">
        <v>47300</v>
      </c>
      <c r="B47" s="53">
        <v>8.7499999999999994E-2</v>
      </c>
      <c r="C47" s="3">
        <v>15962</v>
      </c>
      <c r="D47" s="61">
        <f t="shared" si="0"/>
        <v>552108.53391336463</v>
      </c>
      <c r="E47" s="58"/>
    </row>
    <row r="48" spans="1:5" x14ac:dyDescent="0.3">
      <c r="A48" s="57">
        <v>47331</v>
      </c>
      <c r="B48" s="53">
        <v>8.7499999999999994E-2</v>
      </c>
      <c r="C48" s="3">
        <v>15962</v>
      </c>
      <c r="D48" s="61">
        <f t="shared" si="0"/>
        <v>540172.32530648296</v>
      </c>
      <c r="E48" s="58"/>
    </row>
    <row r="49" spans="1:5" x14ac:dyDescent="0.3">
      <c r="A49" s="57">
        <v>47362</v>
      </c>
      <c r="B49" s="53">
        <v>8.7499999999999994E-2</v>
      </c>
      <c r="C49" s="3">
        <v>15962</v>
      </c>
      <c r="D49" s="61">
        <f t="shared" si="0"/>
        <v>528149.08184517606</v>
      </c>
      <c r="E49" s="58"/>
    </row>
    <row r="50" spans="1:5" x14ac:dyDescent="0.3">
      <c r="A50" s="57">
        <v>47392</v>
      </c>
      <c r="B50" s="53">
        <v>8.7499999999999994E-2</v>
      </c>
      <c r="C50" s="3">
        <v>15962</v>
      </c>
      <c r="D50" s="61">
        <f t="shared" si="0"/>
        <v>516038.16890029714</v>
      </c>
      <c r="E50" s="58"/>
    </row>
    <row r="51" spans="1:5" x14ac:dyDescent="0.3">
      <c r="A51" s="57">
        <v>47423</v>
      </c>
      <c r="B51" s="53">
        <v>8.7499999999999994E-2</v>
      </c>
      <c r="C51" s="3">
        <v>15962</v>
      </c>
      <c r="D51" s="61">
        <f t="shared" si="0"/>
        <v>503838.94721519516</v>
      </c>
      <c r="E51" s="58"/>
    </row>
    <row r="52" spans="1:5" ht="15" thickBot="1" x14ac:dyDescent="0.35">
      <c r="A52" s="59">
        <v>47453</v>
      </c>
      <c r="B52" s="73">
        <v>8.7499999999999994E-2</v>
      </c>
      <c r="C52" s="74">
        <v>15962</v>
      </c>
      <c r="D52" s="62">
        <f t="shared" si="0"/>
        <v>491550.77287197264</v>
      </c>
      <c r="E52" s="58"/>
    </row>
    <row r="53" spans="1:5" x14ac:dyDescent="0.3">
      <c r="A53" s="63">
        <v>47484</v>
      </c>
      <c r="B53" s="75">
        <v>8.7499999999999994E-2</v>
      </c>
      <c r="C53" s="76">
        <v>15962</v>
      </c>
      <c r="D53" s="64">
        <f t="shared" si="0"/>
        <v>479172.99725749745</v>
      </c>
      <c r="E53" s="58"/>
    </row>
    <row r="54" spans="1:5" x14ac:dyDescent="0.3">
      <c r="A54" s="65">
        <v>47515</v>
      </c>
      <c r="B54" s="77">
        <v>8.7499999999999994E-2</v>
      </c>
      <c r="C54" s="78">
        <v>15962</v>
      </c>
      <c r="D54" s="66">
        <f t="shared" si="0"/>
        <v>466704.9670291667</v>
      </c>
      <c r="E54" s="58"/>
    </row>
    <row r="55" spans="1:5" x14ac:dyDescent="0.3">
      <c r="A55" s="65">
        <v>47543</v>
      </c>
      <c r="B55" s="77">
        <v>8.7499999999999994E-2</v>
      </c>
      <c r="C55" s="78">
        <v>15962</v>
      </c>
      <c r="D55" s="66">
        <f t="shared" si="0"/>
        <v>454146.02408042102</v>
      </c>
      <c r="E55" s="58"/>
    </row>
    <row r="56" spans="1:5" x14ac:dyDescent="0.3">
      <c r="A56" s="65">
        <v>47574</v>
      </c>
      <c r="B56" s="77">
        <v>8.7499999999999994E-2</v>
      </c>
      <c r="C56" s="78">
        <v>15962</v>
      </c>
      <c r="D56" s="66">
        <f t="shared" si="0"/>
        <v>441495.50550600741</v>
      </c>
      <c r="E56" s="58"/>
    </row>
    <row r="57" spans="1:5" x14ac:dyDescent="0.3">
      <c r="A57" s="65">
        <v>47604</v>
      </c>
      <c r="B57" s="77">
        <v>8.7499999999999994E-2</v>
      </c>
      <c r="C57" s="78">
        <v>15962</v>
      </c>
      <c r="D57" s="66">
        <f t="shared" si="0"/>
        <v>428752.74356698873</v>
      </c>
      <c r="E57" s="58"/>
    </row>
    <row r="58" spans="1:5" x14ac:dyDescent="0.3">
      <c r="A58" s="65">
        <v>47635</v>
      </c>
      <c r="B58" s="77">
        <v>8.7499999999999994E-2</v>
      </c>
      <c r="C58" s="78">
        <v>15962</v>
      </c>
      <c r="D58" s="66">
        <f t="shared" si="0"/>
        <v>415917.06565549801</v>
      </c>
      <c r="E58" s="58"/>
    </row>
    <row r="59" spans="1:5" x14ac:dyDescent="0.3">
      <c r="A59" s="65">
        <v>47665</v>
      </c>
      <c r="B59" s="77">
        <v>8.7499999999999994E-2</v>
      </c>
      <c r="C59" s="78">
        <v>15962</v>
      </c>
      <c r="D59" s="66">
        <f t="shared" si="0"/>
        <v>402987.79425923602</v>
      </c>
      <c r="E59" s="58"/>
    </row>
    <row r="60" spans="1:5" x14ac:dyDescent="0.3">
      <c r="A60" s="65">
        <v>47696</v>
      </c>
      <c r="B60" s="77">
        <v>8.7499999999999994E-2</v>
      </c>
      <c r="C60" s="78">
        <v>15962</v>
      </c>
      <c r="D60" s="66">
        <f t="shared" si="0"/>
        <v>389964.24692570959</v>
      </c>
      <c r="E60" s="58"/>
    </row>
    <row r="61" spans="1:5" x14ac:dyDescent="0.3">
      <c r="A61" s="65">
        <v>47727</v>
      </c>
      <c r="B61" s="77">
        <v>8.7499999999999994E-2</v>
      </c>
      <c r="C61" s="78">
        <v>15962</v>
      </c>
      <c r="D61" s="66">
        <f t="shared" si="0"/>
        <v>376845.73622620956</v>
      </c>
      <c r="E61" s="58"/>
    </row>
    <row r="62" spans="1:5" x14ac:dyDescent="0.3">
      <c r="A62" s="65">
        <v>47757</v>
      </c>
      <c r="B62" s="77">
        <v>8.7499999999999994E-2</v>
      </c>
      <c r="C62" s="78">
        <v>15962</v>
      </c>
      <c r="D62" s="66">
        <f t="shared" si="0"/>
        <v>363631.56971952569</v>
      </c>
      <c r="E62" s="81"/>
    </row>
    <row r="63" spans="1:5" x14ac:dyDescent="0.3">
      <c r="A63" s="65">
        <v>47788</v>
      </c>
      <c r="B63" s="77">
        <v>8.7499999999999994E-2</v>
      </c>
      <c r="C63" s="78">
        <v>15962</v>
      </c>
      <c r="D63" s="66">
        <f t="shared" si="0"/>
        <v>350321.04991539725</v>
      </c>
      <c r="E63" s="81"/>
    </row>
    <row r="64" spans="1:5" ht="15" thickBot="1" x14ac:dyDescent="0.35">
      <c r="A64" s="67">
        <v>47818</v>
      </c>
      <c r="B64" s="79">
        <v>8.7499999999999994E-2</v>
      </c>
      <c r="C64" s="80">
        <v>15962</v>
      </c>
      <c r="D64" s="68">
        <f t="shared" si="0"/>
        <v>336913.47423769702</v>
      </c>
      <c r="E64" s="81"/>
    </row>
    <row r="65" spans="1:5" x14ac:dyDescent="0.3">
      <c r="A65" s="55">
        <v>47849</v>
      </c>
      <c r="B65" s="71">
        <v>8.7499999999999994E-2</v>
      </c>
      <c r="C65" s="72">
        <v>15962</v>
      </c>
      <c r="D65" s="60">
        <f t="shared" si="0"/>
        <v>323408.13498734689</v>
      </c>
      <c r="E65" s="81"/>
    </row>
    <row r="66" spans="1:5" x14ac:dyDescent="0.3">
      <c r="A66" s="57">
        <v>47880</v>
      </c>
      <c r="B66" s="53">
        <v>8.7499999999999994E-2</v>
      </c>
      <c r="C66" s="3">
        <v>15962</v>
      </c>
      <c r="D66" s="61">
        <f t="shared" si="0"/>
        <v>309804.31930496293</v>
      </c>
      <c r="E66" s="81"/>
    </row>
    <row r="67" spans="1:5" x14ac:dyDescent="0.3">
      <c r="A67" s="57">
        <v>47908</v>
      </c>
      <c r="B67" s="53">
        <v>8.7499999999999994E-2</v>
      </c>
      <c r="C67" s="3">
        <v>15962</v>
      </c>
      <c r="D67" s="61">
        <f t="shared" si="0"/>
        <v>296101.30913322826</v>
      </c>
      <c r="E67" s="81"/>
    </row>
    <row r="68" spans="1:5" x14ac:dyDescent="0.3">
      <c r="A68" s="57">
        <v>47939</v>
      </c>
      <c r="B68" s="53">
        <v>8.7499999999999994E-2</v>
      </c>
      <c r="C68" s="3">
        <v>15962</v>
      </c>
      <c r="D68" s="61">
        <f t="shared" si="0"/>
        <v>282298.3811789914</v>
      </c>
      <c r="E68" s="81"/>
    </row>
    <row r="69" spans="1:5" x14ac:dyDescent="0.3">
      <c r="A69" s="57">
        <v>47969</v>
      </c>
      <c r="B69" s="53">
        <v>8.7499999999999994E-2</v>
      </c>
      <c r="C69" s="3">
        <v>15962</v>
      </c>
      <c r="D69" s="61">
        <f t="shared" ref="D69:D87" si="1">D68+D68*B69/12-C69-E69</f>
        <v>268394.80687508819</v>
      </c>
      <c r="E69" s="81"/>
    </row>
    <row r="70" spans="1:5" x14ac:dyDescent="0.3">
      <c r="A70" s="57">
        <v>48000</v>
      </c>
      <c r="B70" s="53">
        <v>8.7499999999999994E-2</v>
      </c>
      <c r="C70" s="3">
        <v>15962</v>
      </c>
      <c r="D70" s="61">
        <f t="shared" si="1"/>
        <v>254389.85234188574</v>
      </c>
      <c r="E70" s="81"/>
    </row>
    <row r="71" spans="1:5" x14ac:dyDescent="0.3">
      <c r="A71" s="57">
        <v>48030</v>
      </c>
      <c r="B71" s="53">
        <v>8.7499999999999994E-2</v>
      </c>
      <c r="C71" s="3">
        <v>15962</v>
      </c>
      <c r="D71" s="61">
        <f t="shared" si="1"/>
        <v>240282.77834854531</v>
      </c>
      <c r="E71" s="81"/>
    </row>
    <row r="72" spans="1:5" x14ac:dyDescent="0.3">
      <c r="A72" s="57">
        <v>48061</v>
      </c>
      <c r="B72" s="53">
        <v>8.7499999999999994E-2</v>
      </c>
      <c r="C72" s="3">
        <v>15962</v>
      </c>
      <c r="D72" s="61">
        <f t="shared" si="1"/>
        <v>226072.84027400345</v>
      </c>
      <c r="E72" s="81"/>
    </row>
    <row r="73" spans="1:5" x14ac:dyDescent="0.3">
      <c r="A73" s="57">
        <v>48092</v>
      </c>
      <c r="B73" s="53">
        <v>8.7499999999999994E-2</v>
      </c>
      <c r="C73" s="3">
        <v>15962</v>
      </c>
      <c r="D73" s="61">
        <f t="shared" si="1"/>
        <v>211759.28806766807</v>
      </c>
      <c r="E73" s="81"/>
    </row>
    <row r="74" spans="1:5" x14ac:dyDescent="0.3">
      <c r="A74" s="57">
        <v>48122</v>
      </c>
      <c r="B74" s="53">
        <v>8.7499999999999994E-2</v>
      </c>
      <c r="C74" s="3">
        <v>15962</v>
      </c>
      <c r="D74" s="61">
        <f t="shared" si="1"/>
        <v>197341.36620982815</v>
      </c>
      <c r="E74" s="81"/>
    </row>
    <row r="75" spans="1:5" x14ac:dyDescent="0.3">
      <c r="A75" s="57">
        <v>48153</v>
      </c>
      <c r="B75" s="53">
        <v>8.7499999999999994E-2</v>
      </c>
      <c r="C75" s="3">
        <v>15962</v>
      </c>
      <c r="D75" s="61">
        <f t="shared" si="1"/>
        <v>182818.31367177481</v>
      </c>
      <c r="E75" s="81"/>
    </row>
    <row r="76" spans="1:5" ht="15" thickBot="1" x14ac:dyDescent="0.35">
      <c r="A76" s="59">
        <v>48183</v>
      </c>
      <c r="B76" s="73">
        <v>8.7499999999999994E-2</v>
      </c>
      <c r="C76" s="74">
        <v>15962</v>
      </c>
      <c r="D76" s="62">
        <f t="shared" si="1"/>
        <v>168189.3638756315</v>
      </c>
      <c r="E76" s="81"/>
    </row>
    <row r="77" spans="1:5" x14ac:dyDescent="0.3">
      <c r="A77" s="63">
        <v>48214</v>
      </c>
      <c r="B77" s="75">
        <v>8.7499999999999994E-2</v>
      </c>
      <c r="C77" s="76">
        <v>15962</v>
      </c>
      <c r="D77" s="64">
        <f t="shared" si="1"/>
        <v>153453.74465389131</v>
      </c>
      <c r="E77" s="81"/>
    </row>
    <row r="78" spans="1:5" x14ac:dyDescent="0.3">
      <c r="A78" s="65">
        <v>48245</v>
      </c>
      <c r="B78" s="77">
        <v>8.7499999999999994E-2</v>
      </c>
      <c r="C78" s="78">
        <v>15962</v>
      </c>
      <c r="D78" s="66">
        <f t="shared" si="1"/>
        <v>138610.67820865926</v>
      </c>
      <c r="E78" s="81"/>
    </row>
    <row r="79" spans="1:5" x14ac:dyDescent="0.3">
      <c r="A79" s="65">
        <v>48274</v>
      </c>
      <c r="B79" s="77">
        <v>8.7499999999999994E-2</v>
      </c>
      <c r="C79" s="78">
        <v>15962</v>
      </c>
      <c r="D79" s="66">
        <f t="shared" si="1"/>
        <v>123659.38107059739</v>
      </c>
      <c r="E79" s="81"/>
    </row>
    <row r="80" spans="1:5" x14ac:dyDescent="0.3">
      <c r="A80" s="65">
        <v>48305</v>
      </c>
      <c r="B80" s="77">
        <v>8.7499999999999994E-2</v>
      </c>
      <c r="C80" s="78">
        <v>15962</v>
      </c>
      <c r="D80" s="66">
        <f t="shared" si="1"/>
        <v>108599.06405757049</v>
      </c>
      <c r="E80" s="81"/>
    </row>
    <row r="81" spans="1:5" x14ac:dyDescent="0.3">
      <c r="A81" s="65">
        <v>48335</v>
      </c>
      <c r="B81" s="77">
        <v>8.7499999999999994E-2</v>
      </c>
      <c r="C81" s="78">
        <v>15962</v>
      </c>
      <c r="D81" s="66">
        <f t="shared" si="1"/>
        <v>93428.932232990279</v>
      </c>
      <c r="E81" s="81"/>
    </row>
    <row r="82" spans="1:5" x14ac:dyDescent="0.3">
      <c r="A82" s="65">
        <v>48366</v>
      </c>
      <c r="B82" s="77">
        <v>8.7499999999999994E-2</v>
      </c>
      <c r="C82" s="78">
        <v>15962</v>
      </c>
      <c r="D82" s="66">
        <f t="shared" si="1"/>
        <v>78148.184863855829</v>
      </c>
      <c r="E82" s="81"/>
    </row>
    <row r="83" spans="1:5" x14ac:dyDescent="0.3">
      <c r="A83" s="65">
        <v>48396</v>
      </c>
      <c r="B83" s="77">
        <v>8.7499999999999994E-2</v>
      </c>
      <c r="C83" s="78">
        <v>15962</v>
      </c>
      <c r="D83" s="66">
        <f t="shared" si="1"/>
        <v>62756.015378488111</v>
      </c>
      <c r="E83" s="81"/>
    </row>
    <row r="84" spans="1:5" x14ac:dyDescent="0.3">
      <c r="A84" s="65">
        <v>48427</v>
      </c>
      <c r="B84" s="77">
        <v>8.7499999999999994E-2</v>
      </c>
      <c r="C84" s="78">
        <v>15962</v>
      </c>
      <c r="D84" s="66">
        <f t="shared" si="1"/>
        <v>47251.611323956255</v>
      </c>
      <c r="E84" s="81"/>
    </row>
    <row r="85" spans="1:5" x14ac:dyDescent="0.3">
      <c r="A85" s="65">
        <v>48458</v>
      </c>
      <c r="B85" s="77">
        <v>8.7499999999999994E-2</v>
      </c>
      <c r="C85" s="78">
        <v>15962</v>
      </c>
      <c r="D85" s="66">
        <f t="shared" si="1"/>
        <v>31634.154323193434</v>
      </c>
      <c r="E85" s="81"/>
    </row>
    <row r="86" spans="1:5" x14ac:dyDescent="0.3">
      <c r="A86" s="65">
        <v>48488</v>
      </c>
      <c r="B86" s="77">
        <v>8.7499999999999994E-2</v>
      </c>
      <c r="C86" s="78">
        <v>15962</v>
      </c>
      <c r="D86" s="66">
        <f t="shared" si="1"/>
        <v>15902.820031800053</v>
      </c>
      <c r="E86" s="81"/>
    </row>
    <row r="87" spans="1:5" ht="15" thickBot="1" x14ac:dyDescent="0.35">
      <c r="A87" s="67">
        <v>48519</v>
      </c>
      <c r="B87" s="79">
        <v>8.7499999999999994E-2</v>
      </c>
      <c r="C87" s="80">
        <v>15962</v>
      </c>
      <c r="D87" s="68">
        <f t="shared" si="1"/>
        <v>56.778094531928218</v>
      </c>
      <c r="E87" s="82"/>
    </row>
  </sheetData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5397-778F-4876-B688-C53035CDA972}">
  <dimension ref="A1"/>
  <sheetViews>
    <sheetView workbookViewId="0">
      <selection activeCell="S8" sqref="S8"/>
    </sheetView>
  </sheetViews>
  <sheetFormatPr defaultRowHeight="14.4" x14ac:dyDescent="0.3"/>
  <cols>
    <col min="1" max="1" width="10.33203125" bestFit="1" customWidth="1"/>
  </cols>
  <sheetData>
    <row r="1" spans="1:1" x14ac:dyDescent="0.3">
      <c r="A1" t="s">
        <v>98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74B8BD-8C00-4061-8A0D-BBF2CAB331F4}">
  <dimension ref="A1:N19"/>
  <sheetViews>
    <sheetView workbookViewId="0">
      <selection activeCell="L24" sqref="L24"/>
    </sheetView>
  </sheetViews>
  <sheetFormatPr defaultRowHeight="14.4" x14ac:dyDescent="0.3"/>
  <cols>
    <col min="1" max="1" width="20.77734375" customWidth="1"/>
    <col min="2" max="2" width="14.33203125" bestFit="1" customWidth="1"/>
    <col min="3" max="3" width="19.109375" customWidth="1"/>
    <col min="7" max="7" width="11.33203125" bestFit="1" customWidth="1"/>
  </cols>
  <sheetData>
    <row r="1" spans="1:14" ht="15.6" x14ac:dyDescent="0.3">
      <c r="A1" s="166">
        <v>2026</v>
      </c>
      <c r="B1" s="166"/>
      <c r="C1" s="166"/>
    </row>
    <row r="2" spans="1:14" ht="15.6" x14ac:dyDescent="0.3">
      <c r="A2" s="34"/>
      <c r="B2" s="34" t="s">
        <v>71</v>
      </c>
      <c r="C2" s="34" t="s">
        <v>72</v>
      </c>
    </row>
    <row r="3" spans="1:14" ht="15.6" x14ac:dyDescent="0.3">
      <c r="A3" s="100" t="s">
        <v>57</v>
      </c>
      <c r="B3" s="88">
        <v>125000</v>
      </c>
      <c r="C3" s="88">
        <f t="shared" ref="C3:C15" si="0">B3*12</f>
        <v>1500000</v>
      </c>
      <c r="G3" s="3"/>
      <c r="I3" s="3"/>
      <c r="J3" s="3"/>
    </row>
    <row r="4" spans="1:14" ht="15.6" x14ac:dyDescent="0.3">
      <c r="A4" s="130" t="s">
        <v>58</v>
      </c>
      <c r="B4" s="123">
        <v>8000</v>
      </c>
      <c r="C4" s="123">
        <f t="shared" si="0"/>
        <v>96000</v>
      </c>
      <c r="G4" s="3"/>
    </row>
    <row r="5" spans="1:14" ht="15.6" x14ac:dyDescent="0.3">
      <c r="A5" s="130" t="s">
        <v>59</v>
      </c>
      <c r="B5" s="123">
        <v>22000</v>
      </c>
      <c r="C5" s="123">
        <f t="shared" si="0"/>
        <v>264000</v>
      </c>
    </row>
    <row r="6" spans="1:14" ht="15.6" x14ac:dyDescent="0.3">
      <c r="A6" s="130" t="s">
        <v>73</v>
      </c>
      <c r="B6" s="123">
        <v>15000</v>
      </c>
      <c r="C6" s="123">
        <f t="shared" si="0"/>
        <v>180000</v>
      </c>
      <c r="G6" s="3"/>
    </row>
    <row r="7" spans="1:14" ht="15.6" x14ac:dyDescent="0.3">
      <c r="A7" s="130" t="s">
        <v>74</v>
      </c>
      <c r="B7" s="123">
        <v>2000</v>
      </c>
      <c r="C7" s="123">
        <f t="shared" si="0"/>
        <v>24000</v>
      </c>
    </row>
    <row r="8" spans="1:14" ht="15.6" x14ac:dyDescent="0.3">
      <c r="A8" s="130" t="s">
        <v>75</v>
      </c>
      <c r="B8" s="123">
        <v>22000</v>
      </c>
      <c r="C8" s="123">
        <f t="shared" si="0"/>
        <v>264000</v>
      </c>
    </row>
    <row r="9" spans="1:14" ht="15.6" x14ac:dyDescent="0.3">
      <c r="A9" s="130" t="s">
        <v>76</v>
      </c>
      <c r="B9" s="123">
        <v>8547</v>
      </c>
      <c r="C9" s="123">
        <f t="shared" si="0"/>
        <v>102564</v>
      </c>
    </row>
    <row r="10" spans="1:14" ht="15.6" x14ac:dyDescent="0.3">
      <c r="A10" s="130" t="s">
        <v>77</v>
      </c>
      <c r="B10" s="123">
        <v>9050</v>
      </c>
      <c r="C10" s="123">
        <f t="shared" si="0"/>
        <v>108600</v>
      </c>
    </row>
    <row r="11" spans="1:14" ht="15.6" x14ac:dyDescent="0.3">
      <c r="A11" s="130" t="s">
        <v>78</v>
      </c>
      <c r="B11" s="123">
        <v>8700</v>
      </c>
      <c r="C11" s="123">
        <f t="shared" si="0"/>
        <v>104400</v>
      </c>
      <c r="G11" s="167" t="s">
        <v>87</v>
      </c>
      <c r="H11" s="167"/>
      <c r="I11" s="167"/>
      <c r="L11" s="167" t="s">
        <v>86</v>
      </c>
      <c r="M11" s="167"/>
      <c r="N11" s="167"/>
    </row>
    <row r="12" spans="1:14" ht="15.6" x14ac:dyDescent="0.3">
      <c r="A12" s="130" t="s">
        <v>79</v>
      </c>
      <c r="B12" s="123">
        <v>2100</v>
      </c>
      <c r="C12" s="123">
        <f t="shared" si="0"/>
        <v>25200</v>
      </c>
      <c r="G12" s="86" t="s">
        <v>81</v>
      </c>
      <c r="H12" s="86" t="s">
        <v>82</v>
      </c>
      <c r="I12" s="86" t="s">
        <v>83</v>
      </c>
      <c r="L12" s="86" t="s">
        <v>80</v>
      </c>
      <c r="M12" s="6">
        <v>7000</v>
      </c>
      <c r="N12" s="6"/>
    </row>
    <row r="13" spans="1:14" ht="15.6" x14ac:dyDescent="0.3">
      <c r="A13" s="130" t="s">
        <v>62</v>
      </c>
      <c r="B13" s="123">
        <v>5000</v>
      </c>
      <c r="C13" s="123">
        <f t="shared" si="0"/>
        <v>60000</v>
      </c>
      <c r="G13" s="6" t="s">
        <v>85</v>
      </c>
      <c r="H13" s="6">
        <v>5000</v>
      </c>
      <c r="I13" s="6">
        <v>5000</v>
      </c>
      <c r="L13" s="86" t="s">
        <v>88</v>
      </c>
      <c r="M13" s="6">
        <v>10000</v>
      </c>
      <c r="N13" s="6"/>
    </row>
    <row r="14" spans="1:14" ht="15.6" x14ac:dyDescent="0.3">
      <c r="A14" s="131" t="s">
        <v>21</v>
      </c>
      <c r="B14" s="91">
        <v>15000</v>
      </c>
      <c r="C14" s="91">
        <f t="shared" si="0"/>
        <v>180000</v>
      </c>
      <c r="G14" s="6" t="s">
        <v>84</v>
      </c>
      <c r="H14" s="6">
        <v>10000</v>
      </c>
      <c r="I14" s="6">
        <v>6000</v>
      </c>
      <c r="L14" s="86" t="s">
        <v>90</v>
      </c>
      <c r="M14" s="6">
        <v>8000</v>
      </c>
      <c r="N14" s="6"/>
    </row>
    <row r="15" spans="1:14" ht="15.6" x14ac:dyDescent="0.3">
      <c r="A15" s="100" t="s">
        <v>61</v>
      </c>
      <c r="B15" s="88">
        <f>B3-SUM(B4:B14)</f>
        <v>7603</v>
      </c>
      <c r="C15" s="88">
        <f t="shared" si="0"/>
        <v>91236</v>
      </c>
      <c r="G15" s="6" t="s">
        <v>91</v>
      </c>
      <c r="H15" s="6"/>
      <c r="I15" s="6">
        <v>4000</v>
      </c>
      <c r="L15" s="86" t="s">
        <v>89</v>
      </c>
      <c r="M15" s="6">
        <v>5000</v>
      </c>
      <c r="N15" s="6"/>
    </row>
    <row r="16" spans="1:14" x14ac:dyDescent="0.3">
      <c r="G16" s="6"/>
      <c r="H16" s="6"/>
      <c r="I16" s="6"/>
      <c r="L16" s="6"/>
      <c r="M16" s="6"/>
      <c r="N16" s="6"/>
    </row>
    <row r="17" spans="7:14" x14ac:dyDescent="0.3">
      <c r="G17" s="6"/>
      <c r="H17" s="6"/>
      <c r="I17" s="6"/>
      <c r="L17" s="6"/>
      <c r="M17" s="6"/>
      <c r="N17" s="6"/>
    </row>
    <row r="18" spans="7:14" x14ac:dyDescent="0.3">
      <c r="G18" s="6"/>
      <c r="H18" s="6"/>
      <c r="I18" s="6"/>
      <c r="L18" s="6"/>
      <c r="M18" s="6"/>
      <c r="N18" s="6"/>
    </row>
    <row r="19" spans="7:14" x14ac:dyDescent="0.3">
      <c r="G19" s="6" t="s">
        <v>17</v>
      </c>
      <c r="H19" s="6">
        <f>SUM(H13:H18)</f>
        <v>15000</v>
      </c>
      <c r="I19" s="6">
        <f>SUM(I13:I18)</f>
        <v>15000</v>
      </c>
      <c r="L19" s="6"/>
      <c r="M19" s="6">
        <f>SUM(M12:M18)</f>
        <v>30000</v>
      </c>
      <c r="N19" s="6"/>
    </row>
  </sheetData>
  <mergeCells count="3">
    <mergeCell ref="A1:C1"/>
    <mergeCell ref="G11:I11"/>
    <mergeCell ref="L11:N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A8779-71BF-41E8-BA76-3CC346CAAAB4}">
  <dimension ref="A1:P66"/>
  <sheetViews>
    <sheetView topLeftCell="D1" workbookViewId="0">
      <pane ySplit="2" topLeftCell="A38" activePane="bottomLeft" state="frozen"/>
      <selection pane="bottomLeft" activeCell="N64" sqref="N64"/>
    </sheetView>
  </sheetViews>
  <sheetFormatPr defaultRowHeight="14.4" x14ac:dyDescent="0.3"/>
  <cols>
    <col min="2" max="5" width="18.33203125" bestFit="1" customWidth="1"/>
    <col min="6" max="6" width="18.33203125" customWidth="1"/>
    <col min="7" max="10" width="9" bestFit="1" customWidth="1"/>
    <col min="11" max="11" width="9" customWidth="1"/>
    <col min="12" max="12" width="18.33203125" bestFit="1" customWidth="1"/>
    <col min="13" max="13" width="19.88671875" bestFit="1" customWidth="1"/>
    <col min="14" max="14" width="20.44140625" customWidth="1"/>
    <col min="15" max="15" width="19.88671875" bestFit="1" customWidth="1"/>
    <col min="16" max="16" width="19.33203125" customWidth="1"/>
  </cols>
  <sheetData>
    <row r="1" spans="1:16" x14ac:dyDescent="0.3">
      <c r="B1" s="168" t="s">
        <v>92</v>
      </c>
      <c r="C1" s="168"/>
      <c r="D1" s="168"/>
      <c r="E1" s="168"/>
      <c r="F1" s="69"/>
      <c r="G1" s="168" t="s">
        <v>22</v>
      </c>
      <c r="H1" s="168"/>
      <c r="I1" s="168"/>
      <c r="J1" s="168"/>
      <c r="K1" s="69"/>
      <c r="L1" s="168" t="s">
        <v>93</v>
      </c>
      <c r="M1" s="168"/>
      <c r="N1" s="168"/>
      <c r="O1" s="168"/>
    </row>
    <row r="2" spans="1:16" x14ac:dyDescent="0.3">
      <c r="B2" t="s">
        <v>80</v>
      </c>
      <c r="C2" t="s">
        <v>88</v>
      </c>
      <c r="D2" t="s">
        <v>90</v>
      </c>
      <c r="E2" t="s">
        <v>89</v>
      </c>
      <c r="F2" t="s">
        <v>96</v>
      </c>
      <c r="G2" t="s">
        <v>80</v>
      </c>
      <c r="H2" t="s">
        <v>88</v>
      </c>
      <c r="I2" t="s">
        <v>90</v>
      </c>
      <c r="J2" t="s">
        <v>89</v>
      </c>
      <c r="K2" t="s">
        <v>96</v>
      </c>
      <c r="L2" t="s">
        <v>80</v>
      </c>
      <c r="M2" t="s">
        <v>88</v>
      </c>
      <c r="N2" t="s">
        <v>90</v>
      </c>
      <c r="O2" t="s">
        <v>89</v>
      </c>
      <c r="P2" t="s">
        <v>96</v>
      </c>
    </row>
    <row r="3" spans="1:16" x14ac:dyDescent="0.3">
      <c r="A3" s="54">
        <v>46023</v>
      </c>
      <c r="B3" s="52">
        <v>10000</v>
      </c>
      <c r="C3" s="52">
        <v>8000</v>
      </c>
      <c r="D3" s="52">
        <v>5000</v>
      </c>
      <c r="E3" s="52">
        <v>3000</v>
      </c>
      <c r="F3" s="52">
        <v>4000</v>
      </c>
      <c r="G3" s="53">
        <v>8.2000000000000003E-2</v>
      </c>
      <c r="H3" s="53">
        <v>0.12</v>
      </c>
      <c r="I3" s="53">
        <v>0.16</v>
      </c>
      <c r="J3" s="53">
        <v>0.12</v>
      </c>
      <c r="K3" s="53">
        <v>6.5000000000000002E-2</v>
      </c>
      <c r="L3" s="52">
        <f>B3*(1+G3/12)^COUNT(B3:$B$62)</f>
        <v>15047.180157759954</v>
      </c>
      <c r="M3" s="52">
        <f>C3*(1+H3/12)^COUNT(C3:C$62)</f>
        <v>14533.573588512731</v>
      </c>
      <c r="N3" s="52">
        <f>D3*(1+I3/12)^COUNT($D3:D$62)</f>
        <v>11069.034413927131</v>
      </c>
      <c r="O3" s="52">
        <f>E3*(1+J3/12)^COUNT($E3:E$62)</f>
        <v>5450.0900956922742</v>
      </c>
      <c r="P3" s="52">
        <f>F3*(1+K3/12)^COUNT(F3:F$62)</f>
        <v>5531.2692968251622</v>
      </c>
    </row>
    <row r="4" spans="1:16" x14ac:dyDescent="0.3">
      <c r="A4" s="54">
        <v>46054</v>
      </c>
      <c r="B4" s="52">
        <v>10000</v>
      </c>
      <c r="C4" s="52">
        <v>8000</v>
      </c>
      <c r="D4" s="52">
        <v>5000</v>
      </c>
      <c r="E4" s="52">
        <v>3000</v>
      </c>
      <c r="F4" s="52">
        <v>4000</v>
      </c>
      <c r="G4" s="53">
        <v>8.2000000000000003E-2</v>
      </c>
      <c r="H4" s="53">
        <v>0.12</v>
      </c>
      <c r="I4" s="53">
        <v>0.16</v>
      </c>
      <c r="J4" s="53">
        <v>0.12</v>
      </c>
      <c r="K4" s="53">
        <v>6.5000000000000002E-2</v>
      </c>
      <c r="L4" s="52">
        <f>B4*(1+G4/12)^COUNT(B4:$B$62)</f>
        <v>14945.055611084217</v>
      </c>
      <c r="M4" s="52">
        <f>C4*(1+H4/12)^COUNT(C4:C$62)</f>
        <v>14389.676820309633</v>
      </c>
      <c r="N4" s="52">
        <f>D4*(1+I4/12)^COUNT($D4:D$62)</f>
        <v>10923.389224270193</v>
      </c>
      <c r="O4" s="52">
        <f>E4*(1+J4/12)^COUNT($E4:E$62)</f>
        <v>5396.1288076161127</v>
      </c>
      <c r="P4" s="52">
        <f>F4*(1+K4/12)^COUNT(F4:F$62)</f>
        <v>5501.4696694489812</v>
      </c>
    </row>
    <row r="5" spans="1:16" x14ac:dyDescent="0.3">
      <c r="A5" s="54">
        <v>46082</v>
      </c>
      <c r="B5" s="52">
        <v>10000</v>
      </c>
      <c r="C5" s="52">
        <v>8000</v>
      </c>
      <c r="D5" s="52">
        <v>5000</v>
      </c>
      <c r="E5" s="52">
        <v>3000</v>
      </c>
      <c r="F5" s="52">
        <v>4000</v>
      </c>
      <c r="G5" s="53">
        <v>8.2000000000000003E-2</v>
      </c>
      <c r="H5" s="53">
        <v>0.12</v>
      </c>
      <c r="I5" s="53">
        <v>0.16</v>
      </c>
      <c r="J5" s="53">
        <v>0.12</v>
      </c>
      <c r="K5" s="53">
        <v>6.5000000000000002E-2</v>
      </c>
      <c r="L5" s="52">
        <f>B5*(1+G5/12)^COUNT(B5:$B$62)</f>
        <v>14843.624179193064</v>
      </c>
      <c r="M5" s="52">
        <f>C5*(1+H5/12)^COUNT(C5:C$62)</f>
        <v>14247.2047725838</v>
      </c>
      <c r="N5" s="52">
        <f>D5*(1+I5/12)^COUNT($D5:D$62)</f>
        <v>10779.660418687688</v>
      </c>
      <c r="O5" s="52">
        <f>E5*(1+J5/12)^COUNT($E5:E$62)</f>
        <v>5342.7017897189253</v>
      </c>
      <c r="P5" s="52">
        <f>F5*(1+K5/12)^COUNT(F5:F$62)</f>
        <v>5471.8305871021776</v>
      </c>
    </row>
    <row r="6" spans="1:16" x14ac:dyDescent="0.3">
      <c r="A6" s="54">
        <v>46113</v>
      </c>
      <c r="B6" s="52">
        <v>10000</v>
      </c>
      <c r="C6" s="52">
        <v>8000</v>
      </c>
      <c r="D6" s="52">
        <v>5000</v>
      </c>
      <c r="E6" s="52">
        <v>3000</v>
      </c>
      <c r="F6" s="52">
        <v>4000</v>
      </c>
      <c r="G6" s="53">
        <v>8.2000000000000003E-2</v>
      </c>
      <c r="H6" s="53">
        <v>0.12</v>
      </c>
      <c r="I6" s="53">
        <v>0.16</v>
      </c>
      <c r="J6" s="53">
        <v>0.12</v>
      </c>
      <c r="K6" s="53">
        <v>6.5000000000000002E-2</v>
      </c>
      <c r="L6" s="52">
        <f>B6*(1+G6/12)^COUNT(B6:$B$62)</f>
        <v>14742.881157947095</v>
      </c>
      <c r="M6" s="52">
        <f>C6*(1+H6/12)^COUNT(C6:C$62)</f>
        <v>14106.143339191882</v>
      </c>
      <c r="N6" s="52">
        <f>D6*(1+I6/12)^COUNT($D6:D$62)</f>
        <v>10637.822781599691</v>
      </c>
      <c r="O6" s="52">
        <f>E6*(1+J6/12)^COUNT($E6:E$62)</f>
        <v>5289.8037521969554</v>
      </c>
      <c r="P6" s="52">
        <f>F6*(1+K6/12)^COUNT(F6:F$62)</f>
        <v>5442.3511848509024</v>
      </c>
    </row>
    <row r="7" spans="1:16" x14ac:dyDescent="0.3">
      <c r="A7" s="54">
        <v>46143</v>
      </c>
      <c r="B7" s="52">
        <v>10000</v>
      </c>
      <c r="C7" s="52">
        <v>8000</v>
      </c>
      <c r="D7" s="52">
        <v>5000</v>
      </c>
      <c r="E7" s="52">
        <v>3000</v>
      </c>
      <c r="F7" s="52">
        <v>4000</v>
      </c>
      <c r="G7" s="53">
        <v>8.2000000000000003E-2</v>
      </c>
      <c r="H7" s="53">
        <v>0.12</v>
      </c>
      <c r="I7" s="53">
        <v>0.16</v>
      </c>
      <c r="J7" s="53">
        <v>0.12</v>
      </c>
      <c r="K7" s="53">
        <v>6.5000000000000002E-2</v>
      </c>
      <c r="L7" s="52">
        <f>B7*(1+G7/12)^COUNT(B7:$B$62)</f>
        <v>14642.821875133683</v>
      </c>
      <c r="M7" s="52">
        <f>C7*(1+H7/12)^COUNT(C7:C$62)</f>
        <v>13966.478553655326</v>
      </c>
      <c r="N7" s="52">
        <f>D7*(1+I7/12)^COUNT($D7:D$62)</f>
        <v>10497.851429210223</v>
      </c>
      <c r="O7" s="52">
        <f>E7*(1+J7/12)^COUNT($E7:E$62)</f>
        <v>5237.4294576207476</v>
      </c>
      <c r="P7" s="52">
        <f>F7*(1+K7/12)^COUNT(F7:F$62)</f>
        <v>5413.0306024211213</v>
      </c>
    </row>
    <row r="8" spans="1:16" x14ac:dyDescent="0.3">
      <c r="A8" s="54">
        <v>46174</v>
      </c>
      <c r="B8" s="52">
        <v>10000</v>
      </c>
      <c r="C8" s="52">
        <v>8000</v>
      </c>
      <c r="D8" s="52">
        <v>5000</v>
      </c>
      <c r="E8" s="52">
        <v>3000</v>
      </c>
      <c r="F8" s="52">
        <v>4000</v>
      </c>
      <c r="G8" s="53">
        <v>8.2000000000000003E-2</v>
      </c>
      <c r="H8" s="53">
        <v>0.12</v>
      </c>
      <c r="I8" s="53">
        <v>0.16</v>
      </c>
      <c r="J8" s="53">
        <v>0.12</v>
      </c>
      <c r="K8" s="53">
        <v>6.5000000000000002E-2</v>
      </c>
      <c r="L8" s="52">
        <f>B8*(1+G8/12)^COUNT(B8:$B$62)</f>
        <v>14543.441690250309</v>
      </c>
      <c r="M8" s="52">
        <f>C8*(1+H8/12)^COUNT(C8:C$62)</f>
        <v>13828.196587777547</v>
      </c>
      <c r="N8" s="52">
        <f>D8*(1+I8/12)^COUNT($D8:D$62)</f>
        <v>10359.721805141664</v>
      </c>
      <c r="O8" s="52">
        <f>E8*(1+J8/12)^COUNT($E8:E$62)</f>
        <v>5185.5737204165807</v>
      </c>
      <c r="P8" s="52">
        <f>F8*(1+K8/12)^COUNT(F8:F$62)</f>
        <v>5383.8679841735147</v>
      </c>
    </row>
    <row r="9" spans="1:16" x14ac:dyDescent="0.3">
      <c r="A9" s="54">
        <v>46204</v>
      </c>
      <c r="B9" s="52">
        <v>10000</v>
      </c>
      <c r="C9" s="52">
        <v>8000</v>
      </c>
      <c r="D9" s="52">
        <v>5000</v>
      </c>
      <c r="E9" s="52">
        <v>3000</v>
      </c>
      <c r="F9" s="52">
        <v>4000</v>
      </c>
      <c r="G9" s="53">
        <v>8.2000000000000003E-2</v>
      </c>
      <c r="H9" s="53">
        <v>0.12</v>
      </c>
      <c r="I9" s="53">
        <v>0.16</v>
      </c>
      <c r="J9" s="53">
        <v>0.12</v>
      </c>
      <c r="K9" s="53">
        <v>6.5000000000000002E-2</v>
      </c>
      <c r="L9" s="52">
        <f>B9*(1+G9/12)^COUNT(B9:$B$62)</f>
        <v>14444.735994289334</v>
      </c>
      <c r="M9" s="52">
        <f>C9*(1+H9/12)^COUNT(C9:C$62)</f>
        <v>13691.283750274803</v>
      </c>
      <c r="N9" s="52">
        <f>D9*(1+I9/12)^COUNT($D9:D$62)</f>
        <v>10223.409676126643</v>
      </c>
      <c r="O9" s="52">
        <f>E9*(1+J9/12)^COUNT($E9:E$62)</f>
        <v>5134.2314063530512</v>
      </c>
      <c r="P9" s="52">
        <f>F9*(1+K9/12)^COUNT(F9:F$62)</f>
        <v>5354.8624790785061</v>
      </c>
    </row>
    <row r="10" spans="1:16" x14ac:dyDescent="0.3">
      <c r="A10" s="54">
        <v>46235</v>
      </c>
      <c r="B10" s="52">
        <v>10000</v>
      </c>
      <c r="C10" s="52">
        <v>8000</v>
      </c>
      <c r="D10" s="52">
        <v>5000</v>
      </c>
      <c r="E10" s="52">
        <v>3000</v>
      </c>
      <c r="F10" s="52">
        <v>4000</v>
      </c>
      <c r="G10" s="53">
        <v>8.2000000000000003E-2</v>
      </c>
      <c r="H10" s="53">
        <v>0.12</v>
      </c>
      <c r="I10" s="53">
        <v>0.16</v>
      </c>
      <c r="J10" s="53">
        <v>0.12</v>
      </c>
      <c r="K10" s="53">
        <v>6.5000000000000002E-2</v>
      </c>
      <c r="L10" s="52">
        <f>B10*(1+G10/12)^COUNT(B10:$B$62)</f>
        <v>14346.70020952425</v>
      </c>
      <c r="M10" s="52">
        <f>C10*(1+H10/12)^COUNT(C10:C$62)</f>
        <v>13555.726485420593</v>
      </c>
      <c r="N10" s="52">
        <f>D10*(1+I10/12)^COUNT($D10:D$62)</f>
        <v>10088.891127756555</v>
      </c>
      <c r="O10" s="52">
        <f>E10*(1+J10/12)^COUNT($E10:E$62)</f>
        <v>5083.3974320327225</v>
      </c>
      <c r="P10" s="52">
        <f>F10*(1+K10/12)^COUNT(F10:F$62)</f>
        <v>5326.0132406914281</v>
      </c>
    </row>
    <row r="11" spans="1:16" x14ac:dyDescent="0.3">
      <c r="A11" s="54">
        <v>46266</v>
      </c>
      <c r="B11" s="52">
        <v>10000</v>
      </c>
      <c r="C11" s="52">
        <v>8000</v>
      </c>
      <c r="D11" s="52">
        <v>5000</v>
      </c>
      <c r="E11" s="52">
        <v>3000</v>
      </c>
      <c r="F11" s="52">
        <v>4000</v>
      </c>
      <c r="G11" s="53">
        <v>8.2000000000000003E-2</v>
      </c>
      <c r="H11" s="53">
        <v>0.12</v>
      </c>
      <c r="I11" s="53">
        <v>0.16</v>
      </c>
      <c r="J11" s="53">
        <v>0.12</v>
      </c>
      <c r="K11" s="53">
        <v>6.5000000000000002E-2</v>
      </c>
      <c r="L11" s="52">
        <f>B11*(1+G11/12)^COUNT(B11:$B$62)</f>
        <v>14249.329789297386</v>
      </c>
      <c r="M11" s="52">
        <f>C11*(1+H11/12)^COUNT(C11:C$62)</f>
        <v>13421.51137170356</v>
      </c>
      <c r="N11" s="52">
        <f>D11*(1+I11/12)^COUNT($D11:D$62)</f>
        <v>9956.1425602860727</v>
      </c>
      <c r="O11" s="52">
        <f>E11*(1+J11/12)^COUNT($E11:E$62)</f>
        <v>5033.0667643888346</v>
      </c>
      <c r="P11" s="52">
        <f>F11*(1+K11/12)^COUNT(F11:F$62)</f>
        <v>5297.3194271278189</v>
      </c>
    </row>
    <row r="12" spans="1:16" x14ac:dyDescent="0.3">
      <c r="A12" s="54">
        <v>46296</v>
      </c>
      <c r="B12" s="52">
        <v>10000</v>
      </c>
      <c r="C12" s="52">
        <v>8000</v>
      </c>
      <c r="D12" s="52">
        <v>5000</v>
      </c>
      <c r="E12" s="52">
        <v>3000</v>
      </c>
      <c r="F12" s="52">
        <v>4000</v>
      </c>
      <c r="G12" s="53">
        <v>8.2000000000000003E-2</v>
      </c>
      <c r="H12" s="53">
        <v>0.12</v>
      </c>
      <c r="I12" s="53">
        <v>0.16</v>
      </c>
      <c r="J12" s="53">
        <v>0.12</v>
      </c>
      <c r="K12" s="53">
        <v>6.5000000000000002E-2</v>
      </c>
      <c r="L12" s="52">
        <f>B12*(1+G12/12)^COUNT(B12:$B$62)</f>
        <v>14152.620217809028</v>
      </c>
      <c r="M12" s="52">
        <f>C12*(1+H12/12)^COUNT(C12:C$62)</f>
        <v>13288.625120498573</v>
      </c>
      <c r="N12" s="52">
        <f>D12*(1+I12/12)^COUNT($D12:D$62)</f>
        <v>9825.1406844928315</v>
      </c>
      <c r="O12" s="52">
        <f>E12*(1+J12/12)^COUNT($E12:E$62)</f>
        <v>4983.2344201869646</v>
      </c>
      <c r="P12" s="52">
        <f>F12*(1+K12/12)^COUNT(F12:F$62)</f>
        <v>5268.7802010388596</v>
      </c>
    </row>
    <row r="13" spans="1:16" x14ac:dyDescent="0.3">
      <c r="A13" s="54">
        <v>46327</v>
      </c>
      <c r="B13" s="52">
        <v>10000</v>
      </c>
      <c r="C13" s="52">
        <v>8000</v>
      </c>
      <c r="D13" s="52">
        <v>5000</v>
      </c>
      <c r="E13" s="52">
        <v>3000</v>
      </c>
      <c r="F13" s="52">
        <v>4000</v>
      </c>
      <c r="G13" s="53">
        <v>8.2000000000000003E-2</v>
      </c>
      <c r="H13" s="53">
        <v>0.12</v>
      </c>
      <c r="I13" s="53">
        <v>0.16</v>
      </c>
      <c r="J13" s="53">
        <v>0.12</v>
      </c>
      <c r="K13" s="53">
        <v>6.5000000000000002E-2</v>
      </c>
      <c r="L13" s="52">
        <f>B13*(1+G13/12)^COUNT(B13:$B$62)</f>
        <v>14056.567009907994</v>
      </c>
      <c r="M13" s="52">
        <f>C13*(1+H13/12)^COUNT(C13:C$62)</f>
        <v>13157.054574751064</v>
      </c>
      <c r="N13" s="52">
        <f>D13*(1+I13/12)^COUNT($D13:D$62)</f>
        <v>9695.8625175916113</v>
      </c>
      <c r="O13" s="52">
        <f>E13*(1+J13/12)^COUNT($E13:E$62)</f>
        <v>4933.8954655316493</v>
      </c>
      <c r="P13" s="52">
        <f>F13*(1+K13/12)^COUNT(F13:F$62)</f>
        <v>5240.3947295869293</v>
      </c>
    </row>
    <row r="14" spans="1:16" x14ac:dyDescent="0.3">
      <c r="A14" s="54">
        <v>46357</v>
      </c>
      <c r="B14" s="52">
        <v>10000</v>
      </c>
      <c r="C14" s="52">
        <v>8000</v>
      </c>
      <c r="D14" s="52">
        <v>5000</v>
      </c>
      <c r="E14" s="52">
        <v>3000</v>
      </c>
      <c r="F14" s="52">
        <v>4000</v>
      </c>
      <c r="G14" s="53">
        <v>8.2000000000000003E-2</v>
      </c>
      <c r="H14" s="53">
        <v>0.12</v>
      </c>
      <c r="I14" s="53">
        <v>0.16</v>
      </c>
      <c r="J14" s="53">
        <v>0.12</v>
      </c>
      <c r="K14" s="53">
        <v>6.5000000000000002E-2</v>
      </c>
      <c r="L14" s="52">
        <f>B14*(1+G14/12)^COUNT(B14:$B$62)</f>
        <v>13961.165710883624</v>
      </c>
      <c r="M14" s="52">
        <f>C14*(1+H14/12)^COUNT(C14:C$62)</f>
        <v>13026.78670767432</v>
      </c>
      <c r="N14" s="52">
        <f>D14*(1+I14/12)^COUNT($D14:D$62)</f>
        <v>9568.285379202247</v>
      </c>
      <c r="O14" s="52">
        <f>E14*(1+J14/12)^COUNT($E14:E$62)</f>
        <v>4885.0450153778702</v>
      </c>
      <c r="P14" s="52">
        <f>F14*(1+K14/12)^COUNT(F14:F$62)</f>
        <v>5212.162184421315</v>
      </c>
    </row>
    <row r="15" spans="1:16" x14ac:dyDescent="0.3">
      <c r="A15" s="54">
        <v>46388</v>
      </c>
      <c r="B15" s="52">
        <v>10000</v>
      </c>
      <c r="C15" s="52">
        <v>8000</v>
      </c>
      <c r="D15" s="52">
        <v>5000</v>
      </c>
      <c r="E15" s="52">
        <v>3000</v>
      </c>
      <c r="F15" s="52">
        <v>4000</v>
      </c>
      <c r="G15" s="53">
        <v>8.2000000000000003E-2</v>
      </c>
      <c r="H15" s="53">
        <v>0.12</v>
      </c>
      <c r="I15" s="53">
        <v>0.16</v>
      </c>
      <c r="J15" s="53">
        <v>0.12</v>
      </c>
      <c r="K15" s="53">
        <v>6.5000000000000002E-2</v>
      </c>
      <c r="L15" s="52">
        <f>B15*(1+G15/12)^COUNT(B15:$B$62)</f>
        <v>13866.411896259187</v>
      </c>
      <c r="M15" s="52">
        <f>C15*(1+H15/12)^COUNT(C15:C$62)</f>
        <v>12897.808621459722</v>
      </c>
      <c r="N15" s="52">
        <f>D15*(1+I15/12)^COUNT($D15:D$62)</f>
        <v>9442.3868873706379</v>
      </c>
      <c r="O15" s="52">
        <f>E15*(1+J15/12)^COUNT($E15:E$62)</f>
        <v>4836.6782330473961</v>
      </c>
      <c r="P15" s="52">
        <f>F15*(1+K15/12)^COUNT(F15:F$62)</f>
        <v>5184.0817416540222</v>
      </c>
    </row>
    <row r="16" spans="1:16" x14ac:dyDescent="0.3">
      <c r="A16" s="54">
        <v>46419</v>
      </c>
      <c r="B16" s="52">
        <v>10000</v>
      </c>
      <c r="C16" s="52">
        <v>8000</v>
      </c>
      <c r="D16" s="52">
        <v>5000</v>
      </c>
      <c r="E16" s="52">
        <v>3000</v>
      </c>
      <c r="F16" s="52">
        <v>4000</v>
      </c>
      <c r="G16" s="53">
        <v>8.2000000000000003E-2</v>
      </c>
      <c r="H16" s="53">
        <v>0.12</v>
      </c>
      <c r="I16" s="53">
        <v>0.16</v>
      </c>
      <c r="J16" s="53">
        <v>0.12</v>
      </c>
      <c r="K16" s="53">
        <v>6.5000000000000002E-2</v>
      </c>
      <c r="L16" s="52">
        <f>B16*(1+G16/12)^COUNT(B16:$B$62)</f>
        <v>13772.301171586683</v>
      </c>
      <c r="M16" s="52">
        <f>C16*(1+H16/12)^COUNT(C16:C$62)</f>
        <v>12770.107545999721</v>
      </c>
      <c r="N16" s="52">
        <f>D16*(1+I16/12)^COUNT($D16:D$62)</f>
        <v>9318.1449546420754</v>
      </c>
      <c r="O16" s="52">
        <f>E16*(1+J16/12)^COUNT($E16:E$62)</f>
        <v>4788.7903297498951</v>
      </c>
      <c r="P16" s="52">
        <f>F16*(1+K16/12)^COUNT(F16:F$62)</f>
        <v>5156.1525818357459</v>
      </c>
    </row>
    <row r="17" spans="1:16" x14ac:dyDescent="0.3">
      <c r="A17" s="54">
        <v>46447</v>
      </c>
      <c r="B17" s="52">
        <v>10000</v>
      </c>
      <c r="C17" s="52">
        <v>8000</v>
      </c>
      <c r="D17" s="52">
        <v>5000</v>
      </c>
      <c r="E17" s="52">
        <v>3000</v>
      </c>
      <c r="F17" s="52">
        <v>4000</v>
      </c>
      <c r="G17" s="53">
        <v>8.2000000000000003E-2</v>
      </c>
      <c r="H17" s="53">
        <v>0.12</v>
      </c>
      <c r="I17" s="53">
        <v>0.16</v>
      </c>
      <c r="J17" s="53">
        <v>0.12</v>
      </c>
      <c r="K17" s="53">
        <v>6.5000000000000002E-2</v>
      </c>
      <c r="L17" s="52">
        <f>B17*(1+G17/12)^COUNT(B17:$B$62)</f>
        <v>13678.829172243024</v>
      </c>
      <c r="M17" s="52">
        <f>C17*(1+H17/12)^COUNT(C17:C$62)</f>
        <v>12643.670837623491</v>
      </c>
      <c r="N17" s="52">
        <f>D17*(1+I17/12)^COUNT($D17:D$62)</f>
        <v>9195.5377841862555</v>
      </c>
      <c r="O17" s="52">
        <f>E17*(1+J17/12)^COUNT($E17:E$62)</f>
        <v>4741.3765641088094</v>
      </c>
      <c r="P17" s="52">
        <f>F17*(1+K17/12)^COUNT(F17:F$62)</f>
        <v>5128.3738899319487</v>
      </c>
    </row>
    <row r="18" spans="1:16" x14ac:dyDescent="0.3">
      <c r="A18" s="54">
        <v>46478</v>
      </c>
      <c r="B18" s="52">
        <v>10000</v>
      </c>
      <c r="C18" s="52">
        <v>8000</v>
      </c>
      <c r="D18" s="52">
        <v>5000</v>
      </c>
      <c r="E18" s="52">
        <v>3000</v>
      </c>
      <c r="F18" s="52">
        <v>4000</v>
      </c>
      <c r="G18" s="53">
        <v>8.2000000000000003E-2</v>
      </c>
      <c r="H18" s="53">
        <v>0.12</v>
      </c>
      <c r="I18" s="53">
        <v>0.16</v>
      </c>
      <c r="J18" s="53">
        <v>0.12</v>
      </c>
      <c r="K18" s="53">
        <v>6.5000000000000002E-2</v>
      </c>
      <c r="L18" s="52">
        <f>B18*(1+G18/12)^COUNT(B18:$B$62)</f>
        <v>13585.991563227635</v>
      </c>
      <c r="M18" s="52">
        <f>C18*(1+H18/12)^COUNT(C18:C$62)</f>
        <v>12518.485977845039</v>
      </c>
      <c r="N18" s="52">
        <f>D18*(1+I18/12)^COUNT($D18:D$62)</f>
        <v>9074.5438659732808</v>
      </c>
      <c r="O18" s="52">
        <f>E18*(1+J18/12)^COUNT($E18:E$62)</f>
        <v>4694.4322416918894</v>
      </c>
      <c r="P18" s="52">
        <f>F18*(1+K18/12)^COUNT(F18:F$62)</f>
        <v>5100.7448552990782</v>
      </c>
    </row>
    <row r="19" spans="1:16" x14ac:dyDescent="0.3">
      <c r="A19" s="54">
        <v>46508</v>
      </c>
      <c r="B19" s="52">
        <v>10000</v>
      </c>
      <c r="C19" s="52">
        <v>8000</v>
      </c>
      <c r="D19" s="52">
        <v>5000</v>
      </c>
      <c r="E19" s="52">
        <v>3000</v>
      </c>
      <c r="F19" s="52">
        <v>4000</v>
      </c>
      <c r="G19" s="53">
        <v>8.2000000000000003E-2</v>
      </c>
      <c r="H19" s="53">
        <v>0.12</v>
      </c>
      <c r="I19" s="53">
        <v>0.16</v>
      </c>
      <c r="J19" s="53">
        <v>0.12</v>
      </c>
      <c r="K19" s="53">
        <v>6.5000000000000002E-2</v>
      </c>
      <c r="L19" s="52">
        <f>B19*(1+G19/12)^COUNT(B19:$B$62)</f>
        <v>13493.784038961398</v>
      </c>
      <c r="M19" s="52">
        <f>C19*(1+H19/12)^COUNT(C19:C$62)</f>
        <v>12394.5405721238</v>
      </c>
      <c r="N19" s="52">
        <f>D19*(1+I19/12)^COUNT($D19:D$62)</f>
        <v>8955.141972999947</v>
      </c>
      <c r="O19" s="52">
        <f>E19*(1+J19/12)^COUNT($E19:E$62)</f>
        <v>4647.9527145464253</v>
      </c>
      <c r="P19" s="52">
        <f>F19*(1+K19/12)^COUNT(F19:F$62)</f>
        <v>5073.2646716609152</v>
      </c>
    </row>
    <row r="20" spans="1:16" x14ac:dyDescent="0.3">
      <c r="A20" s="54">
        <v>46539</v>
      </c>
      <c r="B20" s="52">
        <v>10000</v>
      </c>
      <c r="C20" s="52">
        <v>8000</v>
      </c>
      <c r="D20" s="52">
        <v>5000</v>
      </c>
      <c r="E20" s="52">
        <v>3000</v>
      </c>
      <c r="F20" s="52">
        <v>4000</v>
      </c>
      <c r="G20" s="53">
        <v>8.2000000000000003E-2</v>
      </c>
      <c r="H20" s="53">
        <v>0.12</v>
      </c>
      <c r="I20" s="53">
        <v>0.16</v>
      </c>
      <c r="J20" s="53">
        <v>0.12</v>
      </c>
      <c r="K20" s="53">
        <v>6.5000000000000002E-2</v>
      </c>
      <c r="L20" s="52">
        <f>B20*(1+G20/12)^COUNT(B20:$B$62)</f>
        <v>13402.202323086976</v>
      </c>
      <c r="M20" s="52">
        <f>C20*(1+H20/12)^COUNT(C20:C$62)</f>
        <v>12271.822348637425</v>
      </c>
      <c r="N20" s="52">
        <f>D20*(1+I20/12)^COUNT($D20:D$62)</f>
        <v>8837.3111575657331</v>
      </c>
      <c r="O20" s="52">
        <f>E20*(1+J20/12)^COUNT($E20:E$62)</f>
        <v>4601.933380739034</v>
      </c>
      <c r="P20" s="52">
        <f>F20*(1+K20/12)^COUNT(F20:F$62)</f>
        <v>5045.9325370850393</v>
      </c>
    </row>
    <row r="21" spans="1:16" x14ac:dyDescent="0.3">
      <c r="A21" s="54">
        <v>46569</v>
      </c>
      <c r="B21" s="52">
        <v>10000</v>
      </c>
      <c r="C21" s="52">
        <v>8000</v>
      </c>
      <c r="D21" s="52">
        <v>5000</v>
      </c>
      <c r="E21" s="52">
        <v>3000</v>
      </c>
      <c r="F21" s="52">
        <v>4000</v>
      </c>
      <c r="G21" s="53">
        <v>8.2000000000000003E-2</v>
      </c>
      <c r="H21" s="53">
        <v>0.12</v>
      </c>
      <c r="I21" s="53">
        <v>0.16</v>
      </c>
      <c r="J21" s="53">
        <v>0.12</v>
      </c>
      <c r="K21" s="53">
        <v>6.5000000000000002E-2</v>
      </c>
      <c r="L21" s="52">
        <f>B21*(1+G21/12)^COUNT(B21:$B$62)</f>
        <v>13311.242168270461</v>
      </c>
      <c r="M21" s="52">
        <f>C21*(1+H21/12)^COUNT(C21:C$62)</f>
        <v>12150.31915706676</v>
      </c>
      <c r="N21" s="52">
        <f>D21*(1+I21/12)^COUNT($D21:D$62)</f>
        <v>8721.0307475977643</v>
      </c>
      <c r="O21" s="52">
        <f>E21*(1+J21/12)^COUNT($E21:E$62)</f>
        <v>4556.3696839000349</v>
      </c>
      <c r="P21" s="52">
        <f>F21*(1+K21/12)^COUNT(F21:F$62)</f>
        <v>5018.7476539594254</v>
      </c>
    </row>
    <row r="22" spans="1:16" x14ac:dyDescent="0.3">
      <c r="A22" s="54">
        <v>46600</v>
      </c>
      <c r="B22" s="52">
        <v>10000</v>
      </c>
      <c r="C22" s="52">
        <v>8000</v>
      </c>
      <c r="D22" s="52">
        <v>5000</v>
      </c>
      <c r="E22" s="52">
        <v>3000</v>
      </c>
      <c r="F22" s="52">
        <v>4000</v>
      </c>
      <c r="G22" s="53">
        <v>8.2000000000000003E-2</v>
      </c>
      <c r="H22" s="53">
        <v>0.12</v>
      </c>
      <c r="I22" s="53">
        <v>0.16</v>
      </c>
      <c r="J22" s="53">
        <v>0.12</v>
      </c>
      <c r="K22" s="53">
        <v>6.5000000000000002E-2</v>
      </c>
      <c r="L22" s="52">
        <f>B22*(1+G22/12)^COUNT(B22:$B$62)</f>
        <v>13220.899356004435</v>
      </c>
      <c r="M22" s="52">
        <f>C22*(1+H22/12)^COUNT(C22:C$62)</f>
        <v>12030.018967392831</v>
      </c>
      <c r="N22" s="52">
        <f>D22*(1+I22/12)^COUNT($D22:D$62)</f>
        <v>8606.2803430241092</v>
      </c>
      <c r="O22" s="52">
        <f>E22*(1+J22/12)^COUNT($E22:E$62)</f>
        <v>4511.2571127723113</v>
      </c>
      <c r="P22" s="52">
        <f>F22*(1+K22/12)^COUNT(F22:F$62)</f>
        <v>4991.7092289691764</v>
      </c>
    </row>
    <row r="23" spans="1:16" x14ac:dyDescent="0.3">
      <c r="A23" s="54">
        <v>46631</v>
      </c>
      <c r="B23" s="52">
        <v>10000</v>
      </c>
      <c r="C23" s="52">
        <v>8000</v>
      </c>
      <c r="D23" s="52">
        <v>5000</v>
      </c>
      <c r="E23" s="52">
        <v>3000</v>
      </c>
      <c r="F23" s="52">
        <v>4000</v>
      </c>
      <c r="G23" s="53">
        <v>8.2000000000000003E-2</v>
      </c>
      <c r="H23" s="53">
        <v>0.12</v>
      </c>
      <c r="I23" s="53">
        <v>0.16</v>
      </c>
      <c r="J23" s="53">
        <v>0.12</v>
      </c>
      <c r="K23" s="53">
        <v>6.5000000000000002E-2</v>
      </c>
      <c r="L23" s="52">
        <f>B23*(1+G23/12)^COUNT(B23:$B$62)</f>
        <v>13131.169696412284</v>
      </c>
      <c r="M23" s="52">
        <f>C23*(1+H23/12)^COUNT(C23:C$62)</f>
        <v>11910.909868705772</v>
      </c>
      <c r="N23" s="52">
        <f>D23*(1+I23/12)^COUNT($D23:D$62)</f>
        <v>8493.0398121948438</v>
      </c>
      <c r="O23" s="52">
        <f>E23*(1+J23/12)^COUNT($E23:E$62)</f>
        <v>4466.5912007646648</v>
      </c>
      <c r="P23" s="52">
        <f>F23*(1+K23/12)^COUNT(F23:F$62)</f>
        <v>4964.8164730733624</v>
      </c>
    </row>
    <row r="24" spans="1:16" x14ac:dyDescent="0.3">
      <c r="A24" s="54">
        <v>46661</v>
      </c>
      <c r="B24" s="52">
        <v>10000</v>
      </c>
      <c r="C24" s="52">
        <v>8000</v>
      </c>
      <c r="D24" s="52">
        <v>5000</v>
      </c>
      <c r="E24" s="52">
        <v>3000</v>
      </c>
      <c r="F24" s="52">
        <v>4000</v>
      </c>
      <c r="G24" s="53">
        <v>8.2000000000000003E-2</v>
      </c>
      <c r="H24" s="53">
        <v>0.12</v>
      </c>
      <c r="I24" s="53">
        <v>0.16</v>
      </c>
      <c r="J24" s="53">
        <v>0.12</v>
      </c>
      <c r="K24" s="53">
        <v>6.5000000000000002E-2</v>
      </c>
      <c r="L24" s="52">
        <f>B24*(1+G24/12)^COUNT(B24:$B$62)</f>
        <v>13042.049028053916</v>
      </c>
      <c r="M24" s="52">
        <f>C24*(1+H24/12)^COUNT(C24:C$62)</f>
        <v>11792.980068025514</v>
      </c>
      <c r="N24" s="52">
        <f>D24*(1+I24/12)^COUNT($D24:D$62)</f>
        <v>8381.2892883501736</v>
      </c>
      <c r="O24" s="52">
        <f>E24*(1+J24/12)^COUNT($E24:E$62)</f>
        <v>4422.3675255095677</v>
      </c>
      <c r="P24" s="52">
        <f>F24*(1+K24/12)^COUNT(F24:F$62)</f>
        <v>4938.0686014820021</v>
      </c>
    </row>
    <row r="25" spans="1:16" x14ac:dyDescent="0.3">
      <c r="A25" s="54">
        <v>46692</v>
      </c>
      <c r="B25" s="52">
        <v>10000</v>
      </c>
      <c r="C25" s="52">
        <v>8000</v>
      </c>
      <c r="D25" s="52">
        <v>5000</v>
      </c>
      <c r="E25" s="52">
        <v>3000</v>
      </c>
      <c r="F25" s="52">
        <v>4000</v>
      </c>
      <c r="G25" s="53">
        <v>8.2000000000000003E-2</v>
      </c>
      <c r="H25" s="53">
        <v>0.12</v>
      </c>
      <c r="I25" s="53">
        <v>0.16</v>
      </c>
      <c r="J25" s="53">
        <v>0.12</v>
      </c>
      <c r="K25" s="53">
        <v>6.5000000000000002E-2</v>
      </c>
      <c r="L25" s="52">
        <f>B25*(1+G25/12)^COUNT(B25:$B$62)</f>
        <v>12953.533217732747</v>
      </c>
      <c r="M25" s="52">
        <f>C25*(1+H25/12)^COUNT(C25:C$62)</f>
        <v>11676.217889134175</v>
      </c>
      <c r="N25" s="52">
        <f>D25*(1+I25/12)^COUNT($D25:D$62)</f>
        <v>8271.009166135038</v>
      </c>
      <c r="O25" s="52">
        <f>E25*(1+J25/12)^COUNT($E25:E$62)</f>
        <v>4378.5817084253158</v>
      </c>
      <c r="P25" s="52">
        <f>F25*(1+K25/12)^COUNT(F25:F$62)</f>
        <v>4911.4648336331556</v>
      </c>
    </row>
    <row r="26" spans="1:16" x14ac:dyDescent="0.3">
      <c r="A26" s="54">
        <v>46722</v>
      </c>
      <c r="B26" s="52">
        <v>10000</v>
      </c>
      <c r="C26" s="52">
        <v>8000</v>
      </c>
      <c r="D26" s="52">
        <v>5000</v>
      </c>
      <c r="E26" s="52">
        <v>3000</v>
      </c>
      <c r="F26" s="52">
        <v>4000</v>
      </c>
      <c r="G26" s="53">
        <v>8.2000000000000003E-2</v>
      </c>
      <c r="H26" s="53">
        <v>0.12</v>
      </c>
      <c r="I26" s="53">
        <v>0.16</v>
      </c>
      <c r="J26" s="53">
        <v>0.12</v>
      </c>
      <c r="K26" s="53">
        <v>6.5000000000000002E-2</v>
      </c>
      <c r="L26" s="52">
        <f>B26*(1+G26/12)^COUNT(B26:$B$62)</f>
        <v>12865.618160304002</v>
      </c>
      <c r="M26" s="52">
        <f>C26*(1+H26/12)^COUNT(C26:C$62)</f>
        <v>11560.611771419975</v>
      </c>
      <c r="N26" s="52">
        <f>D26*(1+I26/12)^COUNT($D26:D$62)</f>
        <v>8162.180098159577</v>
      </c>
      <c r="O26" s="52">
        <f>E26*(1+J26/12)^COUNT($E26:E$62)</f>
        <v>4335.2294142824903</v>
      </c>
      <c r="P26" s="52">
        <f>F26*(1+K26/12)^COUNT(F26:F$62)</f>
        <v>4885.0043931701512</v>
      </c>
    </row>
    <row r="27" spans="1:16" x14ac:dyDescent="0.3">
      <c r="A27" s="54">
        <v>46753</v>
      </c>
      <c r="B27" s="52">
        <v>10000</v>
      </c>
      <c r="C27" s="52">
        <v>8000</v>
      </c>
      <c r="D27" s="52">
        <v>5000</v>
      </c>
      <c r="E27" s="52">
        <v>3000</v>
      </c>
      <c r="F27" s="52">
        <v>4000</v>
      </c>
      <c r="G27" s="53">
        <v>8.2000000000000003E-2</v>
      </c>
      <c r="H27" s="53">
        <v>0.12</v>
      </c>
      <c r="I27" s="53">
        <v>0.16</v>
      </c>
      <c r="J27" s="53">
        <v>0.12</v>
      </c>
      <c r="K27" s="53">
        <v>6.5000000000000002E-2</v>
      </c>
      <c r="L27" s="52">
        <f>B27*(1+G27/12)^COUNT(B27:$B$62)</f>
        <v>12778.299778484361</v>
      </c>
      <c r="M27" s="52">
        <f>C27*(1+H27/12)^COUNT(C27:C$62)</f>
        <v>11446.150268732648</v>
      </c>
      <c r="N27" s="52">
        <f>D27*(1+I27/12)^COUNT($D27:D$62)</f>
        <v>8054.782991604844</v>
      </c>
      <c r="O27" s="52">
        <f>E27*(1+J27/12)^COUNT($E27:E$62)</f>
        <v>4292.3063507747429</v>
      </c>
      <c r="P27" s="52">
        <f>F27*(1+K27/12)^COUNT(F27:F$62)</f>
        <v>4858.6865079189247</v>
      </c>
    </row>
    <row r="28" spans="1:16" x14ac:dyDescent="0.3">
      <c r="A28" s="54">
        <v>46784</v>
      </c>
      <c r="B28" s="52">
        <v>10000</v>
      </c>
      <c r="C28" s="52">
        <v>8000</v>
      </c>
      <c r="D28" s="52">
        <v>5000</v>
      </c>
      <c r="E28" s="52">
        <v>3000</v>
      </c>
      <c r="F28" s="52">
        <v>4000</v>
      </c>
      <c r="G28" s="53">
        <v>8.2000000000000003E-2</v>
      </c>
      <c r="H28" s="53">
        <v>0.12</v>
      </c>
      <c r="I28" s="53">
        <v>0.16</v>
      </c>
      <c r="J28" s="53">
        <v>0.12</v>
      </c>
      <c r="K28" s="53">
        <v>6.5000000000000002E-2</v>
      </c>
      <c r="L28" s="52">
        <f>B28*(1+G28/12)^COUNT(B28:$B$62)</f>
        <v>12691.574022662835</v>
      </c>
      <c r="M28" s="52">
        <f>C28*(1+H28/12)^COUNT(C28:C$62)</f>
        <v>11332.822048250146</v>
      </c>
      <c r="N28" s="52">
        <f>D28*(1+I28/12)^COUNT($D28:D$62)</f>
        <v>7948.7990048732008</v>
      </c>
      <c r="O28" s="52">
        <f>E28*(1+J28/12)^COUNT($E28:E$62)</f>
        <v>4249.8082680938041</v>
      </c>
      <c r="P28" s="52">
        <f>F28*(1+K28/12)^COUNT(F28:F$62)</f>
        <v>4832.5104098654865</v>
      </c>
    </row>
    <row r="29" spans="1:16" x14ac:dyDescent="0.3">
      <c r="A29" s="54">
        <v>46813</v>
      </c>
      <c r="B29" s="52">
        <v>10000</v>
      </c>
      <c r="C29" s="52">
        <v>8000</v>
      </c>
      <c r="D29" s="52">
        <v>5000</v>
      </c>
      <c r="E29" s="52">
        <v>3000</v>
      </c>
      <c r="F29" s="52">
        <v>4000</v>
      </c>
      <c r="G29" s="53">
        <v>8.2000000000000003E-2</v>
      </c>
      <c r="H29" s="53">
        <v>0.12</v>
      </c>
      <c r="I29" s="53">
        <v>0.16</v>
      </c>
      <c r="J29" s="53">
        <v>0.12</v>
      </c>
      <c r="K29" s="53">
        <v>6.5000000000000002E-2</v>
      </c>
      <c r="L29" s="52">
        <f>B29*(1+G29/12)^COUNT(B29:$B$62)</f>
        <v>12605.436870712963</v>
      </c>
      <c r="M29" s="52">
        <f>C29*(1+H29/12)^COUNT(C29:C$62)</f>
        <v>11220.615889356583</v>
      </c>
      <c r="N29" s="52">
        <f>D29*(1+I29/12)^COUNT($D29:D$62)</f>
        <v>7844.209544282764</v>
      </c>
      <c r="O29" s="52">
        <f>E29*(1+J29/12)^COUNT($E29:E$62)</f>
        <v>4207.7309585087178</v>
      </c>
      <c r="P29" s="52">
        <f>F29*(1+K29/12)^COUNT(F29:F$62)</f>
        <v>4806.4753351335139</v>
      </c>
    </row>
    <row r="30" spans="1:16" x14ac:dyDescent="0.3">
      <c r="A30" s="54">
        <v>46844</v>
      </c>
      <c r="B30" s="52">
        <v>10000</v>
      </c>
      <c r="C30" s="52">
        <v>8000</v>
      </c>
      <c r="D30" s="52">
        <v>5000</v>
      </c>
      <c r="E30" s="52">
        <v>3000</v>
      </c>
      <c r="F30" s="52">
        <v>4000</v>
      </c>
      <c r="G30" s="53">
        <v>8.2000000000000003E-2</v>
      </c>
      <c r="H30" s="53">
        <v>0.12</v>
      </c>
      <c r="I30" s="53">
        <v>0.16</v>
      </c>
      <c r="J30" s="53">
        <v>0.12</v>
      </c>
      <c r="K30" s="53">
        <v>6.5000000000000002E-2</v>
      </c>
      <c r="L30" s="52">
        <f>B30*(1+G30/12)^COUNT(B30:$B$62)</f>
        <v>12519.88432780629</v>
      </c>
      <c r="M30" s="52">
        <f>C30*(1+H30/12)^COUNT(C30:C$62)</f>
        <v>11109.520682531269</v>
      </c>
      <c r="N30" s="52">
        <f>D30*(1+I30/12)^COUNT($D30:D$62)</f>
        <v>7740.9962608053575</v>
      </c>
      <c r="O30" s="52">
        <f>E30*(1+J30/12)^COUNT($E30:E$62)</f>
        <v>4166.0702559492256</v>
      </c>
      <c r="P30" s="52">
        <f>F30*(1+K30/12)^COUNT(F30:F$62)</f>
        <v>4780.5805239620522</v>
      </c>
    </row>
    <row r="31" spans="1:16" x14ac:dyDescent="0.3">
      <c r="A31" s="54">
        <v>46874</v>
      </c>
      <c r="B31" s="52">
        <v>10000</v>
      </c>
      <c r="C31" s="52">
        <v>8000</v>
      </c>
      <c r="D31" s="52">
        <v>5000</v>
      </c>
      <c r="E31" s="52">
        <v>3000</v>
      </c>
      <c r="F31" s="52">
        <v>4000</v>
      </c>
      <c r="G31" s="53">
        <v>8.2000000000000003E-2</v>
      </c>
      <c r="H31" s="53">
        <v>0.12</v>
      </c>
      <c r="I31" s="53">
        <v>0.16</v>
      </c>
      <c r="J31" s="53">
        <v>0.12</v>
      </c>
      <c r="K31" s="53">
        <v>6.5000000000000002E-2</v>
      </c>
      <c r="L31" s="52">
        <f>B31*(1+G31/12)^COUNT(B31:$B$62)</f>
        <v>12434.912426227073</v>
      </c>
      <c r="M31" s="52">
        <f>C31*(1+H31/12)^COUNT(C31:C$62)</f>
        <v>10999.52542824878</v>
      </c>
      <c r="N31" s="52">
        <f>D31*(1+I31/12)^COUNT($D31:D$62)</f>
        <v>7639.1410468473923</v>
      </c>
      <c r="O31" s="52">
        <f>E31*(1+J31/12)^COUNT($E31:E$62)</f>
        <v>4124.8220355932926</v>
      </c>
      <c r="P31" s="52">
        <f>F31*(1+K31/12)^COUNT(F31:F$62)</f>
        <v>4754.8252206833513</v>
      </c>
    </row>
    <row r="32" spans="1:16" x14ac:dyDescent="0.3">
      <c r="A32" s="54">
        <v>46905</v>
      </c>
      <c r="B32" s="52">
        <v>10000</v>
      </c>
      <c r="C32" s="52">
        <v>8000</v>
      </c>
      <c r="D32" s="52">
        <v>5000</v>
      </c>
      <c r="E32" s="52">
        <v>3000</v>
      </c>
      <c r="F32" s="52">
        <v>4000</v>
      </c>
      <c r="G32" s="53">
        <v>8.2000000000000003E-2</v>
      </c>
      <c r="H32" s="53">
        <v>0.12</v>
      </c>
      <c r="I32" s="53">
        <v>0.16</v>
      </c>
      <c r="J32" s="53">
        <v>0.12</v>
      </c>
      <c r="K32" s="53">
        <v>6.5000000000000002E-2</v>
      </c>
      <c r="L32" s="52">
        <f>B32*(1+G32/12)^COUNT(B32:$B$62)</f>
        <v>12350.51722518829</v>
      </c>
      <c r="M32" s="52">
        <f>C32*(1+H32/12)^COUNT(C32:C$62)</f>
        <v>10890.619235889879</v>
      </c>
      <c r="N32" s="52">
        <f>D32*(1+I32/12)^COUNT($D32:D$62)</f>
        <v>7538.6260330730838</v>
      </c>
      <c r="O32" s="52">
        <f>E32*(1+J32/12)^COUNT($E32:E$62)</f>
        <v>4083.9822134587048</v>
      </c>
      <c r="P32" s="52">
        <f>F32*(1+K32/12)^COUNT(F32:F$62)</f>
        <v>4729.2086737008058</v>
      </c>
    </row>
    <row r="33" spans="1:16" x14ac:dyDescent="0.3">
      <c r="A33" s="54">
        <v>46935</v>
      </c>
      <c r="B33" s="52">
        <v>10000</v>
      </c>
      <c r="C33" s="52">
        <v>8000</v>
      </c>
      <c r="D33" s="52">
        <v>5000</v>
      </c>
      <c r="E33" s="52">
        <v>3000</v>
      </c>
      <c r="F33" s="52">
        <v>4000</v>
      </c>
      <c r="G33" s="53">
        <v>8.2000000000000003E-2</v>
      </c>
      <c r="H33" s="53">
        <v>0.12</v>
      </c>
      <c r="I33" s="53">
        <v>0.16</v>
      </c>
      <c r="J33" s="53">
        <v>0.12</v>
      </c>
      <c r="K33" s="53">
        <v>6.5000000000000002E-2</v>
      </c>
      <c r="L33" s="52">
        <f>B33*(1+G33/12)^COUNT(B33:$B$62)</f>
        <v>12266.694810648858</v>
      </c>
      <c r="M33" s="52">
        <f>C33*(1+H33/12)^COUNT(C33:C$62)</f>
        <v>10782.79132266325</v>
      </c>
      <c r="N33" s="52">
        <f>D33*(1+I33/12)^COUNT($D33:D$62)</f>
        <v>7439.4335852694894</v>
      </c>
      <c r="O33" s="52">
        <f>E33*(1+J33/12)^COUNT($E33:E$62)</f>
        <v>4043.546745998719</v>
      </c>
      <c r="P33" s="52">
        <f>F33*(1+K33/12)^COUNT(F33:F$62)</f>
        <v>4703.7301354670262</v>
      </c>
    </row>
    <row r="34" spans="1:16" x14ac:dyDescent="0.3">
      <c r="A34" s="54">
        <v>46966</v>
      </c>
      <c r="B34" s="52">
        <v>10000</v>
      </c>
      <c r="C34" s="52">
        <v>8000</v>
      </c>
      <c r="D34" s="52">
        <v>5000</v>
      </c>
      <c r="E34" s="52">
        <v>3000</v>
      </c>
      <c r="F34" s="52">
        <v>4000</v>
      </c>
      <c r="G34" s="53">
        <v>8.2000000000000003E-2</v>
      </c>
      <c r="H34" s="53">
        <v>0.12</v>
      </c>
      <c r="I34" s="53">
        <v>0.16</v>
      </c>
      <c r="J34" s="53">
        <v>0.12</v>
      </c>
      <c r="K34" s="53">
        <v>6.5000000000000002E-2</v>
      </c>
      <c r="L34" s="52">
        <f>B34*(1+G34/12)^COUNT(B34:$B$62)</f>
        <v>12183.441295132121</v>
      </c>
      <c r="M34" s="52">
        <f>C34*(1+H34/12)^COUNT(C34:C$62)</f>
        <v>10676.031012537869</v>
      </c>
      <c r="N34" s="52">
        <f>D34*(1+I34/12)^COUNT($D34:D$62)</f>
        <v>7341.5463012527862</v>
      </c>
      <c r="O34" s="52">
        <f>E34*(1+J34/12)^COUNT($E34:E$62)</f>
        <v>4003.5116297017012</v>
      </c>
      <c r="P34" s="52">
        <f>F34*(1+K34/12)^COUNT(F34:F$62)</f>
        <v>4678.388862462024</v>
      </c>
    </row>
    <row r="35" spans="1:16" x14ac:dyDescent="0.3">
      <c r="A35" s="54">
        <v>46997</v>
      </c>
      <c r="B35" s="52">
        <v>10000</v>
      </c>
      <c r="C35" s="52">
        <v>8000</v>
      </c>
      <c r="D35" s="52">
        <v>5000</v>
      </c>
      <c r="E35" s="52">
        <v>3000</v>
      </c>
      <c r="F35" s="52">
        <v>4000</v>
      </c>
      <c r="G35" s="53">
        <v>8.2000000000000003E-2</v>
      </c>
      <c r="H35" s="53">
        <v>0.12</v>
      </c>
      <c r="I35" s="53">
        <v>0.16</v>
      </c>
      <c r="J35" s="53">
        <v>0.12</v>
      </c>
      <c r="K35" s="53">
        <v>6.5000000000000002E-2</v>
      </c>
      <c r="L35" s="52">
        <f>B35*(1+G35/12)^COUNT(B35:$B$62)</f>
        <v>12100.752817545561</v>
      </c>
      <c r="M35" s="52">
        <f>C35*(1+H35/12)^COUNT(C35:C$62)</f>
        <v>10570.327735186009</v>
      </c>
      <c r="N35" s="52">
        <f>D35*(1+I35/12)^COUNT($D35:D$62)</f>
        <v>7244.9470078152481</v>
      </c>
      <c r="O35" s="52">
        <f>E35*(1+J35/12)^COUNT($E35:E$62)</f>
        <v>3963.8729006947533</v>
      </c>
      <c r="P35" s="52">
        <f>F35*(1+K35/12)^COUNT(F35:F$62)</f>
        <v>4653.1841151715116</v>
      </c>
    </row>
    <row r="36" spans="1:16" x14ac:dyDescent="0.3">
      <c r="A36" s="54">
        <v>47027</v>
      </c>
      <c r="B36" s="52">
        <v>10000</v>
      </c>
      <c r="C36" s="52">
        <v>8000</v>
      </c>
      <c r="D36" s="52">
        <v>5000</v>
      </c>
      <c r="E36" s="52">
        <v>3000</v>
      </c>
      <c r="F36" s="52">
        <v>4000</v>
      </c>
      <c r="G36" s="53">
        <v>8.2000000000000003E-2</v>
      </c>
      <c r="H36" s="53">
        <v>0.12</v>
      </c>
      <c r="I36" s="53">
        <v>0.16</v>
      </c>
      <c r="J36" s="53">
        <v>0.12</v>
      </c>
      <c r="K36" s="53">
        <v>6.5000000000000002E-2</v>
      </c>
      <c r="L36" s="52">
        <f>B36*(1+G36/12)^COUNT(B36:$B$62)</f>
        <v>12018.625543001719</v>
      </c>
      <c r="M36" s="52">
        <f>C36*(1+H36/12)^COUNT(C36:C$62)</f>
        <v>10465.671024936642</v>
      </c>
      <c r="N36" s="52">
        <f>D36*(1+I36/12)^COUNT($D36:D$62)</f>
        <v>7149.6187577124138</v>
      </c>
      <c r="O36" s="52">
        <f>E36*(1+J36/12)^COUNT($E36:E$62)</f>
        <v>3924.6266343512407</v>
      </c>
      <c r="P36" s="52">
        <f>F36*(1+K36/12)^COUNT(F36:F$62)</f>
        <v>4628.1151580653259</v>
      </c>
    </row>
    <row r="37" spans="1:16" x14ac:dyDescent="0.3">
      <c r="A37" s="54">
        <v>47058</v>
      </c>
      <c r="B37" s="52">
        <v>10000</v>
      </c>
      <c r="C37" s="52">
        <v>8000</v>
      </c>
      <c r="D37" s="52">
        <v>5000</v>
      </c>
      <c r="E37" s="52">
        <v>3000</v>
      </c>
      <c r="F37" s="52">
        <v>4000</v>
      </c>
      <c r="G37" s="53">
        <v>8.2000000000000003E-2</v>
      </c>
      <c r="H37" s="53">
        <v>0.12</v>
      </c>
      <c r="I37" s="53">
        <v>0.16</v>
      </c>
      <c r="J37" s="53">
        <v>0.12</v>
      </c>
      <c r="K37" s="53">
        <v>6.5000000000000002E-2</v>
      </c>
      <c r="L37" s="52">
        <f>B37*(1+G37/12)^COUNT(B37:$B$62)</f>
        <v>11937.055662640343</v>
      </c>
      <c r="M37" s="52">
        <f>C37*(1+H37/12)^COUNT(C37:C$62)</f>
        <v>10362.050519739252</v>
      </c>
      <c r="N37" s="52">
        <f>D37*(1+I37/12)^COUNT($D37:D$62)</f>
        <v>7055.544826689882</v>
      </c>
      <c r="O37" s="52">
        <f>E37*(1+J37/12)^COUNT($E37:E$62)</f>
        <v>3885.7689449022196</v>
      </c>
      <c r="P37" s="52">
        <f>F37*(1+K37/12)^COUNT(F37:F$62)</f>
        <v>4603.1812595759557</v>
      </c>
    </row>
    <row r="38" spans="1:16" x14ac:dyDescent="0.3">
      <c r="A38" s="54">
        <v>47088</v>
      </c>
      <c r="B38" s="52">
        <v>10000</v>
      </c>
      <c r="C38" s="52">
        <v>8000</v>
      </c>
      <c r="D38" s="52">
        <v>5000</v>
      </c>
      <c r="E38" s="52">
        <v>3000</v>
      </c>
      <c r="F38" s="52">
        <v>4000</v>
      </c>
      <c r="G38" s="53">
        <v>8.2000000000000003E-2</v>
      </c>
      <c r="H38" s="53">
        <v>0.12</v>
      </c>
      <c r="I38" s="53">
        <v>0.16</v>
      </c>
      <c r="J38" s="53">
        <v>0.12</v>
      </c>
      <c r="K38" s="53">
        <v>6.5000000000000002E-2</v>
      </c>
      <c r="L38" s="52">
        <f>B38*(1+G38/12)^COUNT(B38:$B$62)</f>
        <v>11856.039393451758</v>
      </c>
      <c r="M38" s="52">
        <f>C38*(1+H38/12)^COUNT(C38:C$62)</f>
        <v>10259.455960137873</v>
      </c>
      <c r="N38" s="52">
        <f>D38*(1+I38/12)^COUNT($D38:D$62)</f>
        <v>6962.7087105492246</v>
      </c>
      <c r="O38" s="52">
        <f>E38*(1+J38/12)^COUNT($E38:E$62)</f>
        <v>3847.2959850517027</v>
      </c>
      <c r="P38" s="52">
        <f>F38*(1+K38/12)^COUNT(F38:F$62)</f>
        <v>4578.3816920772051</v>
      </c>
    </row>
    <row r="39" spans="1:16" x14ac:dyDescent="0.3">
      <c r="A39" s="54">
        <v>47119</v>
      </c>
      <c r="B39" s="52">
        <v>10000</v>
      </c>
      <c r="C39" s="52">
        <v>8000</v>
      </c>
      <c r="D39" s="52">
        <v>5000</v>
      </c>
      <c r="E39" s="52">
        <v>3000</v>
      </c>
      <c r="F39" s="52">
        <v>4000</v>
      </c>
      <c r="G39" s="53">
        <v>8.2000000000000003E-2</v>
      </c>
      <c r="H39" s="53">
        <v>0.12</v>
      </c>
      <c r="I39" s="53">
        <v>0.16</v>
      </c>
      <c r="J39" s="53">
        <v>0.12</v>
      </c>
      <c r="K39" s="53">
        <v>6.5000000000000002E-2</v>
      </c>
      <c r="L39" s="52">
        <f>B39*(1+G39/12)^COUNT(B39:$B$62)</f>
        <v>11775.572978101402</v>
      </c>
      <c r="M39" s="52">
        <f>C39*(1+H39/12)^COUNT(C39:C$62)</f>
        <v>10157.877188255319</v>
      </c>
      <c r="N39" s="52">
        <f>D39*(1+I39/12)^COUNT($D39:D$62)</f>
        <v>6871.0941222525244</v>
      </c>
      <c r="O39" s="52">
        <f>E39*(1+J39/12)^COUNT($E39:E$62)</f>
        <v>3809.2039455957452</v>
      </c>
      <c r="P39" s="52">
        <f>F39*(1+K39/12)^COUNT(F39:F$62)</f>
        <v>4553.715731862947</v>
      </c>
    </row>
    <row r="40" spans="1:16" x14ac:dyDescent="0.3">
      <c r="A40" s="54">
        <v>47150</v>
      </c>
      <c r="B40" s="52">
        <v>10000</v>
      </c>
      <c r="C40" s="52">
        <v>8000</v>
      </c>
      <c r="D40" s="52">
        <v>5000</v>
      </c>
      <c r="E40" s="52">
        <v>3000</v>
      </c>
      <c r="F40" s="52">
        <v>4000</v>
      </c>
      <c r="G40" s="53">
        <v>8.2000000000000003E-2</v>
      </c>
      <c r="H40" s="53">
        <v>0.12</v>
      </c>
      <c r="I40" s="53">
        <v>0.16</v>
      </c>
      <c r="J40" s="53">
        <v>0.12</v>
      </c>
      <c r="K40" s="53">
        <v>6.5000000000000002E-2</v>
      </c>
      <c r="L40" s="52">
        <f>B40*(1+G40/12)^COUNT(B40:$B$62)</f>
        <v>11695.652684755572</v>
      </c>
      <c r="M40" s="52">
        <f>C40*(1+H40/12)^COUNT(C40:C$62)</f>
        <v>10057.304146787443</v>
      </c>
      <c r="N40" s="52">
        <f>D40*(1+I40/12)^COUNT($D40:D$62)</f>
        <v>6780.6849890649901</v>
      </c>
      <c r="O40" s="52">
        <f>E40*(1+J40/12)^COUNT($E40:E$62)</f>
        <v>3771.489055045291</v>
      </c>
      <c r="P40" s="52">
        <f>F40*(1+K40/12)^COUNT(F40:F$62)</f>
        <v>4529.1826591260151</v>
      </c>
    </row>
    <row r="41" spans="1:16" x14ac:dyDescent="0.3">
      <c r="A41" s="54">
        <v>47178</v>
      </c>
      <c r="B41" s="52">
        <v>10000</v>
      </c>
      <c r="C41" s="52">
        <v>8000</v>
      </c>
      <c r="D41" s="52">
        <v>5000</v>
      </c>
      <c r="E41" s="52">
        <v>3000</v>
      </c>
      <c r="F41" s="52">
        <v>4000</v>
      </c>
      <c r="G41" s="53">
        <v>8.2000000000000003E-2</v>
      </c>
      <c r="H41" s="53">
        <v>0.12</v>
      </c>
      <c r="I41" s="53">
        <v>0.16</v>
      </c>
      <c r="J41" s="53">
        <v>0.12</v>
      </c>
      <c r="K41" s="53">
        <v>6.5000000000000002E-2</v>
      </c>
      <c r="L41" s="52">
        <f>B41*(1+G41/12)^COUNT(B41:$B$62)</f>
        <v>11616.274806908368</v>
      </c>
      <c r="M41" s="52">
        <f>C41*(1+H41/12)^COUNT(C41:C$62)</f>
        <v>9957.72687800737</v>
      </c>
      <c r="N41" s="52">
        <f>D41*(1+I41/12)^COUNT($D41:D$62)</f>
        <v>6691.4654497351867</v>
      </c>
      <c r="O41" s="52">
        <f>E41*(1+J41/12)^COUNT($E41:E$62)</f>
        <v>3734.147579252764</v>
      </c>
      <c r="P41" s="52">
        <f>F41*(1+K41/12)^COUNT(F41:F$62)</f>
        <v>4504.7817579371876</v>
      </c>
    </row>
    <row r="42" spans="1:16" x14ac:dyDescent="0.3">
      <c r="A42" s="54">
        <v>47209</v>
      </c>
      <c r="B42" s="52">
        <v>10000</v>
      </c>
      <c r="C42" s="52">
        <v>8000</v>
      </c>
      <c r="D42" s="52">
        <v>5000</v>
      </c>
      <c r="E42" s="52">
        <v>3000</v>
      </c>
      <c r="F42" s="52">
        <v>4000</v>
      </c>
      <c r="G42" s="53">
        <v>8.2000000000000003E-2</v>
      </c>
      <c r="H42" s="53">
        <v>0.12</v>
      </c>
      <c r="I42" s="53">
        <v>0.16</v>
      </c>
      <c r="J42" s="53">
        <v>0.12</v>
      </c>
      <c r="K42" s="53">
        <v>6.5000000000000002E-2</v>
      </c>
      <c r="L42" s="52">
        <f>B42*(1+G42/12)^COUNT(B42:$B$62)</f>
        <v>11537.435663209768</v>
      </c>
      <c r="M42" s="52">
        <f>C42*(1+H42/12)^COUNT(C42:C$62)</f>
        <v>9859.1355227795721</v>
      </c>
      <c r="N42" s="52">
        <f>D42*(1+I42/12)^COUNT($D42:D$62)</f>
        <v>6603.419851712355</v>
      </c>
      <c r="O42" s="52">
        <f>E42*(1+J42/12)^COUNT($E42:E$62)</f>
        <v>3697.17582104234</v>
      </c>
      <c r="P42" s="52">
        <f>F42*(1+K42/12)^COUNT(F42:F$62)</f>
        <v>4480.5123162243071</v>
      </c>
    </row>
    <row r="43" spans="1:16" x14ac:dyDescent="0.3">
      <c r="A43" s="54">
        <v>47239</v>
      </c>
      <c r="B43" s="52">
        <v>10000</v>
      </c>
      <c r="C43" s="52">
        <v>8000</v>
      </c>
      <c r="D43" s="52">
        <v>5000</v>
      </c>
      <c r="E43" s="52">
        <v>3000</v>
      </c>
      <c r="F43" s="52">
        <v>4000</v>
      </c>
      <c r="G43" s="53">
        <v>8.2000000000000003E-2</v>
      </c>
      <c r="H43" s="53">
        <v>0.12</v>
      </c>
      <c r="I43" s="53">
        <v>0.16</v>
      </c>
      <c r="J43" s="53">
        <v>0.12</v>
      </c>
      <c r="K43" s="53">
        <v>6.5000000000000002E-2</v>
      </c>
      <c r="L43" s="52">
        <f>B43*(1+G43/12)^COUNT(B43:$B$62)</f>
        <v>11459.13159729492</v>
      </c>
      <c r="M43" s="52">
        <f>C43*(1+H43/12)^COUNT(C43:C$62)</f>
        <v>9761.5203195837366</v>
      </c>
      <c r="N43" s="52">
        <f>D43*(1+I43/12)^COUNT($D43:D$62)</f>
        <v>6516.5327484003501</v>
      </c>
      <c r="O43" s="52">
        <f>E43*(1+J43/12)^COUNT($E43:E$62)</f>
        <v>3660.570119843901</v>
      </c>
      <c r="P43" s="52">
        <f>F43*(1+K43/12)^COUNT(F43:F$62)</f>
        <v>4456.3736257514865</v>
      </c>
    </row>
    <row r="44" spans="1:16" x14ac:dyDescent="0.3">
      <c r="A44" s="54">
        <v>47270</v>
      </c>
      <c r="B44" s="52">
        <v>10000</v>
      </c>
      <c r="C44" s="52">
        <v>8000</v>
      </c>
      <c r="D44" s="52">
        <v>5000</v>
      </c>
      <c r="E44" s="52">
        <v>3000</v>
      </c>
      <c r="F44" s="52">
        <v>4000</v>
      </c>
      <c r="G44" s="53">
        <v>8.2000000000000003E-2</v>
      </c>
      <c r="H44" s="53">
        <v>0.12</v>
      </c>
      <c r="I44" s="53">
        <v>0.16</v>
      </c>
      <c r="J44" s="53">
        <v>0.12</v>
      </c>
      <c r="K44" s="53">
        <v>6.5000000000000002E-2</v>
      </c>
      <c r="L44" s="52">
        <f>B44*(1+G44/12)^COUNT(B44:$B$62)</f>
        <v>11381.358977614558</v>
      </c>
      <c r="M44" s="52">
        <f>C44*(1+H44/12)^COUNT(C44:C$62)</f>
        <v>9664.8716035482521</v>
      </c>
      <c r="N44" s="52">
        <f>D44*(1+I44/12)^COUNT($D44:D$62)</f>
        <v>6430.7888964477124</v>
      </c>
      <c r="O44" s="52">
        <f>E44*(1+J44/12)^COUNT($E44:E$62)</f>
        <v>3624.3268513305948</v>
      </c>
      <c r="P44" s="52">
        <f>F44*(1+K44/12)^COUNT(F44:F$62)</f>
        <v>4432.3649820984538</v>
      </c>
    </row>
    <row r="45" spans="1:16" x14ac:dyDescent="0.3">
      <c r="A45" s="54">
        <v>47300</v>
      </c>
      <c r="B45" s="52">
        <v>10000</v>
      </c>
      <c r="C45" s="52">
        <v>8000</v>
      </c>
      <c r="D45" s="52">
        <v>5000</v>
      </c>
      <c r="E45" s="52">
        <v>3000</v>
      </c>
      <c r="F45" s="52">
        <v>4000</v>
      </c>
      <c r="G45" s="53">
        <v>8.2000000000000003E-2</v>
      </c>
      <c r="H45" s="53">
        <v>0.12</v>
      </c>
      <c r="I45" s="53">
        <v>0.16</v>
      </c>
      <c r="J45" s="53">
        <v>0.12</v>
      </c>
      <c r="K45" s="53">
        <v>6.5000000000000002E-2</v>
      </c>
      <c r="L45" s="52">
        <f>B45*(1+G45/12)^COUNT(B45:$B$62)</f>
        <v>11304.11419726657</v>
      </c>
      <c r="M45" s="52">
        <f>C45*(1+H45/12)^COUNT(C45:C$62)</f>
        <v>9569.1798054933224</v>
      </c>
      <c r="N45" s="52">
        <f>D45*(1+I45/12)^COUNT($D45:D$62)</f>
        <v>6346.1732530734007</v>
      </c>
      <c r="O45" s="52">
        <f>E45*(1+J45/12)^COUNT($E45:E$62)</f>
        <v>3588.4424270599957</v>
      </c>
      <c r="P45" s="52">
        <f>F45*(1+K45/12)^COUNT(F45:F$62)</f>
        <v>4408.4856846399871</v>
      </c>
    </row>
    <row r="46" spans="1:16" x14ac:dyDescent="0.3">
      <c r="A46" s="54">
        <v>47331</v>
      </c>
      <c r="B46" s="52">
        <v>10000</v>
      </c>
      <c r="C46" s="52">
        <v>8000</v>
      </c>
      <c r="D46" s="52">
        <v>5000</v>
      </c>
      <c r="E46" s="52">
        <v>3000</v>
      </c>
      <c r="F46" s="52">
        <v>4000</v>
      </c>
      <c r="G46" s="53">
        <v>8.2000000000000003E-2</v>
      </c>
      <c r="H46" s="53">
        <v>0.12</v>
      </c>
      <c r="I46" s="53">
        <v>0.16</v>
      </c>
      <c r="J46" s="53">
        <v>0.12</v>
      </c>
      <c r="K46" s="53">
        <v>6.5000000000000002E-2</v>
      </c>
      <c r="L46" s="52">
        <f>B46*(1+G46/12)^COUNT(B46:$B$62)</f>
        <v>11227.393673828743</v>
      </c>
      <c r="M46" s="52">
        <f>C46*(1+H46/12)^COUNT(C46:C$62)</f>
        <v>9474.4354509834866</v>
      </c>
      <c r="N46" s="52">
        <f>D46*(1+I46/12)^COUNT($D46:D$62)</f>
        <v>6262.6709734276974</v>
      </c>
      <c r="O46" s="52">
        <f>E46*(1+J46/12)^COUNT($E46:E$62)</f>
        <v>3552.9132941188077</v>
      </c>
      <c r="P46" s="52">
        <f>F46*(1+K46/12)^COUNT(F46:F$62)</f>
        <v>4384.7350365254742</v>
      </c>
    </row>
    <row r="47" spans="1:16" x14ac:dyDescent="0.3">
      <c r="A47" s="54">
        <v>47362</v>
      </c>
      <c r="B47" s="52">
        <v>10000</v>
      </c>
      <c r="C47" s="52">
        <v>8000</v>
      </c>
      <c r="D47" s="52">
        <v>5000</v>
      </c>
      <c r="E47" s="52">
        <v>3000</v>
      </c>
      <c r="F47" s="52">
        <v>4000</v>
      </c>
      <c r="G47" s="53">
        <v>8.2000000000000003E-2</v>
      </c>
      <c r="H47" s="53">
        <v>0.12</v>
      </c>
      <c r="I47" s="53">
        <v>0.16</v>
      </c>
      <c r="J47" s="53">
        <v>0.12</v>
      </c>
      <c r="K47" s="53">
        <v>6.5000000000000002E-2</v>
      </c>
      <c r="L47" s="52">
        <f>B47*(1+G47/12)^COUNT(B47:$B$62)</f>
        <v>11151.193849192594</v>
      </c>
      <c r="M47" s="52">
        <f>C47*(1+H47/12)^COUNT(C47:C$62)</f>
        <v>9380.6291593895894</v>
      </c>
      <c r="N47" s="52">
        <f>D47*(1+I47/12)^COUNT($D47:D$62)</f>
        <v>6180.267407987858</v>
      </c>
      <c r="O47" s="52">
        <f>E47*(1+J47/12)^COUNT($E47:E$62)</f>
        <v>3517.7359347710963</v>
      </c>
      <c r="P47" s="52">
        <f>F47*(1+K47/12)^COUNT(F47:F$62)</f>
        <v>4361.1123446585743</v>
      </c>
    </row>
    <row r="48" spans="1:16" x14ac:dyDescent="0.3">
      <c r="A48" s="54">
        <v>47392</v>
      </c>
      <c r="B48" s="52">
        <v>10000</v>
      </c>
      <c r="C48" s="52">
        <v>8000</v>
      </c>
      <c r="D48" s="52">
        <v>5000</v>
      </c>
      <c r="E48" s="52">
        <v>3000</v>
      </c>
      <c r="F48" s="52">
        <v>4000</v>
      </c>
      <c r="G48" s="53">
        <v>8.2000000000000003E-2</v>
      </c>
      <c r="H48" s="53">
        <v>0.12</v>
      </c>
      <c r="I48" s="53">
        <v>0.16</v>
      </c>
      <c r="J48" s="53">
        <v>0.12</v>
      </c>
      <c r="K48" s="53">
        <v>6.5000000000000002E-2</v>
      </c>
      <c r="L48" s="52">
        <f>B48*(1+G48/12)^COUNT(B48:$B$62)</f>
        <v>11075.511189398374</v>
      </c>
      <c r="M48" s="52">
        <f>C48*(1+H48/12)^COUNT(C48:C$62)</f>
        <v>9287.7516429599873</v>
      </c>
      <c r="N48" s="52">
        <f>D48*(1+I48/12)^COUNT($D48:D$62)</f>
        <v>6098.948099988017</v>
      </c>
      <c r="O48" s="52">
        <f>E48*(1+J48/12)^COUNT($E48:E$62)</f>
        <v>3482.9068661099955</v>
      </c>
      <c r="P48" s="52">
        <f>F48*(1+K48/12)^COUNT(F48:F$62)</f>
        <v>4337.6169196769915</v>
      </c>
    </row>
    <row r="49" spans="1:16" x14ac:dyDescent="0.3">
      <c r="A49" s="54">
        <v>47423</v>
      </c>
      <c r="B49" s="52">
        <v>10000</v>
      </c>
      <c r="C49" s="52">
        <v>8000</v>
      </c>
      <c r="D49" s="52">
        <v>5000</v>
      </c>
      <c r="E49" s="52">
        <v>3000</v>
      </c>
      <c r="F49" s="52">
        <v>4000</v>
      </c>
      <c r="G49" s="53">
        <v>8.2000000000000003E-2</v>
      </c>
      <c r="H49" s="53">
        <v>0.12</v>
      </c>
      <c r="I49" s="53">
        <v>0.16</v>
      </c>
      <c r="J49" s="53">
        <v>0.12</v>
      </c>
      <c r="K49" s="53">
        <v>6.5000000000000002E-2</v>
      </c>
      <c r="L49" s="52">
        <f>B49*(1+G49/12)^COUNT(B49:$B$62)</f>
        <v>11000.342184471157</v>
      </c>
      <c r="M49" s="52">
        <f>C49*(1+H49/12)^COUNT(C49:C$62)</f>
        <v>9195.7937059009801</v>
      </c>
      <c r="N49" s="52">
        <f>D49*(1+I49/12)^COUNT($D49:D$62)</f>
        <v>6018.6987828829106</v>
      </c>
      <c r="O49" s="52">
        <f>E49*(1+J49/12)^COUNT($E49:E$62)</f>
        <v>3448.4226397128677</v>
      </c>
      <c r="P49" s="52">
        <f>F49*(1+K49/12)^COUNT(F49:F$62)</f>
        <v>4314.2480759323571</v>
      </c>
    </row>
    <row r="50" spans="1:16" x14ac:dyDescent="0.3">
      <c r="A50" s="54">
        <v>47453</v>
      </c>
      <c r="B50" s="52">
        <v>10000</v>
      </c>
      <c r="C50" s="52">
        <v>8000</v>
      </c>
      <c r="D50" s="52">
        <v>5000</v>
      </c>
      <c r="E50" s="52">
        <v>3000</v>
      </c>
      <c r="F50" s="52">
        <v>4000</v>
      </c>
      <c r="G50" s="53">
        <v>8.2000000000000003E-2</v>
      </c>
      <c r="H50" s="53">
        <v>0.12</v>
      </c>
      <c r="I50" s="53">
        <v>0.16</v>
      </c>
      <c r="J50" s="53">
        <v>0.12</v>
      </c>
      <c r="K50" s="53">
        <v>6.5000000000000002E-2</v>
      </c>
      <c r="L50" s="52">
        <f>B50*(1+G50/12)^COUNT(B50:$B$62)</f>
        <v>10925.683348258059</v>
      </c>
      <c r="M50" s="52">
        <f>C50*(1+H50/12)^COUNT(C50:C$62)</f>
        <v>9104.7462434663157</v>
      </c>
      <c r="N50" s="52">
        <f>D50*(1+I50/12)^COUNT($D50:D$62)</f>
        <v>5939.5053778449783</v>
      </c>
      <c r="O50" s="52">
        <f>E50*(1+J50/12)^COUNT($E50:E$62)</f>
        <v>3414.2798412998686</v>
      </c>
      <c r="P50" s="52">
        <f>F50*(1+K50/12)^COUNT(F50:F$62)</f>
        <v>4291.0051314702268</v>
      </c>
    </row>
    <row r="51" spans="1:16" x14ac:dyDescent="0.3">
      <c r="A51" s="54">
        <v>47484</v>
      </c>
      <c r="B51" s="52">
        <v>10000</v>
      </c>
      <c r="C51" s="52">
        <v>8000</v>
      </c>
      <c r="D51" s="52">
        <v>5000</v>
      </c>
      <c r="E51" s="52">
        <v>3000</v>
      </c>
      <c r="F51" s="52">
        <v>4000</v>
      </c>
      <c r="G51" s="53">
        <v>8.2000000000000003E-2</v>
      </c>
      <c r="H51" s="53">
        <v>0.12</v>
      </c>
      <c r="I51" s="53">
        <v>0.16</v>
      </c>
      <c r="J51" s="53">
        <v>0.12</v>
      </c>
      <c r="K51" s="53">
        <v>6.5000000000000002E-2</v>
      </c>
      <c r="L51" s="52">
        <f>B51*(1+G51/12)^COUNT(B51:$B$62)</f>
        <v>10851.531218266573</v>
      </c>
      <c r="M51" s="52">
        <f>C51*(1+H51/12)^COUNT(C51:C$62)</f>
        <v>9014.6002410557576</v>
      </c>
      <c r="N51" s="52">
        <f>D51*(1+I51/12)^COUNT($D51:D$62)</f>
        <v>5861.3539912943861</v>
      </c>
      <c r="O51" s="52">
        <f>E51*(1+J51/12)^COUNT($E51:E$62)</f>
        <v>3380.4750903959093</v>
      </c>
      <c r="P51" s="52">
        <f>F51*(1+K51/12)^COUNT(F51:F$62)</f>
        <v>4267.8874080101723</v>
      </c>
    </row>
    <row r="52" spans="1:16" x14ac:dyDescent="0.3">
      <c r="A52" s="54">
        <v>47515</v>
      </c>
      <c r="B52" s="52">
        <v>10000</v>
      </c>
      <c r="C52" s="52">
        <v>8000</v>
      </c>
      <c r="D52" s="52">
        <v>5000</v>
      </c>
      <c r="E52" s="52">
        <v>3000</v>
      </c>
      <c r="F52" s="52">
        <v>4000</v>
      </c>
      <c r="G52" s="53">
        <v>8.2000000000000003E-2</v>
      </c>
      <c r="H52" s="53">
        <v>0.12</v>
      </c>
      <c r="I52" s="53">
        <v>0.16</v>
      </c>
      <c r="J52" s="53">
        <v>0.12</v>
      </c>
      <c r="K52" s="53">
        <v>6.5000000000000002E-2</v>
      </c>
      <c r="L52" s="52">
        <f>B52*(1+G52/12)^COUNT(B52:$B$62)</f>
        <v>10777.882355503965</v>
      </c>
      <c r="M52" s="52">
        <f>C52*(1+H52/12)^COUNT(C52:C$62)</f>
        <v>8925.3467733225316</v>
      </c>
      <c r="N52" s="52">
        <f>D52*(1+I52/12)^COUNT($D52:D$62)</f>
        <v>5784.2309124615631</v>
      </c>
      <c r="O52" s="52">
        <f>E52*(1+J52/12)^COUNT($E52:E$62)</f>
        <v>3347.0050399959496</v>
      </c>
      <c r="P52" s="52">
        <f>F52*(1+K52/12)^COUNT(F52:F$62)</f>
        <v>4244.894230925991</v>
      </c>
    </row>
    <row r="53" spans="1:16" x14ac:dyDescent="0.3">
      <c r="A53" s="54">
        <v>47543</v>
      </c>
      <c r="B53" s="52">
        <v>10000</v>
      </c>
      <c r="C53" s="52">
        <v>8000</v>
      </c>
      <c r="D53" s="52">
        <v>5000</v>
      </c>
      <c r="E53" s="52">
        <v>3000</v>
      </c>
      <c r="F53" s="52">
        <v>4000</v>
      </c>
      <c r="G53" s="53">
        <v>8.2000000000000003E-2</v>
      </c>
      <c r="H53" s="53">
        <v>0.12</v>
      </c>
      <c r="I53" s="53">
        <v>0.16</v>
      </c>
      <c r="J53" s="53">
        <v>0.12</v>
      </c>
      <c r="K53" s="53">
        <v>6.5000000000000002E-2</v>
      </c>
      <c r="L53" s="52">
        <f>B53*(1+G53/12)^COUNT(B53:$B$62)</f>
        <v>10704.733344317794</v>
      </c>
      <c r="M53" s="52">
        <f>C53*(1+H53/12)^COUNT(C53:C$62)</f>
        <v>8836.9770032896377</v>
      </c>
      <c r="N53" s="52">
        <f>D53*(1+I53/12)^COUNT($D53:D$62)</f>
        <v>5708.1226109818062</v>
      </c>
      <c r="O53" s="52">
        <f>E53*(1+J53/12)^COUNT($E53:E$62)</f>
        <v>3313.8663762336141</v>
      </c>
      <c r="P53" s="52">
        <f>F53*(1+K53/12)^COUNT(F53:F$62)</f>
        <v>4222.024929226016</v>
      </c>
    </row>
    <row r="54" spans="1:16" x14ac:dyDescent="0.3">
      <c r="A54" s="54">
        <v>47574</v>
      </c>
      <c r="B54" s="52">
        <v>10000</v>
      </c>
      <c r="C54" s="52">
        <v>8000</v>
      </c>
      <c r="D54" s="52">
        <v>5000</v>
      </c>
      <c r="E54" s="52">
        <v>3000</v>
      </c>
      <c r="F54" s="52">
        <v>4000</v>
      </c>
      <c r="G54" s="53">
        <v>8.2000000000000003E-2</v>
      </c>
      <c r="H54" s="53">
        <v>0.12</v>
      </c>
      <c r="I54" s="53">
        <v>0.16</v>
      </c>
      <c r="J54" s="53">
        <v>0.12</v>
      </c>
      <c r="K54" s="53">
        <v>6.5000000000000002E-2</v>
      </c>
      <c r="L54" s="52">
        <f>B54*(1+G54/12)^COUNT(B54:$B$62)</f>
        <v>10632.080792237506</v>
      </c>
      <c r="M54" s="52">
        <f>C54*(1+H54/12)^COUNT(C54:C$62)</f>
        <v>8749.4821814748884</v>
      </c>
      <c r="N54" s="52">
        <f>D54*(1+I54/12)^COUNT($D54:D$62)</f>
        <v>5633.0157345215184</v>
      </c>
      <c r="O54" s="52">
        <f>E54*(1+J54/12)^COUNT($E54:E$62)</f>
        <v>3281.0558180530834</v>
      </c>
      <c r="P54" s="52">
        <f>F54*(1+K54/12)^COUNT(F54:F$62)</f>
        <v>4199.2788355335433</v>
      </c>
    </row>
    <row r="55" spans="1:16" x14ac:dyDescent="0.3">
      <c r="A55" s="54">
        <v>47604</v>
      </c>
      <c r="B55" s="52">
        <v>10000</v>
      </c>
      <c r="C55" s="52">
        <v>8000</v>
      </c>
      <c r="D55" s="52">
        <v>5000</v>
      </c>
      <c r="E55" s="52">
        <v>3000</v>
      </c>
      <c r="F55" s="52">
        <v>4000</v>
      </c>
      <c r="G55" s="53">
        <v>8.2000000000000003E-2</v>
      </c>
      <c r="H55" s="53">
        <v>0.12</v>
      </c>
      <c r="I55" s="53">
        <v>0.16</v>
      </c>
      <c r="J55" s="53">
        <v>0.12</v>
      </c>
      <c r="K55" s="53">
        <v>6.5000000000000002E-2</v>
      </c>
      <c r="L55" s="52">
        <f>B55*(1+G55/12)^COUNT(B55:$B$62)</f>
        <v>10559.921329817091</v>
      </c>
      <c r="M55" s="52">
        <f>C55*(1+H55/12)^COUNT(C55:C$62)</f>
        <v>8662.8536450246411</v>
      </c>
      <c r="N55" s="52">
        <f>D55*(1+I55/12)^COUNT($D55:D$62)</f>
        <v>5558.8971064357083</v>
      </c>
      <c r="O55" s="52">
        <f>E55*(1+J55/12)^COUNT($E55:E$62)</f>
        <v>3248.5701168842406</v>
      </c>
      <c r="P55" s="52">
        <f>F55*(1+K55/12)^COUNT(F55:F$62)</f>
        <v>4176.6552860673455</v>
      </c>
    </row>
    <row r="56" spans="1:16" x14ac:dyDescent="0.3">
      <c r="A56" s="54">
        <v>47635</v>
      </c>
      <c r="B56" s="52">
        <v>10000</v>
      </c>
      <c r="C56" s="52">
        <v>8000</v>
      </c>
      <c r="D56" s="52">
        <v>5000</v>
      </c>
      <c r="E56" s="52">
        <v>3000</v>
      </c>
      <c r="F56" s="52">
        <v>4000</v>
      </c>
      <c r="G56" s="53">
        <v>8.2000000000000003E-2</v>
      </c>
      <c r="H56" s="53">
        <v>0.12</v>
      </c>
      <c r="I56" s="53">
        <v>0.16</v>
      </c>
      <c r="J56" s="53">
        <v>0.12</v>
      </c>
      <c r="K56" s="53">
        <v>6.5000000000000002E-2</v>
      </c>
      <c r="L56" s="52">
        <f>B56*(1+G56/12)^COUNT(B56:$B$62)</f>
        <v>10488.251610478821</v>
      </c>
      <c r="M56" s="52">
        <f>C56*(1+H56/12)^COUNT(C56:C$62)</f>
        <v>8577.0828168560784</v>
      </c>
      <c r="N56" s="52">
        <f>D56*(1+I56/12)^COUNT($D56:D$62)</f>
        <v>5485.7537234562906</v>
      </c>
      <c r="O56" s="52">
        <f>E56*(1+J56/12)^COUNT($E56:E$62)</f>
        <v>3216.4060563210296</v>
      </c>
      <c r="P56" s="52">
        <f>F56*(1+K56/12)^COUNT(F56:F$62)</f>
        <v>4154.1536206223082</v>
      </c>
    </row>
    <row r="57" spans="1:16" x14ac:dyDescent="0.3">
      <c r="A57" s="54">
        <v>47665</v>
      </c>
      <c r="B57" s="52">
        <v>10000</v>
      </c>
      <c r="C57" s="52">
        <v>8000</v>
      </c>
      <c r="D57" s="52">
        <v>5000</v>
      </c>
      <c r="E57" s="52">
        <v>3000</v>
      </c>
      <c r="F57" s="52">
        <v>4000</v>
      </c>
      <c r="G57" s="53">
        <v>8.2000000000000003E-2</v>
      </c>
      <c r="H57" s="53">
        <v>0.12</v>
      </c>
      <c r="I57" s="53">
        <v>0.16</v>
      </c>
      <c r="J57" s="53">
        <v>0.12</v>
      </c>
      <c r="K57" s="53">
        <v>6.5000000000000002E-2</v>
      </c>
      <c r="L57" s="52">
        <f>B57*(1+G57/12)^COUNT(B57:$B$62)</f>
        <v>10417.068310358041</v>
      </c>
      <c r="M57" s="52">
        <f>C57*(1+H57/12)^COUNT(C57:C$62)</f>
        <v>8492.1612048080005</v>
      </c>
      <c r="N57" s="52">
        <f>D57*(1+I57/12)^COUNT($D57:D$62)</f>
        <v>5413.5727534108128</v>
      </c>
      <c r="O57" s="52">
        <f>E57*(1+J57/12)^COUNT($E57:E$62)</f>
        <v>3184.5604518030004</v>
      </c>
      <c r="P57" s="52">
        <f>F57*(1+K57/12)^COUNT(F57:F$62)</f>
        <v>4131.7731825501614</v>
      </c>
    </row>
    <row r="58" spans="1:16" x14ac:dyDescent="0.3">
      <c r="A58" s="54">
        <v>47696</v>
      </c>
      <c r="B58" s="52">
        <v>10000</v>
      </c>
      <c r="C58" s="52">
        <v>8000</v>
      </c>
      <c r="D58" s="52">
        <v>5000</v>
      </c>
      <c r="E58" s="52">
        <v>3000</v>
      </c>
      <c r="F58" s="52">
        <v>4000</v>
      </c>
      <c r="G58" s="53">
        <v>8.2000000000000003E-2</v>
      </c>
      <c r="H58" s="53">
        <v>0.12</v>
      </c>
      <c r="I58" s="53">
        <v>0.16</v>
      </c>
      <c r="J58" s="53">
        <v>0.12</v>
      </c>
      <c r="K58" s="53">
        <v>6.5000000000000002E-2</v>
      </c>
      <c r="L58" s="52">
        <f>B58*(1+G58/12)^COUNT(B58:$B$62)</f>
        <v>10346.368128149024</v>
      </c>
      <c r="M58" s="52">
        <f>C58*(1+H58/12)^COUNT(C58:C$62)</f>
        <v>8408.0804007999996</v>
      </c>
      <c r="N58" s="52">
        <f>D58*(1+I58/12)^COUNT($D58:D$62)</f>
        <v>5342.3415329711961</v>
      </c>
      <c r="O58" s="52">
        <f>E58*(1+J58/12)^COUNT($E58:E$62)</f>
        <v>3153.0301502999996</v>
      </c>
      <c r="P58" s="52">
        <f>F58*(1+K58/12)^COUNT(F58:F$62)</f>
        <v>4109.513318740318</v>
      </c>
    </row>
    <row r="59" spans="1:16" x14ac:dyDescent="0.3">
      <c r="A59" s="54">
        <v>47727</v>
      </c>
      <c r="B59" s="52">
        <v>10000</v>
      </c>
      <c r="C59" s="52">
        <v>8000</v>
      </c>
      <c r="D59" s="52">
        <v>5000</v>
      </c>
      <c r="E59" s="52">
        <v>3000</v>
      </c>
      <c r="F59" s="52">
        <v>4000</v>
      </c>
      <c r="G59" s="53">
        <v>8.2000000000000003E-2</v>
      </c>
      <c r="H59" s="53">
        <v>0.12</v>
      </c>
      <c r="I59" s="53">
        <v>0.16</v>
      </c>
      <c r="J59" s="53">
        <v>0.12</v>
      </c>
      <c r="K59" s="53">
        <v>6.5000000000000002E-2</v>
      </c>
      <c r="L59" s="52">
        <f>B59*(1+G59/12)^COUNT(B59:$B$62)</f>
        <v>10276.147784951854</v>
      </c>
      <c r="M59" s="52">
        <f>C59*(1+H59/12)^COUNT(C59:C$62)</f>
        <v>8324.8320800000001</v>
      </c>
      <c r="N59" s="52">
        <f>D59*(1+I59/12)^COUNT($D59:D$62)</f>
        <v>5272.0475654321008</v>
      </c>
      <c r="O59" s="52">
        <f>E59*(1+J59/12)^COUNT($E59:E$62)</f>
        <v>3121.81203</v>
      </c>
      <c r="P59" s="52">
        <f>F59*(1+K59/12)^COUNT(F59:F$62)</f>
        <v>4087.3733796008141</v>
      </c>
    </row>
    <row r="60" spans="1:16" x14ac:dyDescent="0.3">
      <c r="A60" s="54">
        <v>47757</v>
      </c>
      <c r="B60" s="52">
        <v>10000</v>
      </c>
      <c r="C60" s="52">
        <v>8000</v>
      </c>
      <c r="D60" s="52">
        <v>5000</v>
      </c>
      <c r="E60" s="52">
        <v>3000</v>
      </c>
      <c r="F60" s="52">
        <v>4000</v>
      </c>
      <c r="G60" s="53">
        <v>8.2000000000000003E-2</v>
      </c>
      <c r="H60" s="53">
        <v>0.12</v>
      </c>
      <c r="I60" s="53">
        <v>0.16</v>
      </c>
      <c r="J60" s="53">
        <v>0.12</v>
      </c>
      <c r="K60" s="53">
        <v>6.5000000000000002E-2</v>
      </c>
      <c r="L60" s="52">
        <f>B60*(1+G60/12)^COUNT(B60:$B$62)</f>
        <v>10206.404024120367</v>
      </c>
      <c r="M60" s="52">
        <f>C60*(1+H60/12)^COUNT(C60:C$62)</f>
        <v>8242.4079999999994</v>
      </c>
      <c r="N60" s="52">
        <f>D60*(1+I60/12)^COUNT($D60:D$62)</f>
        <v>5202.6785185185199</v>
      </c>
      <c r="O60" s="52">
        <f>E60*(1+J60/12)^COUNT($E60:E$62)</f>
        <v>3090.9029999999998</v>
      </c>
      <c r="P60" s="52">
        <f>F60*(1+K60/12)^COUNT(F60:F$62)</f>
        <v>4065.3527190393515</v>
      </c>
    </row>
    <row r="61" spans="1:16" x14ac:dyDescent="0.3">
      <c r="A61" s="54">
        <v>47788</v>
      </c>
      <c r="B61" s="52">
        <v>10000</v>
      </c>
      <c r="C61" s="52">
        <v>8000</v>
      </c>
      <c r="D61" s="52">
        <v>5000</v>
      </c>
      <c r="E61" s="52">
        <v>3000</v>
      </c>
      <c r="F61" s="52">
        <v>4000</v>
      </c>
      <c r="G61" s="53">
        <v>8.2000000000000003E-2</v>
      </c>
      <c r="H61" s="53">
        <v>0.12</v>
      </c>
      <c r="I61" s="53">
        <v>0.16</v>
      </c>
      <c r="J61" s="53">
        <v>0.12</v>
      </c>
      <c r="K61" s="53">
        <v>6.5000000000000002E-2</v>
      </c>
      <c r="L61" s="52">
        <f>B61*(1+G61/12)^COUNT(B61:$B$62)</f>
        <v>10137.133611111109</v>
      </c>
      <c r="M61" s="52">
        <f>C61*(1+H61/12)^COUNT(C61:C$62)</f>
        <v>8160.8</v>
      </c>
      <c r="N61" s="52">
        <f>D61*(1+I61/12)^COUNT($D61:D$62)</f>
        <v>5134.2222222222235</v>
      </c>
      <c r="O61" s="52">
        <f>E61*(1+J61/12)^COUNT($E61:E$62)</f>
        <v>3060.3</v>
      </c>
      <c r="P61" s="52">
        <f>F61*(1+K61/12)^COUNT(F61:F$62)</f>
        <v>4043.4506944444443</v>
      </c>
    </row>
    <row r="62" spans="1:16" x14ac:dyDescent="0.3">
      <c r="A62" s="54">
        <v>47818</v>
      </c>
      <c r="B62" s="52">
        <v>10000</v>
      </c>
      <c r="C62" s="52">
        <v>8000</v>
      </c>
      <c r="D62" s="52">
        <v>5000</v>
      </c>
      <c r="E62" s="52">
        <v>3000</v>
      </c>
      <c r="F62" s="52">
        <v>4000</v>
      </c>
      <c r="G62" s="53">
        <v>8.2000000000000003E-2</v>
      </c>
      <c r="H62" s="53">
        <v>0.12</v>
      </c>
      <c r="I62" s="53">
        <v>0.16</v>
      </c>
      <c r="J62" s="53">
        <v>0.12</v>
      </c>
      <c r="K62" s="53">
        <v>6.5000000000000002E-2</v>
      </c>
      <c r="L62" s="52">
        <f>B62*(1+G62/12)^COUNT(B62:$B$62)</f>
        <v>10068.333333333332</v>
      </c>
      <c r="M62" s="52">
        <f>C62*(1+H62/12)^COUNT(C62:C$62)</f>
        <v>8080</v>
      </c>
      <c r="N62" s="52">
        <f>D62*(1+I62/12)^COUNT($D62:D$62)</f>
        <v>5066.666666666667</v>
      </c>
      <c r="O62" s="52">
        <f>E62*(1+J62/12)^COUNT($E62:E$62)</f>
        <v>3030</v>
      </c>
      <c r="P62" s="52">
        <f>F62*(1+K62/12)^COUNT(F62:F$62)</f>
        <v>4021.6666666666665</v>
      </c>
    </row>
    <row r="63" spans="1:16" ht="21" x14ac:dyDescent="0.4">
      <c r="A63" s="2" t="s">
        <v>94</v>
      </c>
      <c r="B63" s="132">
        <f>SUM(B3:B62)</f>
        <v>600000</v>
      </c>
      <c r="C63" s="132">
        <f>SUM(C3:C62)</f>
        <v>480000</v>
      </c>
      <c r="D63" s="132">
        <f>SUM(D3:D62)</f>
        <v>300000</v>
      </c>
      <c r="E63" s="132">
        <f>SUM(E3:E62)</f>
        <v>180000</v>
      </c>
      <c r="F63" s="132">
        <f>SUM(F3:F62)</f>
        <v>240000</v>
      </c>
      <c r="G63" s="133"/>
      <c r="H63" s="133"/>
      <c r="I63" s="133"/>
      <c r="J63" s="133"/>
      <c r="K63" s="133"/>
      <c r="L63" s="132">
        <f>SUM(L3:L62)</f>
        <v>743658.91056167055</v>
      </c>
      <c r="M63" s="132">
        <f>SUM(M3:M62)</f>
        <v>659890.93243978533</v>
      </c>
      <c r="N63" s="132">
        <f>SUM(N3:N62)</f>
        <v>461246.61545845843</v>
      </c>
      <c r="O63" s="132">
        <f>SUM(O3:O62)</f>
        <v>247459.09966491946</v>
      </c>
      <c r="P63" s="132">
        <f>SUM(P3:P62)</f>
        <v>284227.13947993511</v>
      </c>
    </row>
    <row r="64" spans="1:16" x14ac:dyDescent="0.3">
      <c r="D64" s="52">
        <f>SUM(B63:F63)</f>
        <v>1800000</v>
      </c>
      <c r="N64" s="52">
        <f>SUM(L63:P63)</f>
        <v>2396482.6976047689</v>
      </c>
    </row>
    <row r="66" spans="11:16" x14ac:dyDescent="0.3">
      <c r="K66" t="s">
        <v>97</v>
      </c>
      <c r="L66">
        <v>0</v>
      </c>
      <c r="M66" s="52">
        <f>M63*12.5%-125000</f>
        <v>-42513.633445026833</v>
      </c>
      <c r="N66" s="52">
        <f>N63*10%-100000</f>
        <v>-53875.338454154153</v>
      </c>
      <c r="O66" s="52">
        <f>O63*12.5%-125000</f>
        <v>-94067.612541885072</v>
      </c>
      <c r="P66">
        <v>0</v>
      </c>
    </row>
  </sheetData>
  <mergeCells count="3">
    <mergeCell ref="L1:O1"/>
    <mergeCell ref="B1:E1"/>
    <mergeCell ref="G1:J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D1FD54-215E-4B63-9444-910F3A02390A}">
  <dimension ref="A1:P26"/>
  <sheetViews>
    <sheetView workbookViewId="0">
      <selection activeCell="O2" sqref="O2"/>
    </sheetView>
  </sheetViews>
  <sheetFormatPr defaultRowHeight="14.4" x14ac:dyDescent="0.3"/>
  <cols>
    <col min="1" max="1" width="18.109375" customWidth="1"/>
    <col min="2" max="2" width="20" customWidth="1"/>
    <col min="6" max="6" width="13.109375" bestFit="1" customWidth="1"/>
    <col min="13" max="13" width="10.33203125" bestFit="1" customWidth="1"/>
    <col min="16" max="16" width="10.33203125" bestFit="1" customWidth="1"/>
  </cols>
  <sheetData>
    <row r="1" spans="1:16" ht="18" x14ac:dyDescent="0.35">
      <c r="A1" s="54">
        <v>11324</v>
      </c>
      <c r="F1" s="52">
        <v>2500000</v>
      </c>
      <c r="M1" s="134">
        <f>SUM(M2:M11)</f>
        <v>118240</v>
      </c>
      <c r="N1" s="135"/>
      <c r="O1" s="135"/>
      <c r="P1" s="134">
        <f>SUM(P2:P26)</f>
        <v>550000</v>
      </c>
    </row>
    <row r="2" spans="1:16" x14ac:dyDescent="0.3">
      <c r="L2" s="54">
        <v>11018</v>
      </c>
      <c r="M2" s="3">
        <v>11824</v>
      </c>
      <c r="O2" s="54">
        <v>47088</v>
      </c>
      <c r="P2" s="3">
        <v>22000</v>
      </c>
    </row>
    <row r="3" spans="1:16" x14ac:dyDescent="0.3">
      <c r="L3" s="54">
        <v>11049</v>
      </c>
      <c r="M3" s="3">
        <v>11824</v>
      </c>
      <c r="O3" s="54">
        <v>47119</v>
      </c>
      <c r="P3" s="3">
        <v>22000</v>
      </c>
    </row>
    <row r="4" spans="1:16" x14ac:dyDescent="0.3">
      <c r="A4" t="s">
        <v>95</v>
      </c>
      <c r="B4" s="52">
        <v>323408.13498734689</v>
      </c>
      <c r="L4" s="54">
        <v>11079</v>
      </c>
      <c r="M4" s="3">
        <v>11824</v>
      </c>
      <c r="O4" s="54">
        <v>47150</v>
      </c>
      <c r="P4" s="3">
        <v>22000</v>
      </c>
    </row>
    <row r="5" spans="1:16" x14ac:dyDescent="0.3">
      <c r="L5" s="54">
        <v>11110</v>
      </c>
      <c r="M5" s="3">
        <v>11824</v>
      </c>
      <c r="O5" s="54">
        <v>47178</v>
      </c>
      <c r="P5" s="3">
        <v>22000</v>
      </c>
    </row>
    <row r="6" spans="1:16" x14ac:dyDescent="0.3">
      <c r="L6" s="54">
        <v>11140</v>
      </c>
      <c r="M6" s="3">
        <v>11824</v>
      </c>
      <c r="O6" s="54">
        <v>47209</v>
      </c>
      <c r="P6" s="3">
        <v>22000</v>
      </c>
    </row>
    <row r="7" spans="1:16" x14ac:dyDescent="0.3">
      <c r="L7" s="54">
        <v>11171</v>
      </c>
      <c r="M7" s="3">
        <v>11824</v>
      </c>
      <c r="O7" s="54">
        <v>47239</v>
      </c>
      <c r="P7" s="3">
        <v>22000</v>
      </c>
    </row>
    <row r="8" spans="1:16" x14ac:dyDescent="0.3">
      <c r="L8" s="54">
        <v>11202</v>
      </c>
      <c r="M8" s="3">
        <v>11824</v>
      </c>
      <c r="O8" s="54">
        <v>47270</v>
      </c>
      <c r="P8" s="3">
        <v>22000</v>
      </c>
    </row>
    <row r="9" spans="1:16" x14ac:dyDescent="0.3">
      <c r="L9" s="54">
        <v>11232</v>
      </c>
      <c r="M9" s="3">
        <v>11824</v>
      </c>
      <c r="O9" s="54">
        <v>47300</v>
      </c>
      <c r="P9" s="3">
        <v>22000</v>
      </c>
    </row>
    <row r="10" spans="1:16" x14ac:dyDescent="0.3">
      <c r="L10" s="54">
        <v>11263</v>
      </c>
      <c r="M10" s="3">
        <v>11824</v>
      </c>
      <c r="O10" s="54">
        <v>47331</v>
      </c>
      <c r="P10" s="3">
        <v>22000</v>
      </c>
    </row>
    <row r="11" spans="1:16" x14ac:dyDescent="0.3">
      <c r="L11" s="54">
        <v>11293</v>
      </c>
      <c r="M11" s="3">
        <v>11824</v>
      </c>
      <c r="O11" s="54">
        <v>47362</v>
      </c>
      <c r="P11" s="3">
        <v>22000</v>
      </c>
    </row>
    <row r="12" spans="1:16" x14ac:dyDescent="0.3">
      <c r="O12" s="54">
        <v>47392</v>
      </c>
      <c r="P12" s="3">
        <v>22000</v>
      </c>
    </row>
    <row r="13" spans="1:16" x14ac:dyDescent="0.3">
      <c r="O13" s="54">
        <v>47423</v>
      </c>
      <c r="P13" s="3">
        <v>22000</v>
      </c>
    </row>
    <row r="14" spans="1:16" x14ac:dyDescent="0.3">
      <c r="O14" s="54">
        <v>47453</v>
      </c>
      <c r="P14" s="3">
        <v>22000</v>
      </c>
    </row>
    <row r="15" spans="1:16" x14ac:dyDescent="0.3">
      <c r="O15" s="54">
        <v>47484</v>
      </c>
      <c r="P15" s="3">
        <v>22000</v>
      </c>
    </row>
    <row r="16" spans="1:16" x14ac:dyDescent="0.3">
      <c r="O16" s="54">
        <v>47515</v>
      </c>
      <c r="P16" s="3">
        <v>22000</v>
      </c>
    </row>
    <row r="17" spans="15:16" x14ac:dyDescent="0.3">
      <c r="O17" s="54">
        <v>47543</v>
      </c>
      <c r="P17" s="3">
        <v>22000</v>
      </c>
    </row>
    <row r="18" spans="15:16" x14ac:dyDescent="0.3">
      <c r="O18" s="54">
        <v>47574</v>
      </c>
      <c r="P18" s="3">
        <v>22000</v>
      </c>
    </row>
    <row r="19" spans="15:16" x14ac:dyDescent="0.3">
      <c r="O19" s="54">
        <v>47604</v>
      </c>
      <c r="P19" s="3">
        <v>22000</v>
      </c>
    </row>
    <row r="20" spans="15:16" x14ac:dyDescent="0.3">
      <c r="O20" s="54">
        <v>47635</v>
      </c>
      <c r="P20" s="3">
        <v>22000</v>
      </c>
    </row>
    <row r="21" spans="15:16" x14ac:dyDescent="0.3">
      <c r="O21" s="54">
        <v>47665</v>
      </c>
      <c r="P21" s="3">
        <v>22000</v>
      </c>
    </row>
    <row r="22" spans="15:16" x14ac:dyDescent="0.3">
      <c r="O22" s="54">
        <v>47696</v>
      </c>
      <c r="P22" s="3">
        <v>22000</v>
      </c>
    </row>
    <row r="23" spans="15:16" x14ac:dyDescent="0.3">
      <c r="O23" s="54">
        <v>47727</v>
      </c>
      <c r="P23" s="3">
        <v>22000</v>
      </c>
    </row>
    <row r="24" spans="15:16" x14ac:dyDescent="0.3">
      <c r="O24" s="54">
        <v>47757</v>
      </c>
      <c r="P24" s="3">
        <v>22000</v>
      </c>
    </row>
    <row r="25" spans="15:16" x14ac:dyDescent="0.3">
      <c r="O25" s="54">
        <v>47788</v>
      </c>
      <c r="P25" s="3">
        <v>22000</v>
      </c>
    </row>
    <row r="26" spans="15:16" x14ac:dyDescent="0.3">
      <c r="O26" s="54">
        <v>47818</v>
      </c>
      <c r="P26" s="3">
        <v>22000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30D0B8-15D5-46D2-AD4F-A09A99E9330E}">
  <dimension ref="A1:Q68"/>
  <sheetViews>
    <sheetView tabSelected="1" workbookViewId="0">
      <pane ySplit="2" topLeftCell="A3" activePane="bottomLeft" state="frozen"/>
      <selection pane="bottomLeft" activeCell="C25" sqref="C25"/>
    </sheetView>
  </sheetViews>
  <sheetFormatPr defaultRowHeight="14.4" x14ac:dyDescent="0.3"/>
  <cols>
    <col min="2" max="5" width="18.33203125" bestFit="1" customWidth="1"/>
    <col min="6" max="9" width="9" bestFit="1" customWidth="1"/>
    <col min="10" max="10" width="12.109375" hidden="1" customWidth="1"/>
    <col min="11" max="12" width="10.44140625" hidden="1" customWidth="1"/>
    <col min="13" max="13" width="9.44140625" hidden="1" customWidth="1"/>
    <col min="14" max="14" width="18.33203125" bestFit="1" customWidth="1"/>
    <col min="15" max="15" width="19.88671875" bestFit="1" customWidth="1"/>
    <col min="16" max="17" width="18.33203125" bestFit="1" customWidth="1"/>
  </cols>
  <sheetData>
    <row r="1" spans="1:17" ht="19.8" customHeight="1" x14ac:dyDescent="0.3">
      <c r="A1" s="172" t="s">
        <v>69</v>
      </c>
      <c r="B1" s="169" t="s">
        <v>92</v>
      </c>
      <c r="C1" s="170"/>
      <c r="D1" s="170"/>
      <c r="E1" s="171"/>
      <c r="F1" s="169" t="s">
        <v>22</v>
      </c>
      <c r="G1" s="170"/>
      <c r="H1" s="170"/>
      <c r="I1" s="171"/>
      <c r="J1" s="170" t="s">
        <v>93</v>
      </c>
      <c r="K1" s="170"/>
      <c r="L1" s="170"/>
      <c r="M1" s="170"/>
      <c r="N1" s="169" t="s">
        <v>93</v>
      </c>
      <c r="O1" s="170"/>
      <c r="P1" s="170"/>
      <c r="Q1" s="171"/>
    </row>
    <row r="2" spans="1:17" ht="19.8" customHeight="1" thickBot="1" x14ac:dyDescent="0.35">
      <c r="A2" s="173"/>
      <c r="B2" s="147" t="s">
        <v>80</v>
      </c>
      <c r="C2" s="148" t="s">
        <v>88</v>
      </c>
      <c r="D2" s="148" t="s">
        <v>90</v>
      </c>
      <c r="E2" s="149" t="s">
        <v>89</v>
      </c>
      <c r="F2" s="147" t="s">
        <v>80</v>
      </c>
      <c r="G2" s="148" t="s">
        <v>88</v>
      </c>
      <c r="H2" s="148" t="s">
        <v>90</v>
      </c>
      <c r="I2" s="149" t="s">
        <v>89</v>
      </c>
      <c r="J2" s="148" t="s">
        <v>80</v>
      </c>
      <c r="K2" s="148" t="s">
        <v>88</v>
      </c>
      <c r="L2" s="148" t="s">
        <v>90</v>
      </c>
      <c r="M2" s="148" t="s">
        <v>89</v>
      </c>
      <c r="N2" s="147" t="s">
        <v>80</v>
      </c>
      <c r="O2" s="148" t="s">
        <v>88</v>
      </c>
      <c r="P2" s="148" t="s">
        <v>90</v>
      </c>
      <c r="Q2" s="149" t="s">
        <v>89</v>
      </c>
    </row>
    <row r="3" spans="1:17" x14ac:dyDescent="0.3">
      <c r="A3" s="136">
        <v>46023</v>
      </c>
      <c r="B3" s="150">
        <v>7000</v>
      </c>
      <c r="C3" s="151">
        <v>10000</v>
      </c>
      <c r="D3" s="151">
        <v>8000</v>
      </c>
      <c r="E3" s="152">
        <v>5000</v>
      </c>
      <c r="F3" s="142">
        <v>8.2000000000000003E-2</v>
      </c>
      <c r="G3" s="53">
        <v>0.12</v>
      </c>
      <c r="H3" s="53">
        <v>0.16</v>
      </c>
      <c r="I3" s="143">
        <v>0.12</v>
      </c>
      <c r="J3" s="52">
        <f>B3 * (1 + $F3/12)^(60 - ROW(A3) + ROW($A$3))</f>
        <v>10533.026110431967</v>
      </c>
      <c r="K3" s="52">
        <f t="shared" ref="K3:M18" si="0">C3 * (1 + $F3/12)^(60 - ROW(B3) + ROW($A$3))</f>
        <v>15047.180157759954</v>
      </c>
      <c r="L3" s="52">
        <f t="shared" si="0"/>
        <v>12037.744126207963</v>
      </c>
      <c r="M3" s="52">
        <f t="shared" si="0"/>
        <v>7523.5900788799772</v>
      </c>
      <c r="N3" s="156">
        <f>B3*(1+F3/12)^COUNT(B3:$B$62)</f>
        <v>10533.026110431967</v>
      </c>
      <c r="O3" s="157">
        <f>C3*(1+G3/12)^COUNT(C3:$C$62)</f>
        <v>18166.966985640913</v>
      </c>
      <c r="P3" s="157">
        <f>D3*(1+H3/12)^COUNT(D3:$D$62)</f>
        <v>17710.455062283407</v>
      </c>
      <c r="Q3" s="158">
        <f>E3*(1+I3/12)^COUNT(E3:$E$62)</f>
        <v>9083.4834928204564</v>
      </c>
    </row>
    <row r="4" spans="1:17" x14ac:dyDescent="0.3">
      <c r="A4" s="136">
        <v>46054</v>
      </c>
      <c r="B4" s="150">
        <v>7000</v>
      </c>
      <c r="C4" s="151">
        <v>10000</v>
      </c>
      <c r="D4" s="151">
        <v>8000</v>
      </c>
      <c r="E4" s="152">
        <v>5000</v>
      </c>
      <c r="F4" s="142">
        <v>8.2000000000000003E-2</v>
      </c>
      <c r="G4" s="53">
        <v>0.12</v>
      </c>
      <c r="H4" s="53">
        <v>0.16</v>
      </c>
      <c r="I4" s="143">
        <v>0.12</v>
      </c>
      <c r="J4" s="52">
        <f t="shared" ref="J4:M62" si="1">B4 * (1 + $F4/12)^(60 - ROW(A4) + ROW($A$3))</f>
        <v>10461.538927758951</v>
      </c>
      <c r="K4" s="52">
        <f t="shared" si="0"/>
        <v>14945.055611084217</v>
      </c>
      <c r="L4" s="52">
        <f t="shared" si="0"/>
        <v>11956.044488867374</v>
      </c>
      <c r="M4" s="52">
        <f t="shared" si="0"/>
        <v>7472.5278055421086</v>
      </c>
      <c r="N4" s="156">
        <f>B4*(1+F4/12)^COUNT(B4:$B$62)</f>
        <v>10461.538927758951</v>
      </c>
      <c r="O4" s="157">
        <f>C4*(1+G4/12)^COUNT(C4:$C$62)</f>
        <v>17987.09602538704</v>
      </c>
      <c r="P4" s="157">
        <f>D4*(1+H4/12)^COUNT(D4:$D$62)</f>
        <v>17477.422758832308</v>
      </c>
      <c r="Q4" s="158">
        <f>E4*(1+I4/12)^COUNT(E4:$E$62)</f>
        <v>8993.5480126935199</v>
      </c>
    </row>
    <row r="5" spans="1:17" x14ac:dyDescent="0.3">
      <c r="A5" s="136">
        <v>46082</v>
      </c>
      <c r="B5" s="150">
        <v>7000</v>
      </c>
      <c r="C5" s="151">
        <v>10000</v>
      </c>
      <c r="D5" s="151">
        <v>8000</v>
      </c>
      <c r="E5" s="152">
        <v>5000</v>
      </c>
      <c r="F5" s="142">
        <v>8.2000000000000003E-2</v>
      </c>
      <c r="G5" s="53">
        <v>0.12</v>
      </c>
      <c r="H5" s="53">
        <v>0.16</v>
      </c>
      <c r="I5" s="143">
        <v>0.12</v>
      </c>
      <c r="J5" s="52">
        <f t="shared" si="1"/>
        <v>10390.536925435144</v>
      </c>
      <c r="K5" s="52">
        <f t="shared" si="0"/>
        <v>14843.624179193064</v>
      </c>
      <c r="L5" s="52">
        <f t="shared" si="0"/>
        <v>11874.899343354451</v>
      </c>
      <c r="M5" s="52">
        <f t="shared" si="0"/>
        <v>7421.8120895965321</v>
      </c>
      <c r="N5" s="156">
        <f>B5*(1+F5/12)^COUNT(B5:$B$62)</f>
        <v>10390.536925435144</v>
      </c>
      <c r="O5" s="157">
        <f>C5*(1+G5/12)^COUNT(C5:$C$62)</f>
        <v>17809.00596572975</v>
      </c>
      <c r="P5" s="157">
        <f>D5*(1+H5/12)^COUNT(D5:$D$62)</f>
        <v>17247.456669900301</v>
      </c>
      <c r="Q5" s="158">
        <f>E5*(1+I5/12)^COUNT(E5:$E$62)</f>
        <v>8904.5029828648749</v>
      </c>
    </row>
    <row r="6" spans="1:17" x14ac:dyDescent="0.3">
      <c r="A6" s="136">
        <v>46113</v>
      </c>
      <c r="B6" s="150">
        <v>7000</v>
      </c>
      <c r="C6" s="151">
        <v>10000</v>
      </c>
      <c r="D6" s="151">
        <v>8000</v>
      </c>
      <c r="E6" s="152">
        <v>5000</v>
      </c>
      <c r="F6" s="142">
        <v>8.2000000000000003E-2</v>
      </c>
      <c r="G6" s="53">
        <v>0.12</v>
      </c>
      <c r="H6" s="53">
        <v>0.16</v>
      </c>
      <c r="I6" s="143">
        <v>0.12</v>
      </c>
      <c r="J6" s="52">
        <f t="shared" si="1"/>
        <v>10320.016810562965</v>
      </c>
      <c r="K6" s="52">
        <f t="shared" si="0"/>
        <v>14742.881157947095</v>
      </c>
      <c r="L6" s="52">
        <f t="shared" si="0"/>
        <v>11794.304926357676</v>
      </c>
      <c r="M6" s="52">
        <f t="shared" si="0"/>
        <v>7371.4405789735474</v>
      </c>
      <c r="N6" s="156">
        <f>B6*(1+F6/12)^COUNT(B6:$B$62)</f>
        <v>10320.016810562965</v>
      </c>
      <c r="O6" s="157">
        <f>C6*(1+G6/12)^COUNT(C6:$C$62)</f>
        <v>17632.679173989851</v>
      </c>
      <c r="P6" s="157">
        <f>D6*(1+H6/12)^COUNT(D6:$D$62)</f>
        <v>17020.516450559506</v>
      </c>
      <c r="Q6" s="158">
        <f>E6*(1+I6/12)^COUNT(E6:$E$62)</f>
        <v>8816.3395869949254</v>
      </c>
    </row>
    <row r="7" spans="1:17" x14ac:dyDescent="0.3">
      <c r="A7" s="136">
        <v>46143</v>
      </c>
      <c r="B7" s="150">
        <v>7000</v>
      </c>
      <c r="C7" s="151">
        <v>10000</v>
      </c>
      <c r="D7" s="151">
        <v>8000</v>
      </c>
      <c r="E7" s="152">
        <v>5000</v>
      </c>
      <c r="F7" s="142">
        <v>8.2000000000000003E-2</v>
      </c>
      <c r="G7" s="53">
        <v>0.12</v>
      </c>
      <c r="H7" s="53">
        <v>0.16</v>
      </c>
      <c r="I7" s="143">
        <v>0.12</v>
      </c>
      <c r="J7" s="52">
        <f t="shared" si="1"/>
        <v>10249.975312593579</v>
      </c>
      <c r="K7" s="52">
        <f t="shared" si="0"/>
        <v>14642.821875133683</v>
      </c>
      <c r="L7" s="52">
        <f t="shared" si="0"/>
        <v>11714.257500106945</v>
      </c>
      <c r="M7" s="52">
        <f t="shared" si="0"/>
        <v>7321.4109375668413</v>
      </c>
      <c r="N7" s="156">
        <f>B7*(1+F7/12)^COUNT(B7:$B$62)</f>
        <v>10249.975312593579</v>
      </c>
      <c r="O7" s="157">
        <f>C7*(1+G7/12)^COUNT(C7:$C$62)</f>
        <v>17458.098192069159</v>
      </c>
      <c r="P7" s="157">
        <f>D7*(1+H7/12)^COUNT(D7:$D$62)</f>
        <v>16796.562286736356</v>
      </c>
      <c r="Q7" s="158">
        <f>E7*(1+I7/12)^COUNT(E7:$E$62)</f>
        <v>8729.0490960345796</v>
      </c>
    </row>
    <row r="8" spans="1:17" x14ac:dyDescent="0.3">
      <c r="A8" s="136">
        <v>46174</v>
      </c>
      <c r="B8" s="150">
        <v>7000</v>
      </c>
      <c r="C8" s="151">
        <v>10000</v>
      </c>
      <c r="D8" s="151">
        <v>8000</v>
      </c>
      <c r="E8" s="152">
        <v>5000</v>
      </c>
      <c r="F8" s="142">
        <v>8.2000000000000003E-2</v>
      </c>
      <c r="G8" s="53">
        <v>0.12</v>
      </c>
      <c r="H8" s="53">
        <v>0.16</v>
      </c>
      <c r="I8" s="143">
        <v>0.12</v>
      </c>
      <c r="J8" s="52">
        <f t="shared" si="1"/>
        <v>10180.409183175216</v>
      </c>
      <c r="K8" s="52">
        <f t="shared" si="0"/>
        <v>14543.441690250309</v>
      </c>
      <c r="L8" s="52">
        <f t="shared" si="0"/>
        <v>11634.753352200247</v>
      </c>
      <c r="M8" s="52">
        <f t="shared" si="0"/>
        <v>7271.7208451251545</v>
      </c>
      <c r="N8" s="156">
        <f>B8*(1+F8/12)^COUNT(B8:$B$62)</f>
        <v>10180.409183175216</v>
      </c>
      <c r="O8" s="157">
        <f>C8*(1+G8/12)^COUNT(C8:$C$62)</f>
        <v>17285.245734721935</v>
      </c>
      <c r="P8" s="157">
        <f>D8*(1+H8/12)^COUNT(D8:$D$62)</f>
        <v>16575.554888226663</v>
      </c>
      <c r="Q8" s="158">
        <f>E8*(1+I8/12)^COUNT(E8:$E$62)</f>
        <v>8642.6228673609676</v>
      </c>
    </row>
    <row r="9" spans="1:17" x14ac:dyDescent="0.3">
      <c r="A9" s="136">
        <v>46204</v>
      </c>
      <c r="B9" s="150">
        <v>7000</v>
      </c>
      <c r="C9" s="151">
        <v>10000</v>
      </c>
      <c r="D9" s="151">
        <v>8000</v>
      </c>
      <c r="E9" s="152">
        <v>5000</v>
      </c>
      <c r="F9" s="142">
        <v>8.2000000000000003E-2</v>
      </c>
      <c r="G9" s="53">
        <v>0.12</v>
      </c>
      <c r="H9" s="53">
        <v>0.16</v>
      </c>
      <c r="I9" s="143">
        <v>0.12</v>
      </c>
      <c r="J9" s="52">
        <f t="shared" si="1"/>
        <v>10111.315196002535</v>
      </c>
      <c r="K9" s="52">
        <f t="shared" si="0"/>
        <v>14444.735994289334</v>
      </c>
      <c r="L9" s="52">
        <f t="shared" si="0"/>
        <v>11555.788795431468</v>
      </c>
      <c r="M9" s="52">
        <f t="shared" si="0"/>
        <v>7222.3679971446672</v>
      </c>
      <c r="N9" s="156">
        <f>B9*(1+F9/12)^COUNT(B9:$B$62)</f>
        <v>10111.315196002535</v>
      </c>
      <c r="O9" s="157">
        <f>C9*(1+G9/12)^COUNT(C9:$C$62)</f>
        <v>17114.104687843505</v>
      </c>
      <c r="P9" s="157">
        <f>D9*(1+H9/12)^COUNT(D9:$D$62)</f>
        <v>16357.455481802628</v>
      </c>
      <c r="Q9" s="158">
        <f>E9*(1+I9/12)^COUNT(E9:$E$62)</f>
        <v>8557.0523439217523</v>
      </c>
    </row>
    <row r="10" spans="1:17" x14ac:dyDescent="0.3">
      <c r="A10" s="136">
        <v>46235</v>
      </c>
      <c r="B10" s="150">
        <v>7000</v>
      </c>
      <c r="C10" s="151">
        <v>10000</v>
      </c>
      <c r="D10" s="151">
        <v>8000</v>
      </c>
      <c r="E10" s="152">
        <v>5000</v>
      </c>
      <c r="F10" s="142">
        <v>8.2000000000000003E-2</v>
      </c>
      <c r="G10" s="53">
        <v>0.12</v>
      </c>
      <c r="H10" s="53">
        <v>0.16</v>
      </c>
      <c r="I10" s="143">
        <v>0.12</v>
      </c>
      <c r="J10" s="52">
        <f t="shared" si="1"/>
        <v>10042.690146666975</v>
      </c>
      <c r="K10" s="52">
        <f t="shared" si="0"/>
        <v>14346.70020952425</v>
      </c>
      <c r="L10" s="52">
        <f t="shared" si="0"/>
        <v>11477.360167619399</v>
      </c>
      <c r="M10" s="52">
        <f t="shared" si="0"/>
        <v>7173.3501047621248</v>
      </c>
      <c r="N10" s="156">
        <f>B10*(1+F10/12)^COUNT(B10:$B$62)</f>
        <v>10042.690146666975</v>
      </c>
      <c r="O10" s="157">
        <f>C10*(1+G10/12)^COUNT(C10:$C$62)</f>
        <v>16944.65810677574</v>
      </c>
      <c r="P10" s="157">
        <f>D10*(1+H10/12)^COUNT(D10:$D$62)</f>
        <v>16142.225804410486</v>
      </c>
      <c r="Q10" s="158">
        <f>E10*(1+I10/12)^COUNT(E10:$E$62)</f>
        <v>8472.3290533878699</v>
      </c>
    </row>
    <row r="11" spans="1:17" x14ac:dyDescent="0.3">
      <c r="A11" s="136">
        <v>46266</v>
      </c>
      <c r="B11" s="150">
        <v>7000</v>
      </c>
      <c r="C11" s="151">
        <v>10000</v>
      </c>
      <c r="D11" s="151">
        <v>8000</v>
      </c>
      <c r="E11" s="152">
        <v>5000</v>
      </c>
      <c r="F11" s="142">
        <v>8.2000000000000003E-2</v>
      </c>
      <c r="G11" s="53">
        <v>0.12</v>
      </c>
      <c r="H11" s="53">
        <v>0.16</v>
      </c>
      <c r="I11" s="143">
        <v>0.12</v>
      </c>
      <c r="J11" s="52">
        <f t="shared" si="1"/>
        <v>9974.5308525081709</v>
      </c>
      <c r="K11" s="52">
        <f t="shared" si="0"/>
        <v>14249.329789297386</v>
      </c>
      <c r="L11" s="52">
        <f t="shared" si="0"/>
        <v>11399.46383143791</v>
      </c>
      <c r="M11" s="52">
        <f t="shared" si="0"/>
        <v>7124.664894648693</v>
      </c>
      <c r="N11" s="156">
        <f>B11*(1+F11/12)^COUNT(B11:$B$62)</f>
        <v>9974.5308525081709</v>
      </c>
      <c r="O11" s="157">
        <f>C11*(1+G11/12)^COUNT(C11:$C$62)</f>
        <v>16776.889214629449</v>
      </c>
      <c r="P11" s="157">
        <f>D11*(1+H11/12)^COUNT(D11:$D$62)</f>
        <v>15929.828096457715</v>
      </c>
      <c r="Q11" s="158">
        <f>E11*(1+I11/12)^COUNT(E11:$E$62)</f>
        <v>8388.4446073147246</v>
      </c>
    </row>
    <row r="12" spans="1:17" x14ac:dyDescent="0.3">
      <c r="A12" s="136">
        <v>46296</v>
      </c>
      <c r="B12" s="150">
        <v>7000</v>
      </c>
      <c r="C12" s="151">
        <v>10000</v>
      </c>
      <c r="D12" s="151">
        <v>8000</v>
      </c>
      <c r="E12" s="152">
        <v>5000</v>
      </c>
      <c r="F12" s="142">
        <v>8.2000000000000003E-2</v>
      </c>
      <c r="G12" s="53">
        <v>0.12</v>
      </c>
      <c r="H12" s="53">
        <v>0.16</v>
      </c>
      <c r="I12" s="143">
        <v>0.12</v>
      </c>
      <c r="J12" s="52">
        <f t="shared" si="1"/>
        <v>9906.834152466321</v>
      </c>
      <c r="K12" s="52">
        <f t="shared" si="0"/>
        <v>14152.620217809028</v>
      </c>
      <c r="L12" s="52">
        <f t="shared" si="0"/>
        <v>11322.096174247223</v>
      </c>
      <c r="M12" s="52">
        <f t="shared" si="0"/>
        <v>7076.310108904514</v>
      </c>
      <c r="N12" s="156">
        <f>B12*(1+F12/12)^COUNT(B12:$B$62)</f>
        <v>9906.834152466321</v>
      </c>
      <c r="O12" s="157">
        <f>C12*(1+G12/12)^COUNT(C12:$C$62)</f>
        <v>16610.781400623215</v>
      </c>
      <c r="P12" s="157">
        <f>D12*(1+H12/12)^COUNT(D12:$D$62)</f>
        <v>15720.225095188533</v>
      </c>
      <c r="Q12" s="158">
        <f>E12*(1+I12/12)^COUNT(E12:$E$62)</f>
        <v>8305.3907003116074</v>
      </c>
    </row>
    <row r="13" spans="1:17" x14ac:dyDescent="0.3">
      <c r="A13" s="136">
        <v>46327</v>
      </c>
      <c r="B13" s="150">
        <v>7000</v>
      </c>
      <c r="C13" s="151">
        <v>10000</v>
      </c>
      <c r="D13" s="151">
        <v>8000</v>
      </c>
      <c r="E13" s="152">
        <v>5000</v>
      </c>
      <c r="F13" s="142">
        <v>8.2000000000000003E-2</v>
      </c>
      <c r="G13" s="53">
        <v>0.12</v>
      </c>
      <c r="H13" s="53">
        <v>0.16</v>
      </c>
      <c r="I13" s="143">
        <v>0.12</v>
      </c>
      <c r="J13" s="52">
        <f t="shared" si="1"/>
        <v>9839.5969069355961</v>
      </c>
      <c r="K13" s="52">
        <f t="shared" si="0"/>
        <v>14056.567009907994</v>
      </c>
      <c r="L13" s="52">
        <f t="shared" si="0"/>
        <v>11245.253607926395</v>
      </c>
      <c r="M13" s="52">
        <f t="shared" si="0"/>
        <v>7028.2835049539972</v>
      </c>
      <c r="N13" s="156">
        <f>B13*(1+F13/12)^COUNT(B13:$B$62)</f>
        <v>9839.5969069355961</v>
      </c>
      <c r="O13" s="157">
        <f>C13*(1+G13/12)^COUNT(C13:$C$62)</f>
        <v>16446.318218438832</v>
      </c>
      <c r="P13" s="157">
        <f>D13*(1+H13/12)^COUNT(D13:$D$62)</f>
        <v>15513.380028146577</v>
      </c>
      <c r="Q13" s="158">
        <f>E13*(1+I13/12)^COUNT(E13:$E$62)</f>
        <v>8223.1591092194158</v>
      </c>
    </row>
    <row r="14" spans="1:17" x14ac:dyDescent="0.3">
      <c r="A14" s="136">
        <v>46357</v>
      </c>
      <c r="B14" s="150">
        <v>7000</v>
      </c>
      <c r="C14" s="151">
        <v>10000</v>
      </c>
      <c r="D14" s="151">
        <v>8000</v>
      </c>
      <c r="E14" s="152">
        <v>5000</v>
      </c>
      <c r="F14" s="142">
        <v>8.2000000000000003E-2</v>
      </c>
      <c r="G14" s="53">
        <v>0.12</v>
      </c>
      <c r="H14" s="53">
        <v>0.16</v>
      </c>
      <c r="I14" s="143">
        <v>0.12</v>
      </c>
      <c r="J14" s="52">
        <f t="shared" si="1"/>
        <v>9772.8159976185379</v>
      </c>
      <c r="K14" s="52">
        <f t="shared" si="0"/>
        <v>13961.165710883624</v>
      </c>
      <c r="L14" s="52">
        <f t="shared" si="0"/>
        <v>11168.932568706899</v>
      </c>
      <c r="M14" s="52">
        <f t="shared" si="0"/>
        <v>6980.5828554418122</v>
      </c>
      <c r="N14" s="156">
        <f>B14*(1+F14/12)^COUNT(B14:$B$62)</f>
        <v>9772.8159976185379</v>
      </c>
      <c r="O14" s="157">
        <f>C14*(1+G14/12)^COUNT(C14:$C$62)</f>
        <v>16283.483384592901</v>
      </c>
      <c r="P14" s="157">
        <f>D14*(1+H14/12)^COUNT(D14:$D$62)</f>
        <v>15309.256606723595</v>
      </c>
      <c r="Q14" s="158">
        <f>E14*(1+I14/12)^COUNT(E14:$E$62)</f>
        <v>8141.7416922964503</v>
      </c>
    </row>
    <row r="15" spans="1:17" x14ac:dyDescent="0.3">
      <c r="A15" s="136">
        <v>46388</v>
      </c>
      <c r="B15" s="150">
        <v>7000</v>
      </c>
      <c r="C15" s="151">
        <v>10000</v>
      </c>
      <c r="D15" s="151">
        <v>8000</v>
      </c>
      <c r="E15" s="152">
        <v>5000</v>
      </c>
      <c r="F15" s="142">
        <v>8.2000000000000003E-2</v>
      </c>
      <c r="G15" s="53">
        <v>0.12</v>
      </c>
      <c r="H15" s="53">
        <v>0.16</v>
      </c>
      <c r="I15" s="143">
        <v>0.12</v>
      </c>
      <c r="J15" s="52">
        <f t="shared" si="1"/>
        <v>9706.4883273814321</v>
      </c>
      <c r="K15" s="52">
        <f t="shared" si="0"/>
        <v>13866.411896259187</v>
      </c>
      <c r="L15" s="52">
        <f t="shared" si="0"/>
        <v>11093.12951700735</v>
      </c>
      <c r="M15" s="52">
        <f t="shared" si="0"/>
        <v>6933.2059481295937</v>
      </c>
      <c r="N15" s="156">
        <f>B15*(1+F15/12)^COUNT(B15:$B$62)</f>
        <v>9706.4883273814321</v>
      </c>
      <c r="O15" s="157">
        <f>C15*(1+G15/12)^COUNT(C15:$C$62)</f>
        <v>16122.260776824653</v>
      </c>
      <c r="P15" s="157">
        <f>D15*(1+H15/12)^COUNT(D15:$D$62)</f>
        <v>15107.81901979302</v>
      </c>
      <c r="Q15" s="158">
        <f>E15*(1+I15/12)^COUNT(E15:$E$62)</f>
        <v>8061.1303884123263</v>
      </c>
    </row>
    <row r="16" spans="1:17" x14ac:dyDescent="0.3">
      <c r="A16" s="136">
        <v>46419</v>
      </c>
      <c r="B16" s="150">
        <v>7000</v>
      </c>
      <c r="C16" s="151">
        <v>10000</v>
      </c>
      <c r="D16" s="151">
        <v>8000</v>
      </c>
      <c r="E16" s="152">
        <v>5000</v>
      </c>
      <c r="F16" s="142">
        <v>8.2000000000000003E-2</v>
      </c>
      <c r="G16" s="53">
        <v>0.12</v>
      </c>
      <c r="H16" s="53">
        <v>0.16</v>
      </c>
      <c r="I16" s="143">
        <v>0.12</v>
      </c>
      <c r="J16" s="52">
        <f t="shared" si="1"/>
        <v>9640.6108201106781</v>
      </c>
      <c r="K16" s="52">
        <f t="shared" si="0"/>
        <v>13772.301171586683</v>
      </c>
      <c r="L16" s="52">
        <f t="shared" si="0"/>
        <v>11017.840937269346</v>
      </c>
      <c r="M16" s="52">
        <f t="shared" si="0"/>
        <v>6886.1505857933416</v>
      </c>
      <c r="N16" s="156">
        <f>B16*(1+F16/12)^COUNT(B16:$B$62)</f>
        <v>9640.6108201106781</v>
      </c>
      <c r="O16" s="157">
        <f>C16*(1+G16/12)^COUNT(C16:$C$62)</f>
        <v>15962.634432499652</v>
      </c>
      <c r="P16" s="157">
        <f>D16*(1+H16/12)^COUNT(D16:$D$62)</f>
        <v>14909.031927427319</v>
      </c>
      <c r="Q16" s="158">
        <f>E16*(1+I16/12)^COUNT(E16:$E$62)</f>
        <v>7981.3172162498258</v>
      </c>
    </row>
    <row r="17" spans="1:17" x14ac:dyDescent="0.3">
      <c r="A17" s="136">
        <v>46447</v>
      </c>
      <c r="B17" s="150">
        <v>7000</v>
      </c>
      <c r="C17" s="151">
        <v>10000</v>
      </c>
      <c r="D17" s="151">
        <v>8000</v>
      </c>
      <c r="E17" s="152">
        <v>5000</v>
      </c>
      <c r="F17" s="142">
        <v>8.2000000000000003E-2</v>
      </c>
      <c r="G17" s="53">
        <v>0.12</v>
      </c>
      <c r="H17" s="53">
        <v>0.16</v>
      </c>
      <c r="I17" s="143">
        <v>0.12</v>
      </c>
      <c r="J17" s="52">
        <f t="shared" si="1"/>
        <v>9575.1804205701155</v>
      </c>
      <c r="K17" s="52">
        <f t="shared" si="0"/>
        <v>13678.829172243024</v>
      </c>
      <c r="L17" s="52">
        <f t="shared" si="0"/>
        <v>10943.063337794418</v>
      </c>
      <c r="M17" s="52">
        <f t="shared" si="0"/>
        <v>6839.414586121512</v>
      </c>
      <c r="N17" s="156">
        <f>B17*(1+F17/12)^COUNT(B17:$B$62)</f>
        <v>9575.1804205701155</v>
      </c>
      <c r="O17" s="157">
        <f>C17*(1+G17/12)^COUNT(C17:$C$62)</f>
        <v>15804.588547029363</v>
      </c>
      <c r="P17" s="157">
        <f>D17*(1+H17/12)^COUNT(D17:$D$62)</f>
        <v>14712.86045469801</v>
      </c>
      <c r="Q17" s="158">
        <f>E17*(1+I17/12)^COUNT(E17:$E$62)</f>
        <v>7902.2942735146817</v>
      </c>
    </row>
    <row r="18" spans="1:17" x14ac:dyDescent="0.3">
      <c r="A18" s="136">
        <v>46478</v>
      </c>
      <c r="B18" s="150">
        <v>7000</v>
      </c>
      <c r="C18" s="151">
        <v>10000</v>
      </c>
      <c r="D18" s="151">
        <v>8000</v>
      </c>
      <c r="E18" s="152">
        <v>5000</v>
      </c>
      <c r="F18" s="142">
        <v>8.2000000000000003E-2</v>
      </c>
      <c r="G18" s="53">
        <v>0.12</v>
      </c>
      <c r="H18" s="53">
        <v>0.16</v>
      </c>
      <c r="I18" s="143">
        <v>0.12</v>
      </c>
      <c r="J18" s="52">
        <f t="shared" si="1"/>
        <v>9510.1940942593446</v>
      </c>
      <c r="K18" s="52">
        <f t="shared" si="0"/>
        <v>13585.991563227635</v>
      </c>
      <c r="L18" s="52">
        <f t="shared" si="0"/>
        <v>10868.793250582108</v>
      </c>
      <c r="M18" s="52">
        <f t="shared" si="0"/>
        <v>6792.9957816138176</v>
      </c>
      <c r="N18" s="156">
        <f>B18*(1+F18/12)^COUNT(B18:$B$62)</f>
        <v>9510.1940942593446</v>
      </c>
      <c r="O18" s="157">
        <f>C18*(1+G18/12)^COUNT(C18:$C$62)</f>
        <v>15648.107472306299</v>
      </c>
      <c r="P18" s="157">
        <f>D18*(1+H18/12)^COUNT(D18:$D$62)</f>
        <v>14519.270185557249</v>
      </c>
      <c r="Q18" s="158">
        <f>E18*(1+I18/12)^COUNT(E18:$E$62)</f>
        <v>7824.0537361531497</v>
      </c>
    </row>
    <row r="19" spans="1:17" x14ac:dyDescent="0.3">
      <c r="A19" s="136">
        <v>46508</v>
      </c>
      <c r="B19" s="150">
        <v>7000</v>
      </c>
      <c r="C19" s="151">
        <v>10000</v>
      </c>
      <c r="D19" s="151">
        <v>8000</v>
      </c>
      <c r="E19" s="152">
        <v>5000</v>
      </c>
      <c r="F19" s="142">
        <v>8.2000000000000003E-2</v>
      </c>
      <c r="G19" s="53">
        <v>0.12</v>
      </c>
      <c r="H19" s="53">
        <v>0.16</v>
      </c>
      <c r="I19" s="143">
        <v>0.12</v>
      </c>
      <c r="J19" s="52">
        <f t="shared" si="1"/>
        <v>9445.6488272729785</v>
      </c>
      <c r="K19" s="52">
        <f t="shared" si="1"/>
        <v>13493.784038961398</v>
      </c>
      <c r="L19" s="52">
        <f t="shared" si="1"/>
        <v>10795.027231169119</v>
      </c>
      <c r="M19" s="52">
        <f t="shared" si="1"/>
        <v>6746.8920194806988</v>
      </c>
      <c r="N19" s="156">
        <f>B19*(1+F19/12)^COUNT(B19:$B$62)</f>
        <v>9445.6488272729785</v>
      </c>
      <c r="O19" s="157">
        <f>C19*(1+G19/12)^COUNT(C19:$C$62)</f>
        <v>15493.17571515475</v>
      </c>
      <c r="P19" s="157">
        <f>D19*(1+H19/12)^COUNT(D19:$D$62)</f>
        <v>14328.227156799916</v>
      </c>
      <c r="Q19" s="158">
        <f>E19*(1+I19/12)^COUNT(E19:$E$62)</f>
        <v>7746.587857577375</v>
      </c>
    </row>
    <row r="20" spans="1:17" x14ac:dyDescent="0.3">
      <c r="A20" s="136">
        <v>46539</v>
      </c>
      <c r="B20" s="150">
        <v>7000</v>
      </c>
      <c r="C20" s="151">
        <v>10000</v>
      </c>
      <c r="D20" s="151">
        <v>8000</v>
      </c>
      <c r="E20" s="152">
        <v>5000</v>
      </c>
      <c r="F20" s="142">
        <v>8.2000000000000003E-2</v>
      </c>
      <c r="G20" s="53">
        <v>0.12</v>
      </c>
      <c r="H20" s="53">
        <v>0.16</v>
      </c>
      <c r="I20" s="143">
        <v>0.12</v>
      </c>
      <c r="J20" s="52">
        <f t="shared" si="1"/>
        <v>9381.5416261608825</v>
      </c>
      <c r="K20" s="52">
        <f t="shared" si="1"/>
        <v>13402.202323086976</v>
      </c>
      <c r="L20" s="52">
        <f t="shared" si="1"/>
        <v>10721.761858469581</v>
      </c>
      <c r="M20" s="52">
        <f t="shared" si="1"/>
        <v>6701.1011615434882</v>
      </c>
      <c r="N20" s="156">
        <f>B20*(1+F20/12)^COUNT(B20:$B$62)</f>
        <v>9381.5416261608825</v>
      </c>
      <c r="O20" s="157">
        <f>C20*(1+G20/12)^COUNT(C20:$C$62)</f>
        <v>15339.777935796781</v>
      </c>
      <c r="P20" s="157">
        <f>D20*(1+H20/12)^COUNT(D20:$D$62)</f>
        <v>14139.697852105173</v>
      </c>
      <c r="Q20" s="158">
        <f>E20*(1+I20/12)^COUNT(E20:$E$62)</f>
        <v>7669.8889678983905</v>
      </c>
    </row>
    <row r="21" spans="1:17" x14ac:dyDescent="0.3">
      <c r="A21" s="136">
        <v>46569</v>
      </c>
      <c r="B21" s="150">
        <v>7000</v>
      </c>
      <c r="C21" s="151">
        <v>10000</v>
      </c>
      <c r="D21" s="151">
        <v>8000</v>
      </c>
      <c r="E21" s="152">
        <v>5000</v>
      </c>
      <c r="F21" s="142">
        <v>8.2000000000000003E-2</v>
      </c>
      <c r="G21" s="53">
        <v>0.12</v>
      </c>
      <c r="H21" s="53">
        <v>0.16</v>
      </c>
      <c r="I21" s="143">
        <v>0.12</v>
      </c>
      <c r="J21" s="52">
        <f t="shared" si="1"/>
        <v>9317.8695177893223</v>
      </c>
      <c r="K21" s="52">
        <f t="shared" si="1"/>
        <v>13311.242168270461</v>
      </c>
      <c r="L21" s="52">
        <f t="shared" si="1"/>
        <v>10648.993734616368</v>
      </c>
      <c r="M21" s="52">
        <f t="shared" si="1"/>
        <v>6655.6210841352304</v>
      </c>
      <c r="N21" s="156">
        <f>B21*(1+F21/12)^COUNT(B21:$B$62)</f>
        <v>9317.8695177893223</v>
      </c>
      <c r="O21" s="157">
        <f>C21*(1+G21/12)^COUNT(C21:$C$62)</f>
        <v>15187.898946333451</v>
      </c>
      <c r="P21" s="157">
        <f>D21*(1+H21/12)^COUNT(D21:$D$62)</f>
        <v>13953.649196156422</v>
      </c>
      <c r="Q21" s="158">
        <f>E21*(1+I21/12)^COUNT(E21:$E$62)</f>
        <v>7593.9494731667255</v>
      </c>
    </row>
    <row r="22" spans="1:17" x14ac:dyDescent="0.3">
      <c r="A22" s="136">
        <v>46600</v>
      </c>
      <c r="B22" s="150">
        <v>7000</v>
      </c>
      <c r="C22" s="151">
        <v>10000</v>
      </c>
      <c r="D22" s="151">
        <v>8000</v>
      </c>
      <c r="E22" s="152">
        <v>5000</v>
      </c>
      <c r="F22" s="142">
        <v>8.2000000000000003E-2</v>
      </c>
      <c r="G22" s="53">
        <v>0.12</v>
      </c>
      <c r="H22" s="53">
        <v>0.16</v>
      </c>
      <c r="I22" s="143">
        <v>0.12</v>
      </c>
      <c r="J22" s="52">
        <f t="shared" si="1"/>
        <v>9254.629549203104</v>
      </c>
      <c r="K22" s="52">
        <f t="shared" si="1"/>
        <v>13220.899356004435</v>
      </c>
      <c r="L22" s="52">
        <f t="shared" si="1"/>
        <v>10576.719484803547</v>
      </c>
      <c r="M22" s="52">
        <f t="shared" si="1"/>
        <v>6610.4496780022173</v>
      </c>
      <c r="N22" s="156">
        <f>B22*(1+F22/12)^COUNT(B22:$B$62)</f>
        <v>9254.629549203104</v>
      </c>
      <c r="O22" s="157">
        <f>C22*(1+G22/12)^COUNT(C22:$C$62)</f>
        <v>15037.523709241039</v>
      </c>
      <c r="P22" s="157">
        <f>D22*(1+H22/12)^COUNT(D22:$D$62)</f>
        <v>13770.048548838573</v>
      </c>
      <c r="Q22" s="158">
        <f>E22*(1+I22/12)^COUNT(E22:$E$62)</f>
        <v>7518.7618546205194</v>
      </c>
    </row>
    <row r="23" spans="1:17" x14ac:dyDescent="0.3">
      <c r="A23" s="136">
        <v>46631</v>
      </c>
      <c r="B23" s="150">
        <v>7000</v>
      </c>
      <c r="C23" s="151">
        <v>10000</v>
      </c>
      <c r="D23" s="151">
        <v>8000</v>
      </c>
      <c r="E23" s="152">
        <v>5000</v>
      </c>
      <c r="F23" s="142">
        <v>8.2000000000000003E-2</v>
      </c>
      <c r="G23" s="53">
        <v>0.12</v>
      </c>
      <c r="H23" s="53">
        <v>0.16</v>
      </c>
      <c r="I23" s="143">
        <v>0.12</v>
      </c>
      <c r="J23" s="52">
        <f t="shared" si="1"/>
        <v>9191.8187874885989</v>
      </c>
      <c r="K23" s="52">
        <f t="shared" si="1"/>
        <v>13131.169696412284</v>
      </c>
      <c r="L23" s="52">
        <f t="shared" si="1"/>
        <v>10504.935757129828</v>
      </c>
      <c r="M23" s="52">
        <f t="shared" si="1"/>
        <v>6565.5848482061419</v>
      </c>
      <c r="N23" s="156">
        <f>B23*(1+F23/12)^COUNT(B23:$B$62)</f>
        <v>9191.8187874885989</v>
      </c>
      <c r="O23" s="157">
        <f>C23*(1+G23/12)^COUNT(C23:$C$62)</f>
        <v>14888.637335882215</v>
      </c>
      <c r="P23" s="157">
        <f>D23*(1+H23/12)^COUNT(D23:$D$62)</f>
        <v>13588.86369951175</v>
      </c>
      <c r="Q23" s="158">
        <f>E23*(1+I23/12)^COUNT(E23:$E$62)</f>
        <v>7444.3186679411074</v>
      </c>
    </row>
    <row r="24" spans="1:17" x14ac:dyDescent="0.3">
      <c r="A24" s="136">
        <v>46661</v>
      </c>
      <c r="B24" s="150">
        <v>7000</v>
      </c>
      <c r="C24" s="151">
        <v>10000</v>
      </c>
      <c r="D24" s="151">
        <v>8000</v>
      </c>
      <c r="E24" s="152">
        <v>5000</v>
      </c>
      <c r="F24" s="142">
        <v>8.2000000000000003E-2</v>
      </c>
      <c r="G24" s="53">
        <v>0.12</v>
      </c>
      <c r="H24" s="53">
        <v>0.16</v>
      </c>
      <c r="I24" s="143">
        <v>0.12</v>
      </c>
      <c r="J24" s="52">
        <f t="shared" si="1"/>
        <v>9129.4343196377413</v>
      </c>
      <c r="K24" s="52">
        <f t="shared" si="1"/>
        <v>13042.049028053916</v>
      </c>
      <c r="L24" s="52">
        <f t="shared" si="1"/>
        <v>10433.639222443133</v>
      </c>
      <c r="M24" s="52">
        <f t="shared" si="1"/>
        <v>6521.0245140269581</v>
      </c>
      <c r="N24" s="156">
        <f>B24*(1+F24/12)^COUNT(B24:$B$62)</f>
        <v>9129.4343196377413</v>
      </c>
      <c r="O24" s="157">
        <f>C24*(1+G24/12)^COUNT(C24:$C$62)</f>
        <v>14741.225085031892</v>
      </c>
      <c r="P24" s="157">
        <f>D24*(1+H24/12)^COUNT(D24:$D$62)</f>
        <v>13410.062861360277</v>
      </c>
      <c r="Q24" s="158">
        <f>E24*(1+I24/12)^COUNT(E24:$E$62)</f>
        <v>7370.6125425159462</v>
      </c>
    </row>
    <row r="25" spans="1:17" x14ac:dyDescent="0.3">
      <c r="A25" s="136">
        <v>46692</v>
      </c>
      <c r="B25" s="150">
        <v>7000</v>
      </c>
      <c r="C25" s="151">
        <v>10000</v>
      </c>
      <c r="D25" s="151">
        <v>8000</v>
      </c>
      <c r="E25" s="152">
        <v>5000</v>
      </c>
      <c r="F25" s="142">
        <v>8.2000000000000003E-2</v>
      </c>
      <c r="G25" s="53">
        <v>0.12</v>
      </c>
      <c r="H25" s="53">
        <v>0.16</v>
      </c>
      <c r="I25" s="143">
        <v>0.12</v>
      </c>
      <c r="J25" s="52">
        <f t="shared" si="1"/>
        <v>9067.4732524129231</v>
      </c>
      <c r="K25" s="52">
        <f t="shared" si="1"/>
        <v>12953.533217732747</v>
      </c>
      <c r="L25" s="52">
        <f t="shared" si="1"/>
        <v>10362.826574186198</v>
      </c>
      <c r="M25" s="52">
        <f t="shared" si="1"/>
        <v>6476.7666088663736</v>
      </c>
      <c r="N25" s="156">
        <f>B25*(1+F25/12)^COUNT(B25:$B$62)</f>
        <v>9067.4732524129231</v>
      </c>
      <c r="O25" s="157">
        <f>C25*(1+G25/12)^COUNT(C25:$C$62)</f>
        <v>14595.272361417719</v>
      </c>
      <c r="P25" s="157">
        <f>D25*(1+H25/12)^COUNT(D25:$D$62)</f>
        <v>13233.614665816061</v>
      </c>
      <c r="Q25" s="158">
        <f>E25*(1+I25/12)^COUNT(E25:$E$62)</f>
        <v>7297.6361807088597</v>
      </c>
    </row>
    <row r="26" spans="1:17" x14ac:dyDescent="0.3">
      <c r="A26" s="136">
        <v>46722</v>
      </c>
      <c r="B26" s="150">
        <v>7000</v>
      </c>
      <c r="C26" s="151">
        <v>10000</v>
      </c>
      <c r="D26" s="151">
        <v>8000</v>
      </c>
      <c r="E26" s="152">
        <v>5000</v>
      </c>
      <c r="F26" s="142">
        <v>8.2000000000000003E-2</v>
      </c>
      <c r="G26" s="53">
        <v>0.12</v>
      </c>
      <c r="H26" s="53">
        <v>0.16</v>
      </c>
      <c r="I26" s="143">
        <v>0.12</v>
      </c>
      <c r="J26" s="52">
        <f t="shared" si="1"/>
        <v>9005.9327122128016</v>
      </c>
      <c r="K26" s="52">
        <f t="shared" si="1"/>
        <v>12865.618160304002</v>
      </c>
      <c r="L26" s="52">
        <f t="shared" si="1"/>
        <v>10292.494528243202</v>
      </c>
      <c r="M26" s="52">
        <f t="shared" si="1"/>
        <v>6432.8090801520011</v>
      </c>
      <c r="N26" s="156">
        <f>B26*(1+F26/12)^COUNT(B26:$B$62)</f>
        <v>9005.9327122128016</v>
      </c>
      <c r="O26" s="157">
        <f>C26*(1+G26/12)^COUNT(C26:$C$62)</f>
        <v>14450.764714274968</v>
      </c>
      <c r="P26" s="157">
        <f>D26*(1+H26/12)^COUNT(D26:$D$62)</f>
        <v>13059.488157055323</v>
      </c>
      <c r="Q26" s="158">
        <f>E26*(1+I26/12)^COUNT(E26:$E$62)</f>
        <v>7225.3823571374842</v>
      </c>
    </row>
    <row r="27" spans="1:17" x14ac:dyDescent="0.3">
      <c r="A27" s="136">
        <v>46753</v>
      </c>
      <c r="B27" s="150">
        <v>7000</v>
      </c>
      <c r="C27" s="151">
        <v>10000</v>
      </c>
      <c r="D27" s="151">
        <v>8000</v>
      </c>
      <c r="E27" s="152">
        <v>5000</v>
      </c>
      <c r="F27" s="142">
        <v>8.2000000000000003E-2</v>
      </c>
      <c r="G27" s="53">
        <v>0.12</v>
      </c>
      <c r="H27" s="53">
        <v>0.16</v>
      </c>
      <c r="I27" s="143">
        <v>0.12</v>
      </c>
      <c r="J27" s="52">
        <f t="shared" si="1"/>
        <v>8944.8098449390527</v>
      </c>
      <c r="K27" s="52">
        <f t="shared" si="1"/>
        <v>12778.299778484361</v>
      </c>
      <c r="L27" s="52">
        <f t="shared" si="1"/>
        <v>10222.639822787489</v>
      </c>
      <c r="M27" s="52">
        <f t="shared" si="1"/>
        <v>6389.1498892421805</v>
      </c>
      <c r="N27" s="156">
        <f>B27*(1+F27/12)^COUNT(B27:$B$62)</f>
        <v>8944.8098449390527</v>
      </c>
      <c r="O27" s="157">
        <f>C27*(1+G27/12)^COUNT(C27:$C$62)</f>
        <v>14307.687835915809</v>
      </c>
      <c r="P27" s="157">
        <f>D27*(1+H27/12)^COUNT(D27:$D$62)</f>
        <v>12887.652786567751</v>
      </c>
      <c r="Q27" s="158">
        <f>E27*(1+I27/12)^COUNT(E27:$E$62)</f>
        <v>7153.8439179579045</v>
      </c>
    </row>
    <row r="28" spans="1:17" x14ac:dyDescent="0.3">
      <c r="A28" s="136">
        <v>46784</v>
      </c>
      <c r="B28" s="150">
        <v>7000</v>
      </c>
      <c r="C28" s="151">
        <v>10000</v>
      </c>
      <c r="D28" s="151">
        <v>8000</v>
      </c>
      <c r="E28" s="152">
        <v>5000</v>
      </c>
      <c r="F28" s="142">
        <v>8.2000000000000003E-2</v>
      </c>
      <c r="G28" s="53">
        <v>0.12</v>
      </c>
      <c r="H28" s="53">
        <v>0.16</v>
      </c>
      <c r="I28" s="143">
        <v>0.12</v>
      </c>
      <c r="J28" s="52">
        <f t="shared" si="1"/>
        <v>8884.1018158639836</v>
      </c>
      <c r="K28" s="52">
        <f t="shared" si="1"/>
        <v>12691.574022662835</v>
      </c>
      <c r="L28" s="52">
        <f t="shared" si="1"/>
        <v>10153.259218130268</v>
      </c>
      <c r="M28" s="52">
        <f t="shared" si="1"/>
        <v>6345.7870113314175</v>
      </c>
      <c r="N28" s="156">
        <f>B28*(1+F28/12)^COUNT(B28:$B$62)</f>
        <v>8884.1018158639836</v>
      </c>
      <c r="O28" s="157">
        <f>C28*(1+G28/12)^COUNT(C28:$C$62)</f>
        <v>14166.027560312681</v>
      </c>
      <c r="P28" s="157">
        <f>D28*(1+H28/12)^COUNT(D28:$D$62)</f>
        <v>12718.07840779712</v>
      </c>
      <c r="Q28" s="158">
        <f>E28*(1+I28/12)^COUNT(E28:$E$62)</f>
        <v>7083.0137801563405</v>
      </c>
    </row>
    <row r="29" spans="1:17" x14ac:dyDescent="0.3">
      <c r="A29" s="136">
        <v>46813</v>
      </c>
      <c r="B29" s="150">
        <v>7000</v>
      </c>
      <c r="C29" s="151">
        <v>10000</v>
      </c>
      <c r="D29" s="151">
        <v>8000</v>
      </c>
      <c r="E29" s="152">
        <v>5000</v>
      </c>
      <c r="F29" s="142">
        <v>8.2000000000000003E-2</v>
      </c>
      <c r="G29" s="53">
        <v>0.12</v>
      </c>
      <c r="H29" s="53">
        <v>0.16</v>
      </c>
      <c r="I29" s="143">
        <v>0.12</v>
      </c>
      <c r="J29" s="52">
        <f t="shared" si="1"/>
        <v>8823.8058094990738</v>
      </c>
      <c r="K29" s="52">
        <f t="shared" si="1"/>
        <v>12605.436870712963</v>
      </c>
      <c r="L29" s="52">
        <f t="shared" si="1"/>
        <v>10084.34949657037</v>
      </c>
      <c r="M29" s="52">
        <f t="shared" si="1"/>
        <v>6302.7184353564817</v>
      </c>
      <c r="N29" s="156">
        <f>B29*(1+F29/12)^COUNT(B29:$B$62)</f>
        <v>8823.8058094990738</v>
      </c>
      <c r="O29" s="157">
        <f>C29*(1+G29/12)^COUNT(C29:$C$62)</f>
        <v>14025.769861695728</v>
      </c>
      <c r="P29" s="157">
        <f>D29*(1+H29/12)^COUNT(D29:$D$62)</f>
        <v>12550.735270852423</v>
      </c>
      <c r="Q29" s="158">
        <f>E29*(1+I29/12)^COUNT(E29:$E$62)</f>
        <v>7012.8849308478639</v>
      </c>
    </row>
    <row r="30" spans="1:17" x14ac:dyDescent="0.3">
      <c r="A30" s="136">
        <v>46844</v>
      </c>
      <c r="B30" s="150">
        <v>7000</v>
      </c>
      <c r="C30" s="151">
        <v>10000</v>
      </c>
      <c r="D30" s="151">
        <v>8000</v>
      </c>
      <c r="E30" s="152">
        <v>5000</v>
      </c>
      <c r="F30" s="142">
        <v>8.2000000000000003E-2</v>
      </c>
      <c r="G30" s="53">
        <v>0.12</v>
      </c>
      <c r="H30" s="53">
        <v>0.16</v>
      </c>
      <c r="I30" s="143">
        <v>0.12</v>
      </c>
      <c r="J30" s="52">
        <f t="shared" si="1"/>
        <v>8763.9190294644031</v>
      </c>
      <c r="K30" s="52">
        <f t="shared" si="1"/>
        <v>12519.88432780629</v>
      </c>
      <c r="L30" s="52">
        <f t="shared" si="1"/>
        <v>10015.907462245032</v>
      </c>
      <c r="M30" s="52">
        <f t="shared" si="1"/>
        <v>6259.9421639031452</v>
      </c>
      <c r="N30" s="156">
        <f>B30*(1+F30/12)^COUNT(B30:$B$62)</f>
        <v>8763.9190294644031</v>
      </c>
      <c r="O30" s="157">
        <f>C30*(1+G30/12)^COUNT(C30:$C$62)</f>
        <v>13886.900853164087</v>
      </c>
      <c r="P30" s="157">
        <f>D30*(1+H30/12)^COUNT(D30:$D$62)</f>
        <v>12385.594017288571</v>
      </c>
      <c r="Q30" s="158">
        <f>E30*(1+I30/12)^COUNT(E30:$E$62)</f>
        <v>6943.4504265820433</v>
      </c>
    </row>
    <row r="31" spans="1:17" x14ac:dyDescent="0.3">
      <c r="A31" s="136">
        <v>46874</v>
      </c>
      <c r="B31" s="150">
        <v>7000</v>
      </c>
      <c r="C31" s="151">
        <v>10000</v>
      </c>
      <c r="D31" s="151">
        <v>8000</v>
      </c>
      <c r="E31" s="152">
        <v>5000</v>
      </c>
      <c r="F31" s="142">
        <v>8.2000000000000003E-2</v>
      </c>
      <c r="G31" s="53">
        <v>0.12</v>
      </c>
      <c r="H31" s="53">
        <v>0.16</v>
      </c>
      <c r="I31" s="143">
        <v>0.12</v>
      </c>
      <c r="J31" s="52">
        <f t="shared" si="1"/>
        <v>8704.4386983589502</v>
      </c>
      <c r="K31" s="52">
        <f t="shared" si="1"/>
        <v>12434.912426227073</v>
      </c>
      <c r="L31" s="52">
        <f t="shared" si="1"/>
        <v>9947.9299409816576</v>
      </c>
      <c r="M31" s="52">
        <f t="shared" si="1"/>
        <v>6217.4562131135363</v>
      </c>
      <c r="N31" s="156">
        <f>B31*(1+F31/12)^COUNT(B31:$B$62)</f>
        <v>8704.4386983589502</v>
      </c>
      <c r="O31" s="157">
        <f>C31*(1+G31/12)^COUNT(C31:$C$62)</f>
        <v>13749.406785310975</v>
      </c>
      <c r="P31" s="157">
        <f>D31*(1+H31/12)^COUNT(D31:$D$62)</f>
        <v>12222.625674955827</v>
      </c>
      <c r="Q31" s="158">
        <f>E31*(1+I31/12)^COUNT(E31:$E$62)</f>
        <v>6874.7033926554877</v>
      </c>
    </row>
    <row r="32" spans="1:17" x14ac:dyDescent="0.3">
      <c r="A32" s="136">
        <v>46905</v>
      </c>
      <c r="B32" s="150">
        <v>7000</v>
      </c>
      <c r="C32" s="151">
        <v>10000</v>
      </c>
      <c r="D32" s="151">
        <v>8000</v>
      </c>
      <c r="E32" s="152">
        <v>5000</v>
      </c>
      <c r="F32" s="142">
        <v>8.2000000000000003E-2</v>
      </c>
      <c r="G32" s="53">
        <v>0.12</v>
      </c>
      <c r="H32" s="53">
        <v>0.16</v>
      </c>
      <c r="I32" s="143">
        <v>0.12</v>
      </c>
      <c r="J32" s="52">
        <f t="shared" si="1"/>
        <v>8645.3620576318044</v>
      </c>
      <c r="K32" s="52">
        <f t="shared" si="1"/>
        <v>12350.51722518829</v>
      </c>
      <c r="L32" s="52">
        <f t="shared" si="1"/>
        <v>9880.4137801506331</v>
      </c>
      <c r="M32" s="52">
        <f t="shared" si="1"/>
        <v>6175.2586125941452</v>
      </c>
      <c r="N32" s="156">
        <f>B32*(1+F32/12)^COUNT(B32:$B$62)</f>
        <v>8645.3620576318044</v>
      </c>
      <c r="O32" s="157">
        <f>C32*(1+G32/12)^COUNT(C32:$C$62)</f>
        <v>13613.27404486235</v>
      </c>
      <c r="P32" s="157">
        <f>D32*(1+H32/12)^COUNT(D32:$D$62)</f>
        <v>12061.801652916934</v>
      </c>
      <c r="Q32" s="158">
        <f>E32*(1+I32/12)^COUNT(E32:$E$62)</f>
        <v>6806.637022431175</v>
      </c>
    </row>
    <row r="33" spans="1:17" x14ac:dyDescent="0.3">
      <c r="A33" s="136">
        <v>46935</v>
      </c>
      <c r="B33" s="150">
        <v>7000</v>
      </c>
      <c r="C33" s="151">
        <v>10000</v>
      </c>
      <c r="D33" s="151">
        <v>8000</v>
      </c>
      <c r="E33" s="152">
        <v>5000</v>
      </c>
      <c r="F33" s="142">
        <v>8.2000000000000003E-2</v>
      </c>
      <c r="G33" s="53">
        <v>0.12</v>
      </c>
      <c r="H33" s="53">
        <v>0.16</v>
      </c>
      <c r="I33" s="143">
        <v>0.12</v>
      </c>
      <c r="J33" s="52">
        <f t="shared" si="1"/>
        <v>8586.6863674542001</v>
      </c>
      <c r="K33" s="52">
        <f t="shared" si="1"/>
        <v>12266.694810648858</v>
      </c>
      <c r="L33" s="52">
        <f t="shared" si="1"/>
        <v>9813.3558485190861</v>
      </c>
      <c r="M33" s="52">
        <f t="shared" si="1"/>
        <v>6133.347405324429</v>
      </c>
      <c r="N33" s="156">
        <f>B33*(1+F33/12)^COUNT(B33:$B$62)</f>
        <v>8586.6863674542001</v>
      </c>
      <c r="O33" s="157">
        <f>C33*(1+G33/12)^COUNT(C33:$C$62)</f>
        <v>13478.489153329063</v>
      </c>
      <c r="P33" s="157">
        <f>D33*(1+H33/12)^COUNT(D33:$D$62)</f>
        <v>11903.093736431183</v>
      </c>
      <c r="Q33" s="158">
        <f>E33*(1+I33/12)^COUNT(E33:$E$62)</f>
        <v>6739.2445766645315</v>
      </c>
    </row>
    <row r="34" spans="1:17" x14ac:dyDescent="0.3">
      <c r="A34" s="136">
        <v>46966</v>
      </c>
      <c r="B34" s="150">
        <v>7000</v>
      </c>
      <c r="C34" s="151">
        <v>10000</v>
      </c>
      <c r="D34" s="151">
        <v>8000</v>
      </c>
      <c r="E34" s="152">
        <v>5000</v>
      </c>
      <c r="F34" s="142">
        <v>8.2000000000000003E-2</v>
      </c>
      <c r="G34" s="53">
        <v>0.12</v>
      </c>
      <c r="H34" s="53">
        <v>0.16</v>
      </c>
      <c r="I34" s="143">
        <v>0.12</v>
      </c>
      <c r="J34" s="52">
        <f t="shared" si="1"/>
        <v>8528.4089065924836</v>
      </c>
      <c r="K34" s="52">
        <f t="shared" si="1"/>
        <v>12183.441295132121</v>
      </c>
      <c r="L34" s="52">
        <f t="shared" si="1"/>
        <v>9746.7530361056961</v>
      </c>
      <c r="M34" s="52">
        <f t="shared" si="1"/>
        <v>6091.7206475660605</v>
      </c>
      <c r="N34" s="156">
        <f>B34*(1+F34/12)^COUNT(B34:$B$62)</f>
        <v>8528.4089065924836</v>
      </c>
      <c r="O34" s="157">
        <f>C34*(1+G34/12)^COUNT(C34:$C$62)</f>
        <v>13345.038765672336</v>
      </c>
      <c r="P34" s="157">
        <f>D34*(1+H34/12)^COUNT(D34:$D$62)</f>
        <v>11746.474082004457</v>
      </c>
      <c r="Q34" s="158">
        <f>E34*(1+I34/12)^COUNT(E34:$E$62)</f>
        <v>6672.519382836168</v>
      </c>
    </row>
    <row r="35" spans="1:17" x14ac:dyDescent="0.3">
      <c r="A35" s="136">
        <v>46997</v>
      </c>
      <c r="B35" s="150">
        <v>7000</v>
      </c>
      <c r="C35" s="151">
        <v>10000</v>
      </c>
      <c r="D35" s="151">
        <v>8000</v>
      </c>
      <c r="E35" s="152">
        <v>5000</v>
      </c>
      <c r="F35" s="142">
        <v>8.2000000000000003E-2</v>
      </c>
      <c r="G35" s="53">
        <v>0.12</v>
      </c>
      <c r="H35" s="53">
        <v>0.16</v>
      </c>
      <c r="I35" s="143">
        <v>0.12</v>
      </c>
      <c r="J35" s="52">
        <f t="shared" si="1"/>
        <v>8470.5269722818939</v>
      </c>
      <c r="K35" s="52">
        <f t="shared" si="1"/>
        <v>12100.752817545561</v>
      </c>
      <c r="L35" s="52">
        <f t="shared" si="1"/>
        <v>9680.6022540364484</v>
      </c>
      <c r="M35" s="52">
        <f t="shared" si="1"/>
        <v>6050.3764087727805</v>
      </c>
      <c r="N35" s="156">
        <f>B35*(1+F35/12)^COUNT(B35:$B$62)</f>
        <v>8470.5269722818939</v>
      </c>
      <c r="O35" s="157">
        <f>C35*(1+G35/12)^COUNT(C35:$C$62)</f>
        <v>13212.909668982511</v>
      </c>
      <c r="P35" s="157">
        <f>D35*(1+H35/12)^COUNT(D35:$D$62)</f>
        <v>11591.915212504397</v>
      </c>
      <c r="Q35" s="158">
        <f>E35*(1+I35/12)^COUNT(E35:$E$62)</f>
        <v>6606.4548344912555</v>
      </c>
    </row>
    <row r="36" spans="1:17" x14ac:dyDescent="0.3">
      <c r="A36" s="136">
        <v>47027</v>
      </c>
      <c r="B36" s="150">
        <v>7000</v>
      </c>
      <c r="C36" s="151">
        <v>10000</v>
      </c>
      <c r="D36" s="151">
        <v>8000</v>
      </c>
      <c r="E36" s="152">
        <v>5000</v>
      </c>
      <c r="F36" s="142">
        <v>8.2000000000000003E-2</v>
      </c>
      <c r="G36" s="53">
        <v>0.12</v>
      </c>
      <c r="H36" s="53">
        <v>0.16</v>
      </c>
      <c r="I36" s="143">
        <v>0.12</v>
      </c>
      <c r="J36" s="52">
        <f t="shared" si="1"/>
        <v>8413.037880101203</v>
      </c>
      <c r="K36" s="52">
        <f t="shared" si="1"/>
        <v>12018.625543001719</v>
      </c>
      <c r="L36" s="52">
        <f t="shared" si="1"/>
        <v>9614.9004344013756</v>
      </c>
      <c r="M36" s="52">
        <f t="shared" si="1"/>
        <v>6009.3127715008595</v>
      </c>
      <c r="N36" s="156">
        <f>B36*(1+F36/12)^COUNT(B36:$B$62)</f>
        <v>8413.037880101203</v>
      </c>
      <c r="O36" s="157">
        <f>C36*(1+G36/12)^COUNT(C36:$C$62)</f>
        <v>13082.088781170802</v>
      </c>
      <c r="P36" s="157">
        <f>D36*(1+H36/12)^COUNT(D36:$D$62)</f>
        <v>11439.390012339862</v>
      </c>
      <c r="Q36" s="158">
        <f>E36*(1+I36/12)^COUNT(E36:$E$62)</f>
        <v>6541.0443905854008</v>
      </c>
    </row>
    <row r="37" spans="1:17" x14ac:dyDescent="0.3">
      <c r="A37" s="136">
        <v>47058</v>
      </c>
      <c r="B37" s="150">
        <v>7000</v>
      </c>
      <c r="C37" s="151">
        <v>10000</v>
      </c>
      <c r="D37" s="151">
        <v>8000</v>
      </c>
      <c r="E37" s="152">
        <v>5000</v>
      </c>
      <c r="F37" s="142">
        <v>8.2000000000000003E-2</v>
      </c>
      <c r="G37" s="53">
        <v>0.12</v>
      </c>
      <c r="H37" s="53">
        <v>0.16</v>
      </c>
      <c r="I37" s="143">
        <v>0.12</v>
      </c>
      <c r="J37" s="52">
        <f t="shared" si="1"/>
        <v>8355.9389638482407</v>
      </c>
      <c r="K37" s="52">
        <f t="shared" si="1"/>
        <v>11937.055662640343</v>
      </c>
      <c r="L37" s="52">
        <f t="shared" si="1"/>
        <v>9549.6445301122749</v>
      </c>
      <c r="M37" s="52">
        <f t="shared" si="1"/>
        <v>5968.5278313201716</v>
      </c>
      <c r="N37" s="156">
        <f>B37*(1+F37/12)^COUNT(B37:$B$62)</f>
        <v>8355.9389638482407</v>
      </c>
      <c r="O37" s="157">
        <f>C37*(1+G37/12)^COUNT(C37:$C$62)</f>
        <v>12952.563149674066</v>
      </c>
      <c r="P37" s="157">
        <f>D37*(1+H37/12)^COUNT(D37:$D$62)</f>
        <v>11288.871722703812</v>
      </c>
      <c r="Q37" s="158">
        <f>E37*(1+I37/12)^COUNT(E37:$E$62)</f>
        <v>6476.2815748370331</v>
      </c>
    </row>
    <row r="38" spans="1:17" x14ac:dyDescent="0.3">
      <c r="A38" s="136">
        <v>47088</v>
      </c>
      <c r="B38" s="150">
        <v>7000</v>
      </c>
      <c r="C38" s="151">
        <v>10000</v>
      </c>
      <c r="D38" s="151">
        <v>8000</v>
      </c>
      <c r="E38" s="152">
        <v>5000</v>
      </c>
      <c r="F38" s="142">
        <v>8.2000000000000003E-2</v>
      </c>
      <c r="G38" s="53">
        <v>0.12</v>
      </c>
      <c r="H38" s="53">
        <v>0.16</v>
      </c>
      <c r="I38" s="143">
        <v>0.12</v>
      </c>
      <c r="J38" s="52">
        <f t="shared" si="1"/>
        <v>8299.227575416231</v>
      </c>
      <c r="K38" s="52">
        <f t="shared" si="1"/>
        <v>11856.039393451758</v>
      </c>
      <c r="L38" s="52">
        <f t="shared" si="1"/>
        <v>9484.8315147614067</v>
      </c>
      <c r="M38" s="52">
        <f t="shared" si="1"/>
        <v>5928.0196967258789</v>
      </c>
      <c r="N38" s="156">
        <f>B38*(1+F38/12)^COUNT(B38:$B$62)</f>
        <v>8299.227575416231</v>
      </c>
      <c r="O38" s="157">
        <f>C38*(1+G38/12)^COUNT(C38:$C$62)</f>
        <v>12824.319950172343</v>
      </c>
      <c r="P38" s="157">
        <f>D38*(1+H38/12)^COUNT(D38:$D$62)</f>
        <v>11140.33393687876</v>
      </c>
      <c r="Q38" s="158">
        <f>E38*(1+I38/12)^COUNT(E38:$E$62)</f>
        <v>6412.1599750861715</v>
      </c>
    </row>
    <row r="39" spans="1:17" x14ac:dyDescent="0.3">
      <c r="A39" s="136">
        <v>47119</v>
      </c>
      <c r="B39" s="150">
        <v>7000</v>
      </c>
      <c r="C39" s="151">
        <v>10000</v>
      </c>
      <c r="D39" s="151">
        <v>8000</v>
      </c>
      <c r="E39" s="152">
        <v>5000</v>
      </c>
      <c r="F39" s="142">
        <v>8.2000000000000003E-2</v>
      </c>
      <c r="G39" s="53">
        <v>0.12</v>
      </c>
      <c r="H39" s="53">
        <v>0.16</v>
      </c>
      <c r="I39" s="143">
        <v>0.12</v>
      </c>
      <c r="J39" s="52">
        <f t="shared" si="1"/>
        <v>8242.9010846709807</v>
      </c>
      <c r="K39" s="52">
        <f t="shared" si="1"/>
        <v>11775.572978101402</v>
      </c>
      <c r="L39" s="52">
        <f t="shared" si="1"/>
        <v>9420.4583824811198</v>
      </c>
      <c r="M39" s="52">
        <f t="shared" si="1"/>
        <v>5887.7864890507008</v>
      </c>
      <c r="N39" s="156">
        <f>B39*(1+F39/12)^COUNT(B39:$B$62)</f>
        <v>8242.9010846709807</v>
      </c>
      <c r="O39" s="157">
        <f>C39*(1+G39/12)^COUNT(C39:$C$62)</f>
        <v>12697.346485319149</v>
      </c>
      <c r="P39" s="157">
        <f>D39*(1+H39/12)^COUNT(D39:$D$62)</f>
        <v>10993.750595604039</v>
      </c>
      <c r="Q39" s="158">
        <f>E39*(1+I39/12)^COUNT(E39:$E$62)</f>
        <v>6348.6732426595745</v>
      </c>
    </row>
    <row r="40" spans="1:17" x14ac:dyDescent="0.3">
      <c r="A40" s="136">
        <v>47150</v>
      </c>
      <c r="B40" s="150">
        <v>7000</v>
      </c>
      <c r="C40" s="151">
        <v>10000</v>
      </c>
      <c r="D40" s="151">
        <v>8000</v>
      </c>
      <c r="E40" s="152">
        <v>5000</v>
      </c>
      <c r="F40" s="142">
        <v>8.2000000000000003E-2</v>
      </c>
      <c r="G40" s="53">
        <v>0.12</v>
      </c>
      <c r="H40" s="53">
        <v>0.16</v>
      </c>
      <c r="I40" s="143">
        <v>0.12</v>
      </c>
      <c r="J40" s="52">
        <f t="shared" si="1"/>
        <v>8186.9568793289009</v>
      </c>
      <c r="K40" s="52">
        <f t="shared" si="1"/>
        <v>11695.652684755572</v>
      </c>
      <c r="L40" s="52">
        <f t="shared" si="1"/>
        <v>9356.5221478044587</v>
      </c>
      <c r="M40" s="52">
        <f t="shared" si="1"/>
        <v>5847.8263423777862</v>
      </c>
      <c r="N40" s="156">
        <f>B40*(1+F40/12)^COUNT(B40:$B$62)</f>
        <v>8186.9568793289009</v>
      </c>
      <c r="O40" s="157">
        <f>C40*(1+G40/12)^COUNT(C40:$C$62)</f>
        <v>12571.630183484303</v>
      </c>
      <c r="P40" s="157">
        <f>D40*(1+H40/12)^COUNT(D40:$D$62)</f>
        <v>10849.095982503984</v>
      </c>
      <c r="Q40" s="158">
        <f>E40*(1+I40/12)^COUNT(E40:$E$62)</f>
        <v>6285.8150917421517</v>
      </c>
    </row>
    <row r="41" spans="1:17" x14ac:dyDescent="0.3">
      <c r="A41" s="136">
        <v>47178</v>
      </c>
      <c r="B41" s="150">
        <v>7000</v>
      </c>
      <c r="C41" s="151">
        <v>10000</v>
      </c>
      <c r="D41" s="151">
        <v>8000</v>
      </c>
      <c r="E41" s="152">
        <v>5000</v>
      </c>
      <c r="F41" s="142">
        <v>8.2000000000000003E-2</v>
      </c>
      <c r="G41" s="53">
        <v>0.12</v>
      </c>
      <c r="H41" s="53">
        <v>0.16</v>
      </c>
      <c r="I41" s="143">
        <v>0.12</v>
      </c>
      <c r="J41" s="52">
        <f t="shared" si="1"/>
        <v>8131.3923648358577</v>
      </c>
      <c r="K41" s="52">
        <f t="shared" si="1"/>
        <v>11616.274806908368</v>
      </c>
      <c r="L41" s="52">
        <f t="shared" si="1"/>
        <v>9293.0198455266946</v>
      </c>
      <c r="M41" s="52">
        <f t="shared" si="1"/>
        <v>5808.1374034541841</v>
      </c>
      <c r="N41" s="156">
        <f>B41*(1+F41/12)^COUNT(B41:$B$62)</f>
        <v>8131.3923648358577</v>
      </c>
      <c r="O41" s="157">
        <f>C41*(1+G41/12)^COUNT(C41:$C$62)</f>
        <v>12447.158597509213</v>
      </c>
      <c r="P41" s="157">
        <f>D41*(1+H41/12)^COUNT(D41:$D$62)</f>
        <v>10706.344719576298</v>
      </c>
      <c r="Q41" s="158">
        <f>E41*(1+I41/12)^COUNT(E41:$E$62)</f>
        <v>6223.5792987546065</v>
      </c>
    </row>
    <row r="42" spans="1:17" x14ac:dyDescent="0.3">
      <c r="A42" s="136">
        <v>47209</v>
      </c>
      <c r="B42" s="150">
        <v>7000</v>
      </c>
      <c r="C42" s="151">
        <v>10000</v>
      </c>
      <c r="D42" s="151">
        <v>8000</v>
      </c>
      <c r="E42" s="152">
        <v>5000</v>
      </c>
      <c r="F42" s="142">
        <v>8.2000000000000003E-2</v>
      </c>
      <c r="G42" s="53">
        <v>0.12</v>
      </c>
      <c r="H42" s="53">
        <v>0.16</v>
      </c>
      <c r="I42" s="143">
        <v>0.12</v>
      </c>
      <c r="J42" s="52">
        <f t="shared" si="1"/>
        <v>8076.2049642468373</v>
      </c>
      <c r="K42" s="52">
        <f t="shared" si="1"/>
        <v>11537.435663209768</v>
      </c>
      <c r="L42" s="52">
        <f t="shared" si="1"/>
        <v>9229.9485305678136</v>
      </c>
      <c r="M42" s="52">
        <f t="shared" si="1"/>
        <v>5768.7178316048839</v>
      </c>
      <c r="N42" s="156">
        <f>B42*(1+F42/12)^COUNT(B42:$B$62)</f>
        <v>8076.2049642468373</v>
      </c>
      <c r="O42" s="157">
        <f>C42*(1+G42/12)^COUNT(C42:$C$62)</f>
        <v>12323.919403474465</v>
      </c>
      <c r="P42" s="157">
        <f>D42*(1+H42/12)^COUNT(D42:$D$62)</f>
        <v>10565.471762739769</v>
      </c>
      <c r="Q42" s="158">
        <f>E42*(1+I42/12)^COUNT(E42:$E$62)</f>
        <v>6161.9597017372325</v>
      </c>
    </row>
    <row r="43" spans="1:17" x14ac:dyDescent="0.3">
      <c r="A43" s="136">
        <v>47239</v>
      </c>
      <c r="B43" s="150">
        <v>7000</v>
      </c>
      <c r="C43" s="151">
        <v>10000</v>
      </c>
      <c r="D43" s="151">
        <v>8000</v>
      </c>
      <c r="E43" s="152">
        <v>5000</v>
      </c>
      <c r="F43" s="142">
        <v>8.2000000000000003E-2</v>
      </c>
      <c r="G43" s="53">
        <v>0.12</v>
      </c>
      <c r="H43" s="53">
        <v>0.16</v>
      </c>
      <c r="I43" s="143">
        <v>0.12</v>
      </c>
      <c r="J43" s="52">
        <f t="shared" si="1"/>
        <v>8021.3921181064443</v>
      </c>
      <c r="K43" s="52">
        <f t="shared" si="1"/>
        <v>11459.13159729492</v>
      </c>
      <c r="L43" s="52">
        <f t="shared" si="1"/>
        <v>9167.3052778359361</v>
      </c>
      <c r="M43" s="52">
        <f t="shared" si="1"/>
        <v>5729.5657986474598</v>
      </c>
      <c r="N43" s="156">
        <f>B43*(1+F43/12)^COUNT(B43:$B$62)</f>
        <v>8021.3921181064443</v>
      </c>
      <c r="O43" s="157">
        <f>C43*(1+G43/12)^COUNT(C43:$C$62)</f>
        <v>12201.900399479671</v>
      </c>
      <c r="P43" s="157">
        <f>D43*(1+H43/12)^COUNT(D43:$D$62)</f>
        <v>10426.45239744056</v>
      </c>
      <c r="Q43" s="158">
        <f>E43*(1+I43/12)^COUNT(E43:$E$62)</f>
        <v>6100.9501997398356</v>
      </c>
    </row>
    <row r="44" spans="1:17" x14ac:dyDescent="0.3">
      <c r="A44" s="136">
        <v>47270</v>
      </c>
      <c r="B44" s="150">
        <v>7000</v>
      </c>
      <c r="C44" s="151">
        <v>10000</v>
      </c>
      <c r="D44" s="151">
        <v>8000</v>
      </c>
      <c r="E44" s="152">
        <v>5000</v>
      </c>
      <c r="F44" s="142">
        <v>8.2000000000000003E-2</v>
      </c>
      <c r="G44" s="53">
        <v>0.12</v>
      </c>
      <c r="H44" s="53">
        <v>0.16</v>
      </c>
      <c r="I44" s="143">
        <v>0.12</v>
      </c>
      <c r="J44" s="52">
        <f t="shared" si="1"/>
        <v>7966.95128433019</v>
      </c>
      <c r="K44" s="52">
        <f t="shared" si="1"/>
        <v>11381.358977614558</v>
      </c>
      <c r="L44" s="52">
        <f t="shared" si="1"/>
        <v>9105.0871820916454</v>
      </c>
      <c r="M44" s="52">
        <f t="shared" si="1"/>
        <v>5690.6794888072791</v>
      </c>
      <c r="N44" s="156">
        <f>B44*(1+F44/12)^COUNT(B44:$B$62)</f>
        <v>7966.95128433019</v>
      </c>
      <c r="O44" s="157">
        <f>C44*(1+G44/12)^COUNT(C44:$C$62)</f>
        <v>12081.089504435316</v>
      </c>
      <c r="P44" s="157">
        <f>D44*(1+H44/12)^COUNT(D44:$D$62)</f>
        <v>10289.26223431634</v>
      </c>
      <c r="Q44" s="158">
        <f>E44*(1+I44/12)^COUNT(E44:$E$62)</f>
        <v>6040.5447522176582</v>
      </c>
    </row>
    <row r="45" spans="1:17" x14ac:dyDescent="0.3">
      <c r="A45" s="136">
        <v>47300</v>
      </c>
      <c r="B45" s="150">
        <v>7000</v>
      </c>
      <c r="C45" s="151">
        <v>10000</v>
      </c>
      <c r="D45" s="151">
        <v>8000</v>
      </c>
      <c r="E45" s="152">
        <v>5000</v>
      </c>
      <c r="F45" s="142">
        <v>8.2000000000000003E-2</v>
      </c>
      <c r="G45" s="53">
        <v>0.12</v>
      </c>
      <c r="H45" s="53">
        <v>0.16</v>
      </c>
      <c r="I45" s="143">
        <v>0.12</v>
      </c>
      <c r="J45" s="52">
        <f t="shared" si="1"/>
        <v>7912.8799380865994</v>
      </c>
      <c r="K45" s="52">
        <f t="shared" si="1"/>
        <v>11304.11419726657</v>
      </c>
      <c r="L45" s="52">
        <f t="shared" si="1"/>
        <v>9043.2913578132557</v>
      </c>
      <c r="M45" s="52">
        <f t="shared" si="1"/>
        <v>5652.057098633285</v>
      </c>
      <c r="N45" s="156">
        <f>B45*(1+F45/12)^COUNT(B45:$B$62)</f>
        <v>7912.8799380865994</v>
      </c>
      <c r="O45" s="157">
        <f>C45*(1+G45/12)^COUNT(C45:$C$62)</f>
        <v>11961.474756866652</v>
      </c>
      <c r="P45" s="157">
        <f>D45*(1+H45/12)^COUNT(D45:$D$62)</f>
        <v>10153.87720491744</v>
      </c>
      <c r="Q45" s="158">
        <f>E45*(1+I45/12)^COUNT(E45:$E$62)</f>
        <v>5980.7373784333258</v>
      </c>
    </row>
    <row r="46" spans="1:17" x14ac:dyDescent="0.3">
      <c r="A46" s="136">
        <v>47331</v>
      </c>
      <c r="B46" s="150">
        <v>7000</v>
      </c>
      <c r="C46" s="151">
        <v>10000</v>
      </c>
      <c r="D46" s="151">
        <v>8000</v>
      </c>
      <c r="E46" s="152">
        <v>5000</v>
      </c>
      <c r="F46" s="142">
        <v>8.2000000000000003E-2</v>
      </c>
      <c r="G46" s="53">
        <v>0.12</v>
      </c>
      <c r="H46" s="53">
        <v>0.16</v>
      </c>
      <c r="I46" s="143">
        <v>0.12</v>
      </c>
      <c r="J46" s="52">
        <f t="shared" si="1"/>
        <v>7859.1755716801199</v>
      </c>
      <c r="K46" s="52">
        <f t="shared" si="1"/>
        <v>11227.393673828743</v>
      </c>
      <c r="L46" s="52">
        <f t="shared" si="1"/>
        <v>8981.9149390629937</v>
      </c>
      <c r="M46" s="52">
        <f t="shared" si="1"/>
        <v>5613.6968369143715</v>
      </c>
      <c r="N46" s="156">
        <f>B46*(1+F46/12)^COUNT(B46:$B$62)</f>
        <v>7859.1755716801199</v>
      </c>
      <c r="O46" s="157">
        <f>C46*(1+G46/12)^COUNT(C46:$C$62)</f>
        <v>11843.044313729359</v>
      </c>
      <c r="P46" s="157">
        <f>D46*(1+H46/12)^COUNT(D46:$D$62)</f>
        <v>10020.273557484315</v>
      </c>
      <c r="Q46" s="158">
        <f>E46*(1+I46/12)^COUNT(E46:$E$62)</f>
        <v>5921.5221568646793</v>
      </c>
    </row>
    <row r="47" spans="1:17" x14ac:dyDescent="0.3">
      <c r="A47" s="136">
        <v>47362</v>
      </c>
      <c r="B47" s="150">
        <v>7000</v>
      </c>
      <c r="C47" s="151">
        <v>10000</v>
      </c>
      <c r="D47" s="151">
        <v>8000</v>
      </c>
      <c r="E47" s="152">
        <v>5000</v>
      </c>
      <c r="F47" s="142">
        <v>8.2000000000000003E-2</v>
      </c>
      <c r="G47" s="53">
        <v>0.12</v>
      </c>
      <c r="H47" s="53">
        <v>0.16</v>
      </c>
      <c r="I47" s="143">
        <v>0.12</v>
      </c>
      <c r="J47" s="52">
        <f t="shared" si="1"/>
        <v>7805.8356944348152</v>
      </c>
      <c r="K47" s="52">
        <f t="shared" si="1"/>
        <v>11151.193849192594</v>
      </c>
      <c r="L47" s="52">
        <f t="shared" si="1"/>
        <v>8920.9550793540748</v>
      </c>
      <c r="M47" s="52">
        <f t="shared" si="1"/>
        <v>5575.596924596297</v>
      </c>
      <c r="N47" s="156">
        <f>B47*(1+F47/12)^COUNT(B47:$B$62)</f>
        <v>7805.8356944348152</v>
      </c>
      <c r="O47" s="157">
        <f>C47*(1+G47/12)^COUNT(C47:$C$62)</f>
        <v>11725.786449236988</v>
      </c>
      <c r="P47" s="157">
        <f>D47*(1+H47/12)^COUNT(D47:$D$62)</f>
        <v>9888.4278527805727</v>
      </c>
      <c r="Q47" s="158">
        <f>E47*(1+I47/12)^COUNT(E47:$E$62)</f>
        <v>5862.8932246184941</v>
      </c>
    </row>
    <row r="48" spans="1:17" x14ac:dyDescent="0.3">
      <c r="A48" s="136">
        <v>47392</v>
      </c>
      <c r="B48" s="150">
        <v>7000</v>
      </c>
      <c r="C48" s="151">
        <v>10000</v>
      </c>
      <c r="D48" s="151">
        <v>8000</v>
      </c>
      <c r="E48" s="152">
        <v>5000</v>
      </c>
      <c r="F48" s="142">
        <v>8.2000000000000003E-2</v>
      </c>
      <c r="G48" s="53">
        <v>0.12</v>
      </c>
      <c r="H48" s="53">
        <v>0.16</v>
      </c>
      <c r="I48" s="143">
        <v>0.12</v>
      </c>
      <c r="J48" s="52">
        <f t="shared" si="1"/>
        <v>7752.8578325788621</v>
      </c>
      <c r="K48" s="52">
        <f t="shared" si="1"/>
        <v>11075.511189398374</v>
      </c>
      <c r="L48" s="52">
        <f t="shared" si="1"/>
        <v>8860.4089515187006</v>
      </c>
      <c r="M48" s="52">
        <f t="shared" si="1"/>
        <v>5537.755594699187</v>
      </c>
      <c r="N48" s="156">
        <f>B48*(1+F48/12)^COUNT(B48:$B$62)</f>
        <v>7752.8578325788621</v>
      </c>
      <c r="O48" s="157">
        <f>C48*(1+G48/12)^COUNT(C48:$C$62)</f>
        <v>11609.689553699984</v>
      </c>
      <c r="P48" s="157">
        <f>D48*(1+H48/12)^COUNT(D48:$D$62)</f>
        <v>9758.316959980828</v>
      </c>
      <c r="Q48" s="158">
        <f>E48*(1+I48/12)^COUNT(E48:$E$62)</f>
        <v>5804.8447768499918</v>
      </c>
    </row>
    <row r="49" spans="1:17" x14ac:dyDescent="0.3">
      <c r="A49" s="136">
        <v>47423</v>
      </c>
      <c r="B49" s="150">
        <v>7000</v>
      </c>
      <c r="C49" s="151">
        <v>10000</v>
      </c>
      <c r="D49" s="151">
        <v>8000</v>
      </c>
      <c r="E49" s="152">
        <v>5000</v>
      </c>
      <c r="F49" s="142">
        <v>8.2000000000000003E-2</v>
      </c>
      <c r="G49" s="53">
        <v>0.12</v>
      </c>
      <c r="H49" s="53">
        <v>0.16</v>
      </c>
      <c r="I49" s="143">
        <v>0.12</v>
      </c>
      <c r="J49" s="52">
        <f t="shared" si="1"/>
        <v>7700.2395291298099</v>
      </c>
      <c r="K49" s="52">
        <f t="shared" si="1"/>
        <v>11000.342184471157</v>
      </c>
      <c r="L49" s="52">
        <f t="shared" si="1"/>
        <v>8800.2737475769263</v>
      </c>
      <c r="M49" s="52">
        <f t="shared" si="1"/>
        <v>5500.1710922355787</v>
      </c>
      <c r="N49" s="156">
        <f>B49*(1+F49/12)^COUNT(B49:$B$62)</f>
        <v>7700.2395291298099</v>
      </c>
      <c r="O49" s="157">
        <f>C49*(1+G49/12)^COUNT(C49:$C$62)</f>
        <v>11494.742132376226</v>
      </c>
      <c r="P49" s="157">
        <f>D49*(1+H49/12)^COUNT(D49:$D$62)</f>
        <v>9629.9180526126565</v>
      </c>
      <c r="Q49" s="158">
        <f>E49*(1+I49/12)^COUNT(E49:$E$62)</f>
        <v>5747.3710661881132</v>
      </c>
    </row>
    <row r="50" spans="1:17" x14ac:dyDescent="0.3">
      <c r="A50" s="136">
        <v>47453</v>
      </c>
      <c r="B50" s="150">
        <v>7000</v>
      </c>
      <c r="C50" s="151">
        <v>10000</v>
      </c>
      <c r="D50" s="151">
        <v>8000</v>
      </c>
      <c r="E50" s="152">
        <v>5000</v>
      </c>
      <c r="F50" s="142">
        <v>8.2000000000000003E-2</v>
      </c>
      <c r="G50" s="53">
        <v>0.12</v>
      </c>
      <c r="H50" s="53">
        <v>0.16</v>
      </c>
      <c r="I50" s="143">
        <v>0.12</v>
      </c>
      <c r="J50" s="52">
        <f t="shared" si="1"/>
        <v>7647.9783437806418</v>
      </c>
      <c r="K50" s="52">
        <f t="shared" si="1"/>
        <v>10925.683348258059</v>
      </c>
      <c r="L50" s="52">
        <f t="shared" si="1"/>
        <v>8740.546678606448</v>
      </c>
      <c r="M50" s="52">
        <f t="shared" si="1"/>
        <v>5462.8416741290293</v>
      </c>
      <c r="N50" s="156">
        <f>B50*(1+F50/12)^COUNT(B50:$B$62)</f>
        <v>7647.9783437806418</v>
      </c>
      <c r="O50" s="157">
        <f>C50*(1+G50/12)^COUNT(C50:$C$62)</f>
        <v>11380.932804332895</v>
      </c>
      <c r="P50" s="157">
        <f>D50*(1+H50/12)^COUNT(D50:$D$62)</f>
        <v>9503.2086045519645</v>
      </c>
      <c r="Q50" s="158">
        <f>E50*(1+I50/12)^COUNT(E50:$E$62)</f>
        <v>5690.4664021664476</v>
      </c>
    </row>
    <row r="51" spans="1:17" x14ac:dyDescent="0.3">
      <c r="A51" s="136">
        <v>47484</v>
      </c>
      <c r="B51" s="150">
        <v>7000</v>
      </c>
      <c r="C51" s="151">
        <v>10000</v>
      </c>
      <c r="D51" s="151">
        <v>8000</v>
      </c>
      <c r="E51" s="152">
        <v>5000</v>
      </c>
      <c r="F51" s="142">
        <v>8.2000000000000003E-2</v>
      </c>
      <c r="G51" s="53">
        <v>0.12</v>
      </c>
      <c r="H51" s="53">
        <v>0.16</v>
      </c>
      <c r="I51" s="143">
        <v>0.12</v>
      </c>
      <c r="J51" s="52">
        <f t="shared" si="1"/>
        <v>7596.0718527866011</v>
      </c>
      <c r="K51" s="52">
        <f t="shared" si="1"/>
        <v>10851.531218266573</v>
      </c>
      <c r="L51" s="52">
        <f t="shared" si="1"/>
        <v>8681.2249746132584</v>
      </c>
      <c r="M51" s="52">
        <f t="shared" si="1"/>
        <v>5425.7656091332865</v>
      </c>
      <c r="N51" s="156">
        <f>B51*(1+F51/12)^COUNT(B51:$B$62)</f>
        <v>7596.0718527866011</v>
      </c>
      <c r="O51" s="157">
        <f>C51*(1+G51/12)^COUNT(C51:$C$62)</f>
        <v>11268.250301319698</v>
      </c>
      <c r="P51" s="157">
        <f>D51*(1+H51/12)^COUNT(D51:$D$62)</f>
        <v>9378.1663860710178</v>
      </c>
      <c r="Q51" s="158">
        <f>E51*(1+I51/12)^COUNT(E51:$E$62)</f>
        <v>5634.1251506598492</v>
      </c>
    </row>
    <row r="52" spans="1:17" x14ac:dyDescent="0.3">
      <c r="A52" s="136">
        <v>47515</v>
      </c>
      <c r="B52" s="150">
        <v>7000</v>
      </c>
      <c r="C52" s="151">
        <v>10000</v>
      </c>
      <c r="D52" s="151">
        <v>8000</v>
      </c>
      <c r="E52" s="152">
        <v>5000</v>
      </c>
      <c r="F52" s="142">
        <v>8.2000000000000003E-2</v>
      </c>
      <c r="G52" s="53">
        <v>0.12</v>
      </c>
      <c r="H52" s="53">
        <v>0.16</v>
      </c>
      <c r="I52" s="143">
        <v>0.12</v>
      </c>
      <c r="J52" s="52">
        <f t="shared" si="1"/>
        <v>7544.517648852775</v>
      </c>
      <c r="K52" s="52">
        <f t="shared" si="1"/>
        <v>10777.882355503965</v>
      </c>
      <c r="L52" s="52">
        <f t="shared" si="1"/>
        <v>8622.3058844031711</v>
      </c>
      <c r="M52" s="52">
        <f t="shared" si="1"/>
        <v>5388.9411777519827</v>
      </c>
      <c r="N52" s="156">
        <f>B52*(1+F52/12)^COUNT(B52:$B$62)</f>
        <v>7544.517648852775</v>
      </c>
      <c r="O52" s="157">
        <f>C52*(1+G52/12)^COUNT(C52:$C$62)</f>
        <v>11156.683466653165</v>
      </c>
      <c r="P52" s="157">
        <f>D52*(1+H52/12)^COUNT(D52:$D$62)</f>
        <v>9254.7694599385013</v>
      </c>
      <c r="Q52" s="158">
        <f>E52*(1+I52/12)^COUNT(E52:$E$62)</f>
        <v>5578.3417333265825</v>
      </c>
    </row>
    <row r="53" spans="1:17" x14ac:dyDescent="0.3">
      <c r="A53" s="136">
        <v>47543</v>
      </c>
      <c r="B53" s="150">
        <v>7000</v>
      </c>
      <c r="C53" s="151">
        <v>10000</v>
      </c>
      <c r="D53" s="151">
        <v>8000</v>
      </c>
      <c r="E53" s="152">
        <v>5000</v>
      </c>
      <c r="F53" s="142">
        <v>8.2000000000000003E-2</v>
      </c>
      <c r="G53" s="53">
        <v>0.12</v>
      </c>
      <c r="H53" s="53">
        <v>0.16</v>
      </c>
      <c r="I53" s="143">
        <v>0.12</v>
      </c>
      <c r="J53" s="52">
        <f t="shared" si="1"/>
        <v>7493.3133410224555</v>
      </c>
      <c r="K53" s="52">
        <f t="shared" si="1"/>
        <v>10704.733344317794</v>
      </c>
      <c r="L53" s="52">
        <f t="shared" si="1"/>
        <v>8563.7866754542356</v>
      </c>
      <c r="M53" s="52">
        <f t="shared" si="1"/>
        <v>5352.366672158897</v>
      </c>
      <c r="N53" s="156">
        <f>B53*(1+F53/12)^COUNT(B53:$B$62)</f>
        <v>7493.3133410224555</v>
      </c>
      <c r="O53" s="157">
        <f>C53*(1+G53/12)^COUNT(C53:$C$62)</f>
        <v>11046.221254112048</v>
      </c>
      <c r="P53" s="157">
        <f>D53*(1+H53/12)^COUNT(D53:$D$62)</f>
        <v>9132.9961775708907</v>
      </c>
      <c r="Q53" s="158">
        <f>E53*(1+I53/12)^COUNT(E53:$E$62)</f>
        <v>5523.110627056024</v>
      </c>
    </row>
    <row r="54" spans="1:17" x14ac:dyDescent="0.3">
      <c r="A54" s="136">
        <v>47574</v>
      </c>
      <c r="B54" s="150">
        <v>7000</v>
      </c>
      <c r="C54" s="151">
        <v>10000</v>
      </c>
      <c r="D54" s="151">
        <v>8000</v>
      </c>
      <c r="E54" s="152">
        <v>5000</v>
      </c>
      <c r="F54" s="142">
        <v>8.2000000000000003E-2</v>
      </c>
      <c r="G54" s="53">
        <v>0.12</v>
      </c>
      <c r="H54" s="53">
        <v>0.16</v>
      </c>
      <c r="I54" s="143">
        <v>0.12</v>
      </c>
      <c r="J54" s="52">
        <f t="shared" si="1"/>
        <v>7442.4565545662545</v>
      </c>
      <c r="K54" s="52">
        <f t="shared" si="1"/>
        <v>10632.080792237506</v>
      </c>
      <c r="L54" s="52">
        <f t="shared" si="1"/>
        <v>8505.6646337900056</v>
      </c>
      <c r="M54" s="52">
        <f t="shared" si="1"/>
        <v>5316.0403961187531</v>
      </c>
      <c r="N54" s="156">
        <f>B54*(1+F54/12)^COUNT(B54:$B$62)</f>
        <v>7442.4565545662545</v>
      </c>
      <c r="O54" s="157">
        <f>C54*(1+G54/12)^COUNT(C54:$C$62)</f>
        <v>10936.852726843612</v>
      </c>
      <c r="P54" s="157">
        <f>D54*(1+H54/12)^COUNT(D54:$D$62)</f>
        <v>9012.8251752344295</v>
      </c>
      <c r="Q54" s="158">
        <f>E54*(1+I54/12)^COUNT(E54:$E$62)</f>
        <v>5468.4263634218059</v>
      </c>
    </row>
    <row r="55" spans="1:17" x14ac:dyDescent="0.3">
      <c r="A55" s="136">
        <v>47604</v>
      </c>
      <c r="B55" s="150">
        <v>7000</v>
      </c>
      <c r="C55" s="151">
        <v>10000</v>
      </c>
      <c r="D55" s="151">
        <v>8000</v>
      </c>
      <c r="E55" s="152">
        <v>5000</v>
      </c>
      <c r="F55" s="142">
        <v>8.2000000000000003E-2</v>
      </c>
      <c r="G55" s="53">
        <v>0.12</v>
      </c>
      <c r="H55" s="53">
        <v>0.16</v>
      </c>
      <c r="I55" s="143">
        <v>0.12</v>
      </c>
      <c r="J55" s="52">
        <f t="shared" si="1"/>
        <v>7391.9449308719632</v>
      </c>
      <c r="K55" s="52">
        <f t="shared" si="1"/>
        <v>10559.921329817091</v>
      </c>
      <c r="L55" s="52">
        <f t="shared" si="1"/>
        <v>8447.937063853673</v>
      </c>
      <c r="M55" s="52">
        <f t="shared" si="1"/>
        <v>5279.9606649085454</v>
      </c>
      <c r="N55" s="156">
        <f>B55*(1+F55/12)^COUNT(B55:$B$62)</f>
        <v>7391.9449308719632</v>
      </c>
      <c r="O55" s="157">
        <f>C55*(1+G55/12)^COUNT(C55:$C$62)</f>
        <v>10828.567056280803</v>
      </c>
      <c r="P55" s="157">
        <f>D55*(1+H55/12)^COUNT(D55:$D$62)</f>
        <v>8894.2353702971341</v>
      </c>
      <c r="Q55" s="158">
        <f>E55*(1+I55/12)^COUNT(E55:$E$62)</f>
        <v>5414.2835281404014</v>
      </c>
    </row>
    <row r="56" spans="1:17" x14ac:dyDescent="0.3">
      <c r="A56" s="136">
        <v>47635</v>
      </c>
      <c r="B56" s="150">
        <v>7000</v>
      </c>
      <c r="C56" s="151">
        <v>10000</v>
      </c>
      <c r="D56" s="151">
        <v>8000</v>
      </c>
      <c r="E56" s="152">
        <v>5000</v>
      </c>
      <c r="F56" s="142">
        <v>8.2000000000000003E-2</v>
      </c>
      <c r="G56" s="53">
        <v>0.12</v>
      </c>
      <c r="H56" s="53">
        <v>0.16</v>
      </c>
      <c r="I56" s="143">
        <v>0.12</v>
      </c>
      <c r="J56" s="52">
        <f t="shared" si="1"/>
        <v>7341.7761273351744</v>
      </c>
      <c r="K56" s="52">
        <f t="shared" si="1"/>
        <v>10488.251610478821</v>
      </c>
      <c r="L56" s="52">
        <f t="shared" si="1"/>
        <v>8390.6012883830572</v>
      </c>
      <c r="M56" s="52">
        <f t="shared" si="1"/>
        <v>5244.1258052394105</v>
      </c>
      <c r="N56" s="156">
        <f>B56*(1+F56/12)^COUNT(B56:$B$62)</f>
        <v>7341.7761273351744</v>
      </c>
      <c r="O56" s="157">
        <f>C56*(1+G56/12)^COUNT(C56:$C$62)</f>
        <v>10721.353521070097</v>
      </c>
      <c r="P56" s="157">
        <f>D56*(1+H56/12)^COUNT(D56:$D$62)</f>
        <v>8777.2059575300646</v>
      </c>
      <c r="Q56" s="158">
        <f>E56*(1+I56/12)^COUNT(E56:$E$62)</f>
        <v>5360.6767605350487</v>
      </c>
    </row>
    <row r="57" spans="1:17" x14ac:dyDescent="0.3">
      <c r="A57" s="136">
        <v>47665</v>
      </c>
      <c r="B57" s="150">
        <v>7000</v>
      </c>
      <c r="C57" s="151">
        <v>10000</v>
      </c>
      <c r="D57" s="151">
        <v>8000</v>
      </c>
      <c r="E57" s="152">
        <v>5000</v>
      </c>
      <c r="F57" s="142">
        <v>8.2000000000000003E-2</v>
      </c>
      <c r="G57" s="53">
        <v>0.12</v>
      </c>
      <c r="H57" s="53">
        <v>0.16</v>
      </c>
      <c r="I57" s="143">
        <v>0.12</v>
      </c>
      <c r="J57" s="52">
        <f t="shared" si="1"/>
        <v>7291.9478172506297</v>
      </c>
      <c r="K57" s="52">
        <f t="shared" si="1"/>
        <v>10417.068310358041</v>
      </c>
      <c r="L57" s="52">
        <f t="shared" si="1"/>
        <v>8333.6546482864342</v>
      </c>
      <c r="M57" s="52">
        <f t="shared" si="1"/>
        <v>5208.5341551790207</v>
      </c>
      <c r="N57" s="156">
        <f>B57*(1+F57/12)^COUNT(B57:$B$62)</f>
        <v>7291.9478172506297</v>
      </c>
      <c r="O57" s="157">
        <f>C57*(1+G57/12)^COUNT(C57:$C$62)</f>
        <v>10615.201506010002</v>
      </c>
      <c r="P57" s="157">
        <f>D57*(1+H57/12)^COUNT(D57:$D$62)</f>
        <v>8661.7164054573004</v>
      </c>
      <c r="Q57" s="158">
        <f>E57*(1+I57/12)^COUNT(E57:$E$62)</f>
        <v>5307.600753005001</v>
      </c>
    </row>
    <row r="58" spans="1:17" x14ac:dyDescent="0.3">
      <c r="A58" s="136">
        <v>47696</v>
      </c>
      <c r="B58" s="150">
        <v>7000</v>
      </c>
      <c r="C58" s="151">
        <v>10000</v>
      </c>
      <c r="D58" s="151">
        <v>8000</v>
      </c>
      <c r="E58" s="152">
        <v>5000</v>
      </c>
      <c r="F58" s="142">
        <v>8.2000000000000003E-2</v>
      </c>
      <c r="G58" s="53">
        <v>0.12</v>
      </c>
      <c r="H58" s="53">
        <v>0.16</v>
      </c>
      <c r="I58" s="143">
        <v>0.12</v>
      </c>
      <c r="J58" s="52">
        <f t="shared" si="1"/>
        <v>7242.4576897043171</v>
      </c>
      <c r="K58" s="52">
        <f t="shared" si="1"/>
        <v>10346.368128149024</v>
      </c>
      <c r="L58" s="52">
        <f t="shared" si="1"/>
        <v>8277.0945025192195</v>
      </c>
      <c r="M58" s="52">
        <f t="shared" si="1"/>
        <v>5173.1840640745122</v>
      </c>
      <c r="N58" s="156">
        <f>B58*(1+F58/12)^COUNT(B58:$B$62)</f>
        <v>7242.4576897043171</v>
      </c>
      <c r="O58" s="157">
        <f>C58*(1+G58/12)^COUNT(C58:$C$62)</f>
        <v>10510.100500999999</v>
      </c>
      <c r="P58" s="157">
        <f>D58*(1+H58/12)^COUNT(D58:$D$62)</f>
        <v>8547.7464527539141</v>
      </c>
      <c r="Q58" s="158">
        <f>E58*(1+I58/12)^COUNT(E58:$E$62)</f>
        <v>5255.0502504999995</v>
      </c>
    </row>
    <row r="59" spans="1:17" x14ac:dyDescent="0.3">
      <c r="A59" s="136">
        <v>47727</v>
      </c>
      <c r="B59" s="150">
        <v>7000</v>
      </c>
      <c r="C59" s="151">
        <v>10000</v>
      </c>
      <c r="D59" s="151">
        <v>8000</v>
      </c>
      <c r="E59" s="152">
        <v>5000</v>
      </c>
      <c r="F59" s="142">
        <v>8.2000000000000003E-2</v>
      </c>
      <c r="G59" s="53">
        <v>0.12</v>
      </c>
      <c r="H59" s="53">
        <v>0.16</v>
      </c>
      <c r="I59" s="143">
        <v>0.12</v>
      </c>
      <c r="J59" s="52">
        <f t="shared" si="1"/>
        <v>7193.3034494662979</v>
      </c>
      <c r="K59" s="52">
        <f t="shared" si="1"/>
        <v>10276.147784951854</v>
      </c>
      <c r="L59" s="52">
        <f t="shared" si="1"/>
        <v>8220.9182279614834</v>
      </c>
      <c r="M59" s="52">
        <f t="shared" si="1"/>
        <v>5138.0738924759271</v>
      </c>
      <c r="N59" s="156">
        <f>B59*(1+F59/12)^COUNT(B59:$B$62)</f>
        <v>7193.3034494662979</v>
      </c>
      <c r="O59" s="157">
        <f>C59*(1+G59/12)^COUNT(C59:$C$62)</f>
        <v>10406.0401</v>
      </c>
      <c r="P59" s="157">
        <f>D59*(1+H59/12)^COUNT(D59:$D$62)</f>
        <v>8435.276104691362</v>
      </c>
      <c r="Q59" s="158">
        <f>E59*(1+I59/12)^COUNT(E59:$E$62)</f>
        <v>5203.0200500000001</v>
      </c>
    </row>
    <row r="60" spans="1:17" x14ac:dyDescent="0.3">
      <c r="A60" s="136">
        <v>47757</v>
      </c>
      <c r="B60" s="150">
        <v>7000</v>
      </c>
      <c r="C60" s="151">
        <v>10000</v>
      </c>
      <c r="D60" s="151">
        <v>8000</v>
      </c>
      <c r="E60" s="152">
        <v>5000</v>
      </c>
      <c r="F60" s="142">
        <v>8.2000000000000003E-2</v>
      </c>
      <c r="G60" s="53">
        <v>0.12</v>
      </c>
      <c r="H60" s="53">
        <v>0.16</v>
      </c>
      <c r="I60" s="143">
        <v>0.12</v>
      </c>
      <c r="J60" s="52">
        <f t="shared" si="1"/>
        <v>7144.4828168842578</v>
      </c>
      <c r="K60" s="52">
        <f t="shared" si="1"/>
        <v>10206.404024120367</v>
      </c>
      <c r="L60" s="52">
        <f t="shared" si="1"/>
        <v>8165.1232192962943</v>
      </c>
      <c r="M60" s="52">
        <f t="shared" si="1"/>
        <v>5103.2020120601837</v>
      </c>
      <c r="N60" s="156">
        <f>B60*(1+F60/12)^COUNT(B60:$B$62)</f>
        <v>7144.4828168842578</v>
      </c>
      <c r="O60" s="157">
        <f>C60*(1+G60/12)^COUNT(C60:$C$62)</f>
        <v>10303.009999999998</v>
      </c>
      <c r="P60" s="157">
        <f>D60*(1+H60/12)^COUNT(D60:$D$62)</f>
        <v>8324.2856296296322</v>
      </c>
      <c r="Q60" s="158">
        <f>E60*(1+I60/12)^COUNT(E60:$E$62)</f>
        <v>5151.5049999999992</v>
      </c>
    </row>
    <row r="61" spans="1:17" x14ac:dyDescent="0.3">
      <c r="A61" s="136">
        <v>47788</v>
      </c>
      <c r="B61" s="150">
        <v>7000</v>
      </c>
      <c r="C61" s="151">
        <v>10000</v>
      </c>
      <c r="D61" s="151">
        <v>8000</v>
      </c>
      <c r="E61" s="152">
        <v>5000</v>
      </c>
      <c r="F61" s="142">
        <v>8.2000000000000003E-2</v>
      </c>
      <c r="G61" s="53">
        <v>0.12</v>
      </c>
      <c r="H61" s="53">
        <v>0.16</v>
      </c>
      <c r="I61" s="143">
        <v>0.12</v>
      </c>
      <c r="J61" s="52">
        <f t="shared" si="1"/>
        <v>7095.9935277777759</v>
      </c>
      <c r="K61" s="52">
        <f t="shared" si="1"/>
        <v>10137.133611111109</v>
      </c>
      <c r="L61" s="52">
        <f t="shared" si="1"/>
        <v>8109.7068888888871</v>
      </c>
      <c r="M61" s="52">
        <f t="shared" si="1"/>
        <v>5068.5668055555543</v>
      </c>
      <c r="N61" s="156">
        <f>B61*(1+F61/12)^COUNT(B61:$B$62)</f>
        <v>7095.9935277777759</v>
      </c>
      <c r="O61" s="157">
        <f>C61*(1+G61/12)^COUNT(C61:$C$62)</f>
        <v>10201</v>
      </c>
      <c r="P61" s="157">
        <f>D61*(1+H61/12)^COUNT(D61:$D$62)</f>
        <v>8214.7555555555573</v>
      </c>
      <c r="Q61" s="158">
        <f>E61*(1+I61/12)^COUNT(E61:$E$62)</f>
        <v>5100.5</v>
      </c>
    </row>
    <row r="62" spans="1:17" ht="15" thickBot="1" x14ac:dyDescent="0.35">
      <c r="A62" s="138">
        <v>47818</v>
      </c>
      <c r="B62" s="153">
        <v>7000</v>
      </c>
      <c r="C62" s="154">
        <v>10000</v>
      </c>
      <c r="D62" s="154">
        <v>8000</v>
      </c>
      <c r="E62" s="155">
        <v>5000</v>
      </c>
      <c r="F62" s="142">
        <v>8.2000000000000003E-2</v>
      </c>
      <c r="G62" s="53">
        <v>0.12</v>
      </c>
      <c r="H62" s="53">
        <v>0.16</v>
      </c>
      <c r="I62" s="143">
        <v>0.12</v>
      </c>
      <c r="J62" s="52">
        <f t="shared" si="1"/>
        <v>7047.833333333333</v>
      </c>
      <c r="K62" s="52">
        <f t="shared" si="1"/>
        <v>10068.333333333332</v>
      </c>
      <c r="L62" s="52">
        <f t="shared" si="1"/>
        <v>8054.6666666666661</v>
      </c>
      <c r="M62" s="52">
        <f t="shared" si="1"/>
        <v>5034.1666666666661</v>
      </c>
      <c r="N62" s="156">
        <f>B62*(1+F62/12)^COUNT(B62:$B$62)</f>
        <v>7047.833333333333</v>
      </c>
      <c r="O62" s="157">
        <f>C62*(1+G62/12)^COUNT(C62:$C$62)</f>
        <v>10100</v>
      </c>
      <c r="P62" s="157">
        <f>D62*(1+H62/12)^COUNT(D62:$D$62)</f>
        <v>8106.666666666667</v>
      </c>
      <c r="Q62" s="158">
        <f>E62*(1+I62/12)^COUNT(E62:$E$62)</f>
        <v>5050</v>
      </c>
    </row>
    <row r="63" spans="1:17" ht="21.6" thickBot="1" x14ac:dyDescent="0.45">
      <c r="A63" s="137" t="s">
        <v>94</v>
      </c>
      <c r="B63" s="139">
        <f>SUM(B3:B62)</f>
        <v>420000</v>
      </c>
      <c r="C63" s="140">
        <f>SUM(C3:C62)</f>
        <v>600000</v>
      </c>
      <c r="D63" s="140">
        <f>SUM(D3:D62)</f>
        <v>480000</v>
      </c>
      <c r="E63" s="141">
        <f>SUM(E3:E62)</f>
        <v>300000</v>
      </c>
      <c r="F63" s="144"/>
      <c r="G63" s="145"/>
      <c r="H63" s="145"/>
      <c r="I63" s="146"/>
      <c r="J63" s="132">
        <f t="shared" ref="J63:Q63" si="2">SUM(J3:J62)</f>
        <v>520561.23739316902</v>
      </c>
      <c r="K63" s="132">
        <f t="shared" si="2"/>
        <v>743658.91056167055</v>
      </c>
      <c r="L63" s="132">
        <f t="shared" si="2"/>
        <v>594927.12844933639</v>
      </c>
      <c r="M63" s="132">
        <f t="shared" si="2"/>
        <v>371829.45528083527</v>
      </c>
      <c r="N63" s="139">
        <f t="shared" si="2"/>
        <v>520561.23739316902</v>
      </c>
      <c r="O63" s="140">
        <f t="shared" si="2"/>
        <v>824863.66554973158</v>
      </c>
      <c r="P63" s="140">
        <f t="shared" si="2"/>
        <v>737994.58473353367</v>
      </c>
      <c r="Q63" s="141">
        <f t="shared" si="2"/>
        <v>412431.83277486579</v>
      </c>
    </row>
    <row r="64" spans="1:17" x14ac:dyDescent="0.3">
      <c r="C64" s="52">
        <f>SUM(B63:E63)</f>
        <v>1800000</v>
      </c>
      <c r="O64" s="52">
        <f>SUM(N63:Q63)</f>
        <v>2495851.3204513001</v>
      </c>
    </row>
    <row r="66" spans="14:17" x14ac:dyDescent="0.3">
      <c r="N66">
        <v>0</v>
      </c>
      <c r="O66" s="52">
        <f>O63*12.5%-125000</f>
        <v>-21892.041806283552</v>
      </c>
      <c r="P66" s="52">
        <f>P63*10%-100000</f>
        <v>-26200.54152664663</v>
      </c>
      <c r="Q66" s="52">
        <f>Q63*12.5%-125000</f>
        <v>-73446.020903141776</v>
      </c>
    </row>
    <row r="68" spans="14:17" x14ac:dyDescent="0.3">
      <c r="O68" s="52"/>
    </row>
  </sheetData>
  <mergeCells count="5">
    <mergeCell ref="B1:E1"/>
    <mergeCell ref="F1:I1"/>
    <mergeCell ref="J1:M1"/>
    <mergeCell ref="N1:Q1"/>
    <mergeCell ref="A1:A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7dea8b7-9eaa-40b7-9fe0-5c9e237036c0}" enabled="1" method="Privileged" siteId="{76a2ae5a-9f00-4f6b-95ed-5d33d77c4d6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Sheet2</vt:lpstr>
      <vt:lpstr>Kavya 2026 plan</vt:lpstr>
      <vt:lpstr>Car loan plan</vt:lpstr>
      <vt:lpstr>HOME plan</vt:lpstr>
      <vt:lpstr>Venky 2026 Plan</vt:lpstr>
      <vt:lpstr>Investment Plan B</vt:lpstr>
      <vt:lpstr>Sheet7</vt:lpstr>
      <vt:lpstr>Investment Plan 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Atmakuru, Sai Venkatesh</dc:creator>
  <cp:lastModifiedBy>Atmakuru, Sai Venkatesh</cp:lastModifiedBy>
  <dcterms:created xsi:type="dcterms:W3CDTF">2025-07-20T06:11:33Z</dcterms:created>
  <dcterms:modified xsi:type="dcterms:W3CDTF">2026-04-04T06:17:20Z</dcterms:modified>
</cp:coreProperties>
</file>