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TP\_Databases\_GartleBudgeting\workbooks\"/>
    </mc:Choice>
  </mc:AlternateContent>
  <xr:revisionPtr revIDLastSave="0" documentId="13_ncr:1_{02876019-92E7-43E5-A460-58CE93084992}" xr6:coauthVersionLast="47" xr6:coauthVersionMax="47" xr10:uidLastSave="{00000000-0000-0000-0000-000000000000}"/>
  <bookViews>
    <workbookView xWindow="-120" yWindow="-120" windowWidth="29040" windowHeight="15840" tabRatio="808" activeTab="1" xr2:uid="{00000000-000D-0000-FFFF-FFFF00000000}"/>
  </bookViews>
  <sheets>
    <sheet name="Readme" sheetId="45" r:id="rId1"/>
    <sheet name="Reports" sheetId="22" r:id="rId2"/>
    <sheet name="Totals" sheetId="26" r:id="rId3"/>
    <sheet name="Requests" sheetId="32" r:id="rId4"/>
    <sheet name="Request1" sheetId="11" r:id="rId5"/>
    <sheet name="Request2" sheetId="25" r:id="rId6"/>
    <sheet name="OpeningBalances" sheetId="43" r:id="rId7"/>
    <sheet name="CurrencyRates" sheetId="44" r:id="rId8"/>
    <sheet name="TableViews_Data" sheetId="12" state="veryHidden" r:id="rId9"/>
    <sheet name="SaveToDB_Data" sheetId="39" state="veryHidden" r:id="rId10"/>
    <sheet name="SaveToDB_LoadedID" sheetId="40" state="veryHidden" r:id="rId11"/>
    <sheet name="SaveToDB_UpdatedID" sheetId="41" state="veryHidden" r:id="rId12"/>
    <sheet name="SaveToDB_Lists" sheetId="42" state="veryHidden" r:id="rId13"/>
  </sheets>
  <definedNames>
    <definedName name="_xlnm._FilterDatabase" localSheetId="5" hidden="1">Request2!$B$4:$BC$7</definedName>
    <definedName name="category_id__name" localSheetId="4">Request1!$B$1</definedName>
    <definedName name="category_id__name" localSheetId="5">Request2!$B$1</definedName>
    <definedName name="entity_id__name" localSheetId="4">Request1!$D$1</definedName>
    <definedName name="entity_id__name" localSheetId="5">Request2!$D$1</definedName>
    <definedName name="ExternalData_1" localSheetId="7" hidden="1">CurrencyRates!$B$3:$AH$7</definedName>
    <definedName name="ExternalData_1" localSheetId="6" hidden="1">OpeningBalances!$B$3:$K$49</definedName>
    <definedName name="ExternalData_1" localSheetId="1" hidden="1">Reports!$B$3:$AB$171</definedName>
    <definedName name="ExternalData_1" localSheetId="4" hidden="1">Request1!$B$8:$BC$34</definedName>
    <definedName name="ExternalData_1" localSheetId="5" hidden="1">Request2!$B$8:$BC$34</definedName>
    <definedName name="ExternalData_1" localSheetId="3" hidden="1">Requests!$B$3:$J$7</definedName>
    <definedName name="ExternalData_1" localSheetId="12" hidden="1">SaveToDB_Lists!$A$3:$B$71</definedName>
    <definedName name="ExternalData_1" localSheetId="2" hidden="1">Totals!$B$3:$X$39</definedName>
    <definedName name="ExternalData_10" localSheetId="12" hidden="1">SaveToDB_Lists!$A$197:$B$214</definedName>
    <definedName name="ExternalData_11" localSheetId="12" hidden="1">SaveToDB_Lists!$A$216:$B$218</definedName>
    <definedName name="ExternalData_12" localSheetId="12" hidden="1">SaveToDB_Lists!$A$220:$B$223</definedName>
    <definedName name="ExternalData_13" localSheetId="12" hidden="1">SaveToDB_Lists!$A$225:$B$227</definedName>
    <definedName name="ExternalData_14" localSheetId="12" hidden="1">SaveToDB_Lists!$A$229:$B$231</definedName>
    <definedName name="ExternalData_2" localSheetId="12" hidden="1">SaveToDB_Lists!$A$73:$B$78</definedName>
    <definedName name="ExternalData_3" localSheetId="12" hidden="1">SaveToDB_Lists!$A$80:$B$84</definedName>
    <definedName name="ExternalData_4" localSheetId="12" hidden="1">SaveToDB_Lists!$A$86:$B$103</definedName>
    <definedName name="ExternalData_5" localSheetId="12" hidden="1">SaveToDB_Lists!$A$105:$B$107</definedName>
    <definedName name="ExternalData_6" localSheetId="12" hidden="1">SaveToDB_Lists!$A$109:$B$112</definedName>
    <definedName name="ExternalData_7" localSheetId="12" hidden="1">SaveToDB_Lists!$A$114:$B$182</definedName>
    <definedName name="ExternalData_8" localSheetId="12" hidden="1">SaveToDB_Lists!$A$184:$B$189</definedName>
    <definedName name="ExternalData_9" localSheetId="12" hidden="1">SaveToDB_Lists!$A$191:$B$195</definedName>
    <definedName name="_xlnm.Print_Area" localSheetId="7">CurrencyRates!$B$3:$H$33</definedName>
    <definedName name="_xlnm.Print_Area" localSheetId="6">OpeningBalances!$B$3:$K$49</definedName>
    <definedName name="_xlnm.Print_Area" localSheetId="0">Readme!$B$2:$D$27</definedName>
    <definedName name="_xlnm.Print_Area" localSheetId="1">Reports!$B$3:$AB$171</definedName>
    <definedName name="_xlnm.Print_Area" localSheetId="4">Request1!$E$2:$AT$38</definedName>
    <definedName name="_xlnm.Print_Area" localSheetId="5">Request2!$E$2:$AT$38</definedName>
    <definedName name="_xlnm.Print_Area" localSheetId="3">Requests!$B$3:$L$25</definedName>
    <definedName name="_xlnm.Print_Area" localSheetId="2">Totals!$B$3:$L$39</definedName>
    <definedName name="time_id__name" localSheetId="4">Request1!$C$1</definedName>
    <definedName name="time_id__name" localSheetId="5">Request2!$C$1</definedName>
  </definedNames>
  <calcPr calcId="191029"/>
</workbook>
</file>

<file path=xl/calcChain.xml><?xml version="1.0" encoding="utf-8"?>
<calcChain xmlns="http://schemas.openxmlformats.org/spreadsheetml/2006/main">
  <c r="W13" i="11" l="1"/>
  <c r="Z13" i="11" s="1"/>
  <c r="V13" i="11"/>
  <c r="T13" i="11"/>
  <c r="S13" i="11"/>
  <c r="P13" i="11"/>
  <c r="O13" i="11"/>
  <c r="R13" i="11" s="1"/>
  <c r="U13" i="11" s="1"/>
  <c r="X13" i="11" s="1"/>
  <c r="T12" i="11"/>
  <c r="S12" i="11" s="1"/>
  <c r="P12" i="11"/>
  <c r="O12" i="11"/>
  <c r="R12" i="11" s="1"/>
  <c r="T11" i="11"/>
  <c r="S11" i="11" s="1"/>
  <c r="R11" i="11"/>
  <c r="P11" i="11"/>
  <c r="AY9" i="11"/>
  <c r="AY10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V9" i="11"/>
  <c r="AV10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S9" i="11"/>
  <c r="AS10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P9" i="11"/>
  <c r="AP10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M9" i="11"/>
  <c r="AM10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J9" i="11"/>
  <c r="AJ10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G9" i="11"/>
  <c r="AG10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D9" i="11"/>
  <c r="AD10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A9" i="11"/>
  <c r="AA10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X9" i="11"/>
  <c r="X10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U9" i="11"/>
  <c r="U10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R9" i="11"/>
  <c r="R10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N9" i="11"/>
  <c r="N10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M9" i="11"/>
  <c r="M10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AD33" i="25"/>
  <c r="AA32" i="25"/>
  <c r="Z32" i="25"/>
  <c r="AM32" i="25" s="1"/>
  <c r="Y32" i="25"/>
  <c r="AL32" i="25" s="1"/>
  <c r="X32" i="25"/>
  <c r="AK32" i="25" s="1"/>
  <c r="W32" i="25"/>
  <c r="AJ32" i="25" s="1"/>
  <c r="V32" i="25"/>
  <c r="AI32" i="25" s="1"/>
  <c r="U32" i="25"/>
  <c r="AH32" i="25" s="1"/>
  <c r="T32" i="25"/>
  <c r="AG32" i="25" s="1"/>
  <c r="S32" i="25"/>
  <c r="AF32" i="25" s="1"/>
  <c r="R32" i="25"/>
  <c r="AE32" i="25" s="1"/>
  <c r="Q32" i="25"/>
  <c r="AD32" i="25" s="1"/>
  <c r="P32" i="25"/>
  <c r="AC32" i="25" s="1"/>
  <c r="AB32" i="25"/>
  <c r="AM21" i="25"/>
  <c r="AL21" i="25"/>
  <c r="AK21" i="25"/>
  <c r="AJ21" i="25"/>
  <c r="AI21" i="25"/>
  <c r="AD21" i="25"/>
  <c r="AE21" i="25" s="1"/>
  <c r="AC21" i="25"/>
  <c r="AJ20" i="25"/>
  <c r="AK20" i="25" s="1"/>
  <c r="AO17" i="25"/>
  <c r="AP17" i="25" s="1"/>
  <c r="AQ17" i="25" s="1"/>
  <c r="AR17" i="25" s="1"/>
  <c r="AS17" i="25" s="1"/>
  <c r="AT17" i="25" s="1"/>
  <c r="AU17" i="25" s="1"/>
  <c r="AV17" i="25" s="1"/>
  <c r="AW17" i="25" s="1"/>
  <c r="AX17" i="25" s="1"/>
  <c r="AY17" i="25" s="1"/>
  <c r="AN17" i="25"/>
  <c r="N17" i="25"/>
  <c r="M17" i="25"/>
  <c r="Y16" i="25"/>
  <c r="Z16" i="25" s="1"/>
  <c r="AH15" i="25"/>
  <c r="W15" i="25"/>
  <c r="N15" i="25" s="1"/>
  <c r="V15" i="25"/>
  <c r="AA13" i="25"/>
  <c r="Z13" i="25"/>
  <c r="Y13" i="25"/>
  <c r="X13" i="25"/>
  <c r="W13" i="25"/>
  <c r="V13" i="25"/>
  <c r="U13" i="25"/>
  <c r="T13" i="25"/>
  <c r="S13" i="25"/>
  <c r="N13" i="25" s="1"/>
  <c r="R13" i="25"/>
  <c r="Q13" i="25"/>
  <c r="AM11" i="25"/>
  <c r="AL11" i="25"/>
  <c r="AK11" i="25"/>
  <c r="AJ11" i="25"/>
  <c r="AI11" i="25"/>
  <c r="AH11" i="25"/>
  <c r="AG11" i="25"/>
  <c r="AF11" i="25"/>
  <c r="AE11" i="25"/>
  <c r="AD11" i="25"/>
  <c r="AC11" i="25"/>
  <c r="AB11" i="25"/>
  <c r="AN11" i="25" s="1"/>
  <c r="AO11" i="25" s="1"/>
  <c r="AP11" i="25" s="1"/>
  <c r="AQ11" i="25" s="1"/>
  <c r="AR11" i="25" s="1"/>
  <c r="AS11" i="25" s="1"/>
  <c r="AT11" i="25" s="1"/>
  <c r="AU11" i="25" s="1"/>
  <c r="AV11" i="25" s="1"/>
  <c r="AW11" i="25" s="1"/>
  <c r="AX11" i="25" s="1"/>
  <c r="AY11" i="25" s="1"/>
  <c r="AD10" i="25"/>
  <c r="AE10" i="25" s="1"/>
  <c r="AC10" i="25"/>
  <c r="AY9" i="25"/>
  <c r="AY12" i="25"/>
  <c r="AY14" i="25"/>
  <c r="AY18" i="25"/>
  <c r="AY19" i="25"/>
  <c r="AY22" i="25"/>
  <c r="AY23" i="25"/>
  <c r="AY24" i="25"/>
  <c r="AY25" i="25"/>
  <c r="AY26" i="25"/>
  <c r="AY27" i="25"/>
  <c r="AY28" i="25"/>
  <c r="AY29" i="25"/>
  <c r="AY30" i="25"/>
  <c r="AY31" i="25"/>
  <c r="AY34" i="25"/>
  <c r="AX9" i="25"/>
  <c r="AX12" i="25"/>
  <c r="AX14" i="25"/>
  <c r="AX18" i="25"/>
  <c r="AX19" i="25"/>
  <c r="AX22" i="25"/>
  <c r="AX23" i="25"/>
  <c r="AX24" i="25"/>
  <c r="AX25" i="25"/>
  <c r="AX26" i="25"/>
  <c r="AX27" i="25"/>
  <c r="AX28" i="25"/>
  <c r="AX29" i="25"/>
  <c r="AX30" i="25"/>
  <c r="AX31" i="25"/>
  <c r="AX34" i="25"/>
  <c r="AW9" i="25"/>
  <c r="AW12" i="25"/>
  <c r="AW14" i="25"/>
  <c r="AW16" i="25"/>
  <c r="AX16" i="25" s="1"/>
  <c r="AW18" i="25"/>
  <c r="AW19" i="25"/>
  <c r="AW22" i="25"/>
  <c r="AW23" i="25"/>
  <c r="AW24" i="25"/>
  <c r="AW25" i="25"/>
  <c r="AW26" i="25"/>
  <c r="AW27" i="25"/>
  <c r="AW28" i="25"/>
  <c r="AW29" i="25"/>
  <c r="AW30" i="25"/>
  <c r="AW31" i="25"/>
  <c r="AW34" i="25"/>
  <c r="AV9" i="25"/>
  <c r="AV12" i="25"/>
  <c r="AV14" i="25"/>
  <c r="AV16" i="25"/>
  <c r="AV18" i="25"/>
  <c r="AV19" i="25"/>
  <c r="AV20" i="25"/>
  <c r="AV22" i="25"/>
  <c r="AV23" i="25"/>
  <c r="AV24" i="25"/>
  <c r="AV25" i="25"/>
  <c r="AV26" i="25"/>
  <c r="AV27" i="25"/>
  <c r="AV28" i="25"/>
  <c r="AV29" i="25"/>
  <c r="AV30" i="25"/>
  <c r="AV31" i="25"/>
  <c r="AV34" i="25"/>
  <c r="AU9" i="25"/>
  <c r="AU12" i="25"/>
  <c r="AU14" i="25"/>
  <c r="AU16" i="25"/>
  <c r="AU18" i="25"/>
  <c r="AU19" i="25"/>
  <c r="AU20" i="25"/>
  <c r="AU22" i="25"/>
  <c r="AU23" i="25"/>
  <c r="AU24" i="25"/>
  <c r="AU25" i="25"/>
  <c r="AU26" i="25"/>
  <c r="AU27" i="25"/>
  <c r="AU28" i="25"/>
  <c r="AU29" i="25"/>
  <c r="AU30" i="25"/>
  <c r="AU31" i="25"/>
  <c r="AU34" i="25"/>
  <c r="AT9" i="25"/>
  <c r="AT12" i="25"/>
  <c r="AT14" i="25"/>
  <c r="AT15" i="25"/>
  <c r="AU15" i="25" s="1"/>
  <c r="AV15" i="25" s="1"/>
  <c r="AW15" i="25" s="1"/>
  <c r="AX15" i="25" s="1"/>
  <c r="AY15" i="25" s="1"/>
  <c r="AT16" i="25"/>
  <c r="AT18" i="25"/>
  <c r="AT19" i="25"/>
  <c r="AT20" i="25"/>
  <c r="AT22" i="25"/>
  <c r="AT23" i="25"/>
  <c r="AT24" i="25"/>
  <c r="AT25" i="25"/>
  <c r="AT26" i="25"/>
  <c r="AT27" i="25"/>
  <c r="AT28" i="25"/>
  <c r="AT29" i="25"/>
  <c r="AT30" i="25"/>
  <c r="AT31" i="25"/>
  <c r="AT34" i="25"/>
  <c r="AS9" i="25"/>
  <c r="AS12" i="25"/>
  <c r="AS14" i="25"/>
  <c r="AS15" i="25"/>
  <c r="AS16" i="25"/>
  <c r="AS18" i="25"/>
  <c r="AS19" i="25"/>
  <c r="AS20" i="25"/>
  <c r="AS22" i="25"/>
  <c r="AS23" i="25"/>
  <c r="AS24" i="25"/>
  <c r="AS25" i="25"/>
  <c r="AS26" i="25"/>
  <c r="AS27" i="25"/>
  <c r="AS28" i="25"/>
  <c r="AS29" i="25"/>
  <c r="AS30" i="25"/>
  <c r="AS31" i="25"/>
  <c r="AS34" i="25"/>
  <c r="AR9" i="25"/>
  <c r="AR12" i="25"/>
  <c r="AR14" i="25"/>
  <c r="AR15" i="25"/>
  <c r="AR16" i="25"/>
  <c r="AR18" i="25"/>
  <c r="AR19" i="25"/>
  <c r="AR20" i="25"/>
  <c r="AR22" i="25"/>
  <c r="AR23" i="25"/>
  <c r="AR24" i="25"/>
  <c r="AR25" i="25"/>
  <c r="AR26" i="25"/>
  <c r="AR27" i="25"/>
  <c r="AR28" i="25"/>
  <c r="AR29" i="25"/>
  <c r="AR30" i="25"/>
  <c r="AR31" i="25"/>
  <c r="AR34" i="25"/>
  <c r="AQ9" i="25"/>
  <c r="AQ12" i="25"/>
  <c r="AQ14" i="25"/>
  <c r="AQ15" i="25"/>
  <c r="AQ16" i="25"/>
  <c r="AQ18" i="25"/>
  <c r="AQ19" i="25"/>
  <c r="AQ20" i="25"/>
  <c r="AQ22" i="25"/>
  <c r="AQ23" i="25"/>
  <c r="AQ24" i="25"/>
  <c r="AQ25" i="25"/>
  <c r="AQ26" i="25"/>
  <c r="AQ27" i="25"/>
  <c r="AQ28" i="25"/>
  <c r="AQ29" i="25"/>
  <c r="AQ30" i="25"/>
  <c r="AQ31" i="25"/>
  <c r="AQ34" i="25"/>
  <c r="AP9" i="25"/>
  <c r="AP12" i="25"/>
  <c r="AP14" i="25"/>
  <c r="AP15" i="25"/>
  <c r="AP16" i="25"/>
  <c r="AP18" i="25"/>
  <c r="AP19" i="25"/>
  <c r="AP20" i="25"/>
  <c r="AP21" i="25"/>
  <c r="AQ21" i="25" s="1"/>
  <c r="AP22" i="25"/>
  <c r="AP23" i="25"/>
  <c r="AP24" i="25"/>
  <c r="AP25" i="25"/>
  <c r="AP26" i="25"/>
  <c r="AP27" i="25"/>
  <c r="AP28" i="25"/>
  <c r="AP29" i="25"/>
  <c r="AP30" i="25"/>
  <c r="AP31" i="25"/>
  <c r="AP33" i="25"/>
  <c r="AQ33" i="25" s="1"/>
  <c r="AR33" i="25" s="1"/>
  <c r="AS33" i="25" s="1"/>
  <c r="AT33" i="25" s="1"/>
  <c r="AU33" i="25" s="1"/>
  <c r="AV33" i="25" s="1"/>
  <c r="AW33" i="25" s="1"/>
  <c r="AX33" i="25" s="1"/>
  <c r="AY33" i="25" s="1"/>
  <c r="AP34" i="25"/>
  <c r="AO9" i="25"/>
  <c r="AO10" i="25"/>
  <c r="AP10" i="25" s="1"/>
  <c r="AQ10" i="25" s="1"/>
  <c r="AO12" i="25"/>
  <c r="AO13" i="25"/>
  <c r="AP13" i="25" s="1"/>
  <c r="AQ13" i="25" s="1"/>
  <c r="AR13" i="25" s="1"/>
  <c r="AS13" i="25" s="1"/>
  <c r="AT13" i="25" s="1"/>
  <c r="AU13" i="25" s="1"/>
  <c r="AV13" i="25" s="1"/>
  <c r="AW13" i="25" s="1"/>
  <c r="AX13" i="25" s="1"/>
  <c r="AY13" i="25" s="1"/>
  <c r="AO14" i="25"/>
  <c r="AO15" i="25"/>
  <c r="AO16" i="25"/>
  <c r="AO18" i="25"/>
  <c r="AO19" i="25"/>
  <c r="AO20" i="25"/>
  <c r="AO21" i="25"/>
  <c r="AO22" i="25"/>
  <c r="AO23" i="25"/>
  <c r="AO24" i="25"/>
  <c r="AO25" i="25"/>
  <c r="AO26" i="25"/>
  <c r="AO27" i="25"/>
  <c r="AO28" i="25"/>
  <c r="AO29" i="25"/>
  <c r="AO30" i="25"/>
  <c r="AO31" i="25"/>
  <c r="AO33" i="25"/>
  <c r="AO34" i="25"/>
  <c r="AN9" i="25"/>
  <c r="AN10" i="25"/>
  <c r="AN12" i="25"/>
  <c r="AN13" i="25"/>
  <c r="AN14" i="25"/>
  <c r="AN15" i="25"/>
  <c r="AN16" i="25"/>
  <c r="AN18" i="25"/>
  <c r="AN19" i="25"/>
  <c r="AN20" i="25"/>
  <c r="AN21" i="25"/>
  <c r="AN22" i="25"/>
  <c r="AN23" i="25"/>
  <c r="AN24" i="25"/>
  <c r="AN25" i="25"/>
  <c r="AN26" i="25"/>
  <c r="AN27" i="25"/>
  <c r="AN28" i="25"/>
  <c r="AN29" i="25"/>
  <c r="AN30" i="25"/>
  <c r="AN31" i="25"/>
  <c r="AN32" i="25"/>
  <c r="AN33" i="25"/>
  <c r="AN34" i="25"/>
  <c r="N9" i="25"/>
  <c r="N10" i="25"/>
  <c r="N11" i="25"/>
  <c r="N12" i="25"/>
  <c r="N14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3" i="25"/>
  <c r="N34" i="25"/>
  <c r="M9" i="25"/>
  <c r="M12" i="25"/>
  <c r="M13" i="25"/>
  <c r="M14" i="25"/>
  <c r="M15" i="25"/>
  <c r="M16" i="25"/>
  <c r="M18" i="25"/>
  <c r="M19" i="25"/>
  <c r="M22" i="25"/>
  <c r="M23" i="25"/>
  <c r="M24" i="25"/>
  <c r="M25" i="25"/>
  <c r="M26" i="25"/>
  <c r="M27" i="25"/>
  <c r="M28" i="25"/>
  <c r="M29" i="25"/>
  <c r="M30" i="25"/>
  <c r="M31" i="25"/>
  <c r="M33" i="25"/>
  <c r="M34" i="25"/>
  <c r="H40" i="26"/>
  <c r="I40" i="26"/>
  <c r="J40" i="26"/>
  <c r="K40" i="26"/>
  <c r="L40" i="26"/>
  <c r="X40" i="26"/>
  <c r="U11" i="11" l="1"/>
  <c r="U12" i="11"/>
  <c r="AC13" i="11"/>
  <c r="Y13" i="11"/>
  <c r="W12" i="11"/>
  <c r="W11" i="11"/>
  <c r="AR10" i="25"/>
  <c r="AS10" i="25" s="1"/>
  <c r="AT10" i="25" s="1"/>
  <c r="AU10" i="25" s="1"/>
  <c r="AV10" i="25" s="1"/>
  <c r="AW10" i="25" s="1"/>
  <c r="AX10" i="25" s="1"/>
  <c r="AY10" i="25" s="1"/>
  <c r="AF10" i="25"/>
  <c r="AG10" i="25" s="1"/>
  <c r="AH10" i="25" s="1"/>
  <c r="AI10" i="25" s="1"/>
  <c r="AJ10" i="25" s="1"/>
  <c r="AK10" i="25" s="1"/>
  <c r="AL10" i="25" s="1"/>
  <c r="AM10" i="25" s="1"/>
  <c r="M10" i="25"/>
  <c r="AL20" i="25"/>
  <c r="AM20" i="25" s="1"/>
  <c r="M20" i="25"/>
  <c r="AW20" i="25"/>
  <c r="AX20" i="25" s="1"/>
  <c r="AY20" i="25" s="1"/>
  <c r="M32" i="25"/>
  <c r="AO32" i="25"/>
  <c r="AP32" i="25" s="1"/>
  <c r="AQ32" i="25" s="1"/>
  <c r="AR32" i="25" s="1"/>
  <c r="AS32" i="25" s="1"/>
  <c r="AT32" i="25" s="1"/>
  <c r="AU32" i="25" s="1"/>
  <c r="AV32" i="25" s="1"/>
  <c r="AW32" i="25" s="1"/>
  <c r="AX32" i="25" s="1"/>
  <c r="AY32" i="25" s="1"/>
  <c r="M21" i="25"/>
  <c r="AF21" i="25"/>
  <c r="AG21" i="25" s="1"/>
  <c r="N16" i="25"/>
  <c r="AA16" i="25"/>
  <c r="AY16" i="25" s="1"/>
  <c r="N32" i="25"/>
  <c r="M11" i="25"/>
  <c r="AF13" i="11" l="1"/>
  <c r="AB13" i="11"/>
  <c r="X11" i="11"/>
  <c r="Z11" i="11"/>
  <c r="V11" i="11"/>
  <c r="AA13" i="11"/>
  <c r="AD13" i="11" s="1"/>
  <c r="V12" i="11"/>
  <c r="Z12" i="11"/>
  <c r="AR21" i="25"/>
  <c r="AS21" i="25" s="1"/>
  <c r="AT21" i="25" s="1"/>
  <c r="AU21" i="25" s="1"/>
  <c r="AV21" i="25" s="1"/>
  <c r="AW21" i="25" s="1"/>
  <c r="AX21" i="25" s="1"/>
  <c r="AY21" i="25" s="1"/>
  <c r="AA11" i="11" l="1"/>
  <c r="Y11" i="11"/>
  <c r="AC11" i="11"/>
  <c r="AC12" i="11"/>
  <c r="Y12" i="11"/>
  <c r="AE13" i="11"/>
  <c r="AL13" i="11"/>
  <c r="AI13" i="11"/>
  <c r="X12" i="11"/>
  <c r="AA12" i="11" s="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Z35" i="11"/>
  <c r="W35" i="11"/>
  <c r="T35" i="11"/>
  <c r="R35" i="11"/>
  <c r="Q35" i="11"/>
  <c r="P35" i="11"/>
  <c r="O35" i="11"/>
  <c r="AY38" i="25"/>
  <c r="AX38" i="25"/>
  <c r="AW38" i="25"/>
  <c r="AV38" i="25"/>
  <c r="AU38" i="25"/>
  <c r="AT38" i="25"/>
  <c r="AS38" i="25"/>
  <c r="AR38" i="25"/>
  <c r="AQ38" i="25"/>
  <c r="AP38" i="25"/>
  <c r="AO38" i="25"/>
  <c r="AN38" i="25"/>
  <c r="AM38" i="25"/>
  <c r="AL38" i="25"/>
  <c r="AK38" i="25"/>
  <c r="AJ38" i="25"/>
  <c r="AI38" i="25"/>
  <c r="AH38" i="25"/>
  <c r="AG38" i="25"/>
  <c r="AF38" i="25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AY37" i="25"/>
  <c r="AX37" i="25"/>
  <c r="AW37" i="25"/>
  <c r="AV37" i="25"/>
  <c r="AU37" i="25"/>
  <c r="AT37" i="25"/>
  <c r="AS37" i="25"/>
  <c r="AR37" i="25"/>
  <c r="AQ37" i="25"/>
  <c r="AP37" i="25"/>
  <c r="AO37" i="25"/>
  <c r="AN37" i="25"/>
  <c r="AM37" i="25"/>
  <c r="AL37" i="25"/>
  <c r="AK37" i="25"/>
  <c r="AJ37" i="25"/>
  <c r="AI37" i="25"/>
  <c r="AH37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AY36" i="25"/>
  <c r="AX36" i="25"/>
  <c r="AW36" i="25"/>
  <c r="AV36" i="25"/>
  <c r="AU36" i="25"/>
  <c r="AT36" i="25"/>
  <c r="AS36" i="25"/>
  <c r="AR36" i="25"/>
  <c r="AQ36" i="25"/>
  <c r="AP36" i="25"/>
  <c r="AO36" i="25"/>
  <c r="AN36" i="25"/>
  <c r="AM36" i="25"/>
  <c r="AL36" i="25"/>
  <c r="AK36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P35" i="25"/>
  <c r="AB12" i="11" l="1"/>
  <c r="AF12" i="11"/>
  <c r="AD12" i="11"/>
  <c r="AB11" i="11"/>
  <c r="AF11" i="11"/>
  <c r="AH13" i="11"/>
  <c r="AK13" i="11"/>
  <c r="AO13" i="11"/>
  <c r="AG13" i="11"/>
  <c r="AJ13" i="11" s="1"/>
  <c r="AM13" i="11" s="1"/>
  <c r="V35" i="11"/>
  <c r="R35" i="25"/>
  <c r="Q35" i="25"/>
  <c r="O35" i="25"/>
  <c r="AI11" i="11" l="1"/>
  <c r="AH11" i="11" s="1"/>
  <c r="AE11" i="11"/>
  <c r="AL11" i="11"/>
  <c r="AL12" i="11"/>
  <c r="AI12" i="11"/>
  <c r="AH12" i="11" s="1"/>
  <c r="AE12" i="11"/>
  <c r="AN13" i="11"/>
  <c r="AR13" i="11"/>
  <c r="AD11" i="11"/>
  <c r="AG11" i="11" s="1"/>
  <c r="AJ11" i="11" s="1"/>
  <c r="U35" i="11"/>
  <c r="S35" i="11"/>
  <c r="AB35" i="25"/>
  <c r="X35" i="11"/>
  <c r="AC35" i="11"/>
  <c r="S35" i="25"/>
  <c r="AU13" i="11" l="1"/>
  <c r="AQ13" i="11"/>
  <c r="AK11" i="11"/>
  <c r="AO11" i="11"/>
  <c r="AP13" i="11"/>
  <c r="AK12" i="11"/>
  <c r="AO12" i="11"/>
  <c r="AG12" i="11"/>
  <c r="AJ12" i="11" s="1"/>
  <c r="AM12" i="11" s="1"/>
  <c r="AN35" i="25"/>
  <c r="AF35" i="11"/>
  <c r="T35" i="25"/>
  <c r="U35" i="25"/>
  <c r="AR11" i="11" l="1"/>
  <c r="AN11" i="11"/>
  <c r="AP12" i="11"/>
  <c r="AT13" i="11"/>
  <c r="AX13" i="11"/>
  <c r="AS13" i="11"/>
  <c r="AV13" i="11" s="1"/>
  <c r="AM11" i="11"/>
  <c r="AR12" i="11"/>
  <c r="AN12" i="11"/>
  <c r="Y35" i="11"/>
  <c r="AO35" i="25"/>
  <c r="AC35" i="25"/>
  <c r="AI35" i="11"/>
  <c r="AL35" i="11"/>
  <c r="V35" i="25"/>
  <c r="AQ12" i="11" l="1"/>
  <c r="AS12" i="11" s="1"/>
  <c r="AU12" i="11"/>
  <c r="AY13" i="11"/>
  <c r="AW13" i="11"/>
  <c r="N13" i="11"/>
  <c r="M13" i="11"/>
  <c r="AP11" i="11"/>
  <c r="AQ11" i="11"/>
  <c r="AU11" i="11"/>
  <c r="AA35" i="11"/>
  <c r="AB35" i="11"/>
  <c r="AD35" i="25"/>
  <c r="AO35" i="11"/>
  <c r="W35" i="25"/>
  <c r="X35" i="25"/>
  <c r="AV12" i="11" l="1"/>
  <c r="AY12" i="11" s="1"/>
  <c r="AX11" i="11"/>
  <c r="AW11" i="11" s="1"/>
  <c r="AT11" i="11"/>
  <c r="M11" i="11" s="1"/>
  <c r="N11" i="11"/>
  <c r="AS11" i="11"/>
  <c r="AV11" i="11" s="1"/>
  <c r="AY11" i="11" s="1"/>
  <c r="AX12" i="11"/>
  <c r="AW12" i="11" s="1"/>
  <c r="AT12" i="11"/>
  <c r="M12" i="11" s="1"/>
  <c r="N12" i="11"/>
  <c r="AD35" i="11"/>
  <c r="AP35" i="25"/>
  <c r="AR35" i="11"/>
  <c r="Y35" i="25"/>
  <c r="AG35" i="11" l="1"/>
  <c r="AE35" i="11"/>
  <c r="AE35" i="25"/>
  <c r="AF35" i="25"/>
  <c r="AU35" i="11"/>
  <c r="Z35" i="25"/>
  <c r="AH35" i="11" l="1"/>
  <c r="AJ35" i="11"/>
  <c r="AQ35" i="25"/>
  <c r="AX35" i="11"/>
  <c r="N35" i="11"/>
  <c r="AK35" i="11" l="1"/>
  <c r="AN35" i="11"/>
  <c r="AR35" i="25"/>
  <c r="AA35" i="25"/>
  <c r="N35" i="25"/>
  <c r="AG35" i="25" l="1"/>
  <c r="AH35" i="25"/>
  <c r="AM35" i="11" l="1"/>
  <c r="AQ35" i="11"/>
  <c r="AS35" i="25"/>
  <c r="E2" i="25"/>
  <c r="AP35" i="11" l="1"/>
  <c r="AT35" i="25"/>
  <c r="AI35" i="25"/>
  <c r="AJ35" i="25"/>
  <c r="K1" i="43"/>
  <c r="AS35" i="11" l="1"/>
  <c r="AU35" i="25"/>
  <c r="E2" i="11"/>
  <c r="AT35" i="11" l="1"/>
  <c r="AV35" i="11"/>
  <c r="AV35" i="25"/>
  <c r="F2" i="25"/>
  <c r="M35" i="11" l="1"/>
  <c r="AY35" i="11"/>
  <c r="AW35" i="11"/>
  <c r="AL35" i="25"/>
  <c r="N4" i="11"/>
  <c r="AX4" i="11"/>
  <c r="AU4" i="11"/>
  <c r="AR4" i="11"/>
  <c r="AO4" i="11"/>
  <c r="AL4" i="11"/>
  <c r="AI4" i="11"/>
  <c r="AF4" i="11"/>
  <c r="AC4" i="11"/>
  <c r="Z4" i="11"/>
  <c r="W4" i="11"/>
  <c r="T4" i="11"/>
  <c r="Q4" i="11"/>
  <c r="AK35" i="25" l="1"/>
  <c r="F2" i="11"/>
  <c r="AW35" i="25" l="1"/>
  <c r="AX35" i="25" l="1"/>
  <c r="M35" i="25" l="1"/>
  <c r="AM35" i="25"/>
  <c r="AY35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C8197-BE65-4EC7-A177-4FD35A280814}" keepAlive="1" name="Connection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budget_request1] @company_id = 1, @category_id = 70, @time_id = 68, @entity_id = 72, @rows = 26, @data_language = N'en'"/>
  </connection>
  <connection id="2" xr16:uid="{FC8CC3EF-A0EC-4232-B981-7967765994FA}" keepAlive="1" name="Connection1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1"/>
  </connection>
  <connection id="3" xr16:uid="{07832041-9036-421B-9CE8-520D179112F5}" keepAlive="1" name="Connection10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budget_reports] @company_id = 1, @category_id = 70, @time_id = 68, @entity_id = NULL, @report_id = NULL, @unit = 1, @data_language = N'en'"/>
  </connection>
  <connection id="4" xr16:uid="{81CE559C-A407-453E-9F3D-997436F4F279}" keepAlive="1" name="Connection11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1, @data_language = N'en'"/>
  </connection>
  <connection id="5" xr16:uid="{AB83D737-F987-4BE8-8174-572DBC4D71BC}" keepAlive="1" name="Connection12" type="5" refreshedVersion="6" savePassword="1" saveData="1">
    <dbPr connection="Provider=SQLOLEDB.1;Data Source=mssql.savetodb.com;Initial Catalog=gBudgetingApp;Password=Usr_2011#_Xls4168;User ID=ba_analyst_01;Persist Security Info=True" command="EXEC [xls27].[xl_validation_list_unit_id] @company_id = 2, @data_language = NULL"/>
  </connection>
  <connection id="6" xr16:uid="{871CCE41-E0C8-40DD-9BF9-5FFA3738F726}" keepAlive="1" name="Connection13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7" xr16:uid="{88476490-505C-41DA-810B-D746FB8E0DC4}" keepAlive="1" name="Connection14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1"/>
  </connection>
  <connection id="8" xr16:uid="{00EA6080-FA0D-467A-A286-63BF42B16215}" keepAlive="1" name="Connection15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1"/>
  </connection>
  <connection id="9" xr16:uid="{5551BD0B-816C-4D87-8184-496C7F0F1D7A}" keepAlive="1" name="Connection16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budget_balances] @company_id = 1, @category_id = 70, @time_id = 68, @data_language = N'en'"/>
  </connection>
  <connection id="10" xr16:uid="{BA014A17-D09A-4EC0-AA14-7B9D651FFFBF}" keepAlive="1" name="Connection17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budget_request2] @company_id = 1, @category_id = 70, @time_id = 68, @entity_id = 75, @rows = 26, @data_language = N'en'"/>
  </connection>
  <connection id="11" xr16:uid="{1FD27ED6-BC3A-4A5B-8E74-97C88B9D4135}" keepAlive="1" name="Connection18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budget_requests_totals] @company_id = 1, @category_id = 70, @time_id = 68, @entity_id = NULL, @subsidiary_account_id = NULL, @region_id = NULL, @product_id = NULL, @first_month = 1, @last_month = 12, @unit = 1, @data_language = N'en'"/>
  </connection>
  <connection id="12" xr16:uid="{ABABE671-9689-4962-9CAB-C1C066735EFF}" keepAlive="1" name="Connection19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budget_requests] @company_id = 1, @category_id = NULL, @time_id = NULL, @entity_id = NULL, @data_language = N'en'"/>
  </connection>
  <connection id="13" xr16:uid="{A9690D42-8E10-4245-A976-08A68C90CC4D}" keepAlive="1" name="Connection2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1"/>
  </connection>
  <connection id="14" xr16:uid="{308A156E-652E-4AFB-AF73-882331893C6E}" keepAlive="1" name="Connection20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usp_budget_currency_rates] @company_id = 1, @category_id = NULL, @time_id = NULL, @data_language = N'en'"/>
  </connection>
  <connection id="15" xr16:uid="{5C8DE994-FE06-4732-BAF9-2105F6F245FB}" keepAlive="1" name="Connection3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1"/>
  </connection>
  <connection id="16" xr16:uid="{6ABA908B-BB49-4BBF-8587-30E56E0C7C58}" keepAlive="1" name="Connection4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1, @data_language = N'en'"/>
  </connection>
  <connection id="17" xr16:uid="{65626F49-FD5D-450E-ABA9-602E0719CA8A}" keepAlive="1" name="Connection5" type="5" refreshedVersion="6" savePassword="1" saveData="1">
    <dbPr connection="Provider=SQLOLEDB.1;Data Source=mssql.savetodb.com;Initial Catalog=gBudgetingApp;Password=Usr_2011#_Xls4168;User ID=ba_analyst_01;Persist Security Info=True" command="EXEC [xls27].[xl_validation_list_unit_id] @company_id = 2, @data_language = NULL"/>
  </connection>
  <connection id="18" xr16:uid="{D370B814-D913-404C-A5E7-1379E7A74FEA}" keepAlive="1" name="Connection6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19" xr16:uid="{71B4E0EC-7D9B-4837-863A-6089E6DB2E04}" keepAlive="1" name="Connection7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1"/>
  </connection>
  <connection id="20" xr16:uid="{65D7CA70-931A-4933-BC21-C9222022BC62}" keepAlive="1" name="Connection8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1"/>
  </connection>
  <connection id="21" xr16:uid="{548E6107-ED6F-4708-8116-108DF39F5599}" keepAlive="1" name="Connection9" type="5" refreshedVersion="8" savePassword="1" saveData="1">
    <dbPr connection="Provider=SQLOLEDB.1;Password=Usr_2011#_Xls4168;Persist Security Info=True;User ID=ba_analyst_01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1"/>
  </connection>
</connections>
</file>

<file path=xl/sharedStrings.xml><?xml version="1.0" encoding="utf-8"?>
<sst xmlns="http://schemas.openxmlformats.org/spreadsheetml/2006/main" count="15175" uniqueCount="1610">
  <si>
    <t>1</t>
  </si>
  <si>
    <t>2</t>
  </si>
  <si>
    <t>3</t>
  </si>
  <si>
    <t>10</t>
  </si>
  <si>
    <t>14</t>
  </si>
  <si>
    <t>15</t>
  </si>
  <si>
    <t>16</t>
  </si>
  <si>
    <t>17</t>
  </si>
  <si>
    <t>18</t>
  </si>
  <si>
    <t>19</t>
  </si>
  <si>
    <t>20</t>
  </si>
  <si>
    <t>22</t>
  </si>
  <si>
    <t>26</t>
  </si>
  <si>
    <t>27</t>
  </si>
  <si>
    <t>30</t>
  </si>
  <si>
    <t>31</t>
  </si>
  <si>
    <t>32</t>
  </si>
  <si>
    <t>34</t>
  </si>
  <si>
    <t>35</t>
  </si>
  <si>
    <t>37</t>
  </si>
  <si>
    <t>38</t>
  </si>
  <si>
    <t>39</t>
  </si>
  <si>
    <t>40</t>
  </si>
  <si>
    <t>code</t>
  </si>
  <si>
    <t/>
  </si>
  <si>
    <t>14.01</t>
  </si>
  <si>
    <t>15.01</t>
  </si>
  <si>
    <t>15.02</t>
  </si>
  <si>
    <t>18.01</t>
  </si>
  <si>
    <t>18.02</t>
  </si>
  <si>
    <t>22.90</t>
  </si>
  <si>
    <t>26.01</t>
  </si>
  <si>
    <t>26.02</t>
  </si>
  <si>
    <t>26.03</t>
  </si>
  <si>
    <t>31.01</t>
  </si>
  <si>
    <t>34.01</t>
  </si>
  <si>
    <t>34.09</t>
  </si>
  <si>
    <t>35.01</t>
  </si>
  <si>
    <t>35.02</t>
  </si>
  <si>
    <t>38.01</t>
  </si>
  <si>
    <t>38.02</t>
  </si>
  <si>
    <t>39.01</t>
  </si>
  <si>
    <t>39.02</t>
  </si>
  <si>
    <t>ID</t>
  </si>
  <si>
    <t>bit</t>
  </si>
  <si>
    <t>payments01</t>
  </si>
  <si>
    <t>payments02</t>
  </si>
  <si>
    <t>payments03</t>
  </si>
  <si>
    <t>payments04</t>
  </si>
  <si>
    <t>payments05</t>
  </si>
  <si>
    <t>payments06</t>
  </si>
  <si>
    <t>payments07</t>
  </si>
  <si>
    <t>payments08</t>
  </si>
  <si>
    <t>payments09</t>
  </si>
  <si>
    <t>payments10</t>
  </si>
  <si>
    <t>payments11</t>
  </si>
  <si>
    <t>payments12</t>
  </si>
  <si>
    <t>vat01</t>
  </si>
  <si>
    <t>vat02</t>
  </si>
  <si>
    <t>vat03</t>
  </si>
  <si>
    <t>vat04</t>
  </si>
  <si>
    <t>vat05</t>
  </si>
  <si>
    <t>vat06</t>
  </si>
  <si>
    <t>vat07</t>
  </si>
  <si>
    <t>vat08</t>
  </si>
  <si>
    <t>vat09</t>
  </si>
  <si>
    <t>vat10</t>
  </si>
  <si>
    <t>vat11</t>
  </si>
  <si>
    <t>vat12</t>
  </si>
  <si>
    <t>IN</t>
  </si>
  <si>
    <t>category_id</t>
  </si>
  <si>
    <t>int</t>
  </si>
  <si>
    <t>time_id</t>
  </si>
  <si>
    <t>(Default)</t>
  </si>
  <si>
    <t>xls27</t>
  </si>
  <si>
    <t>PROCEDURE</t>
  </si>
  <si>
    <t>xls27.usp_budget_data</t>
  </si>
  <si>
    <t>_RowNum</t>
  </si>
  <si>
    <t>Start ListObjects</t>
  </si>
  <si>
    <t>End ListObjects</t>
  </si>
  <si>
    <t>xl_parameter_values_category_id</t>
  </si>
  <si>
    <t>2019</t>
  </si>
  <si>
    <t>0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</si>
  <si>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</si>
  <si>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</si>
  <si>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</si>
  <si>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</si>
  <si>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</si>
  <si>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</si>
  <si>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</si>
  <si>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</si>
  <si>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</si>
  <si>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21</t>
  </si>
  <si>
    <t>23</t>
  </si>
  <si>
    <t>24</t>
  </si>
  <si>
    <t>25</t>
  </si>
  <si>
    <t>28</t>
  </si>
  <si>
    <t>29</t>
  </si>
  <si>
    <t>33</t>
  </si>
  <si>
    <t>36</t>
  </si>
  <si>
    <t>41</t>
  </si>
  <si>
    <t>42</t>
  </si>
  <si>
    <t>43</t>
  </si>
  <si>
    <t>44</t>
  </si>
  <si>
    <t>45</t>
  </si>
  <si>
    <t>46</t>
  </si>
  <si>
    <t>47</t>
  </si>
  <si>
    <t>48</t>
  </si>
  <si>
    <t>row</t>
  </si>
  <si>
    <t>format</t>
  </si>
  <si>
    <t>account_id</t>
  </si>
  <si>
    <t>product_id</t>
  </si>
  <si>
    <t>unit_id</t>
  </si>
  <si>
    <t>total_payments</t>
  </si>
  <si>
    <t>total_charges</t>
  </si>
  <si>
    <t>balance00</t>
  </si>
  <si>
    <t>charges01</t>
  </si>
  <si>
    <t>balance01</t>
  </si>
  <si>
    <t>charges02</t>
  </si>
  <si>
    <t>balance02</t>
  </si>
  <si>
    <t>charges03</t>
  </si>
  <si>
    <t>balance03</t>
  </si>
  <si>
    <t>charges04</t>
  </si>
  <si>
    <t>balance04</t>
  </si>
  <si>
    <t>charges05</t>
  </si>
  <si>
    <t>balance05</t>
  </si>
  <si>
    <t>charges06</t>
  </si>
  <si>
    <t>balance06</t>
  </si>
  <si>
    <t>charges07</t>
  </si>
  <si>
    <t>balance07</t>
  </si>
  <si>
    <t>charges08</t>
  </si>
  <si>
    <t>balance08</t>
  </si>
  <si>
    <t>charges09</t>
  </si>
  <si>
    <t>balance09</t>
  </si>
  <si>
    <t>charges10</t>
  </si>
  <si>
    <t>balance10</t>
  </si>
  <si>
    <t>charges11</t>
  </si>
  <si>
    <t>balance11</t>
  </si>
  <si>
    <t>charges12</t>
  </si>
  <si>
    <t>balance12</t>
  </si>
  <si>
    <t>row_formulas</t>
  </si>
  <si>
    <t>20%</t>
  </si>
  <si>
    <t>USD</t>
  </si>
  <si>
    <t>EURO</t>
  </si>
  <si>
    <t>ListObjectName</t>
  </si>
  <si>
    <t>ShowTotals</t>
  </si>
  <si>
    <t>EntireColumn.Hidden</t>
  </si>
  <si>
    <t>AutoFilter.Off</t>
  </si>
  <si>
    <t>Все колонки</t>
  </si>
  <si>
    <t>Start Queries</t>
  </si>
  <si>
    <t>End Queries</t>
  </si>
  <si>
    <t>nvarchar</t>
  </si>
  <si>
    <t>tinyint</t>
  </si>
  <si>
    <t>float</t>
  </si>
  <si>
    <t>entity_id</t>
  </si>
  <si>
    <t>xl_parameter_values_entity_id</t>
  </si>
  <si>
    <t>rows</t>
  </si>
  <si>
    <t>KeepFormulas</t>
  </si>
  <si>
    <t>ValidationList</t>
  </si>
  <si>
    <t>xls27.xl_validation_list_unit_id</t>
  </si>
  <si>
    <t>rownum</t>
  </si>
  <si>
    <t>transaction_start_time</t>
  </si>
  <si>
    <t>datetime</t>
  </si>
  <si>
    <t>is_insert</t>
  </si>
  <si>
    <t>id</t>
  </si>
  <si>
    <t>name</t>
  </si>
  <si>
    <t>0%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</si>
  <si>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</si>
  <si>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</si>
  <si>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</si>
  <si>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</si>
  <si>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</si>
  <si>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</si>
  <si>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</si>
  <si>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</si>
  <si>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</si>
  <si>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</si>
  <si>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</si>
  <si>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</si>
  <si>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</si>
  <si>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p00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</si>
  <si>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</si>
  <si>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</si>
  <si>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</si>
  <si>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</si>
  <si>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</si>
  <si>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</si>
  <si>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</si>
  <si>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</si>
  <si>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</si>
  <si>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</si>
  <si>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</si>
  <si>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</si>
  <si>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dimension_id</t>
  </si>
  <si>
    <t>sort_order</t>
  </si>
  <si>
    <t>cf_sign</t>
  </si>
  <si>
    <t>pl_sign</t>
  </si>
  <si>
    <t>tax_rate_id</t>
  </si>
  <si>
    <t>is_in_budget_request</t>
  </si>
  <si>
    <t>is_active</t>
  </si>
  <si>
    <t>accounts</t>
  </si>
  <si>
    <t>xls27.view_accounts</t>
  </si>
  <si>
    <t>account</t>
  </si>
  <si>
    <t>vat</t>
  </si>
  <si>
    <t>assets</t>
  </si>
  <si>
    <t>11.01</t>
  </si>
  <si>
    <t>50</t>
  </si>
  <si>
    <t>assets01</t>
  </si>
  <si>
    <t>assets02</t>
  </si>
  <si>
    <t>assets03</t>
  </si>
  <si>
    <t>assets04</t>
  </si>
  <si>
    <t>assets05</t>
  </si>
  <si>
    <t>assets06</t>
  </si>
  <si>
    <t>assets07</t>
  </si>
  <si>
    <t>assets08</t>
  </si>
  <si>
    <t>assets09</t>
  </si>
  <si>
    <t>assets10</t>
  </si>
  <si>
    <t>assets11</t>
  </si>
  <si>
    <t>assets12</t>
  </si>
  <si>
    <t>51</t>
  </si>
  <si>
    <t>Actions</t>
  </si>
  <si>
    <t>char</t>
  </si>
  <si>
    <t>=1</t>
  </si>
  <si>
    <t>id1</t>
  </si>
  <si>
    <t>form</t>
  </si>
  <si>
    <t>data01</t>
  </si>
  <si>
    <t>data02</t>
  </si>
  <si>
    <t>data03</t>
  </si>
  <si>
    <t>data04</t>
  </si>
  <si>
    <t>data05</t>
  </si>
  <si>
    <t>data06</t>
  </si>
  <si>
    <t>data07</t>
  </si>
  <si>
    <t>data08</t>
  </si>
  <si>
    <t>data09</t>
  </si>
  <si>
    <t>data10</t>
  </si>
  <si>
    <t>data11</t>
  </si>
  <si>
    <t>data12</t>
  </si>
  <si>
    <t>data00</t>
  </si>
  <si>
    <t>id2</t>
  </si>
  <si>
    <t>level</t>
  </si>
  <si>
    <t>hide</t>
  </si>
  <si>
    <t>zero</t>
  </si>
  <si>
    <t>code1</t>
  </si>
  <si>
    <t>code2</t>
  </si>
  <si>
    <t>budget_requests</t>
  </si>
  <si>
    <t>Sheet1_Table1</t>
  </si>
  <si>
    <t>xls27.usp_budget_report</t>
  </si>
  <si>
    <t>report_data</t>
  </si>
  <si>
    <t>data</t>
  </si>
  <si>
    <t>report</t>
  </si>
  <si>
    <t>Start Column Properties of object [query:xls27.usp_budget_report - All columns]</t>
  </si>
  <si>
    <t>End Column Properties of object [query:xls27.usp_budget_report - All columns]</t>
  </si>
  <si>
    <t>Start Views of [query:xls27.usp_budget_report]</t>
  </si>
  <si>
    <t>All columns</t>
  </si>
  <si>
    <t>End Views of [query:xls27.usp_budget_report]</t>
  </si>
  <si>
    <t>Start Column Properties of object [query:xls27.usp_budget_report - Report]</t>
  </si>
  <si>
    <t>AutoFilter.Criteria1</t>
  </si>
  <si>
    <t>End Column Properties of object [query:xls27.usp_budget_report - Report]</t>
  </si>
  <si>
    <t>Report</t>
  </si>
  <si>
    <t>row_format</t>
  </si>
  <si>
    <t>row_level</t>
  </si>
  <si>
    <t>row_index</t>
  </si>
  <si>
    <t>region_id</t>
  </si>
  <si>
    <t>49</t>
  </si>
  <si>
    <t>xls27.xl_actions_select_members</t>
  </si>
  <si>
    <t>52</t>
  </si>
  <si>
    <t>balances</t>
  </si>
  <si>
    <t>settle_account_id</t>
  </si>
  <si>
    <t>asset_account_id</t>
  </si>
  <si>
    <t>11.09</t>
  </si>
  <si>
    <t>R01</t>
  </si>
  <si>
    <t>R02</t>
  </si>
  <si>
    <t>section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</si>
  <si>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</si>
  <si>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</si>
  <si>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</si>
  <si>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</si>
  <si>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</si>
  <si>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</si>
  <si>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</si>
  <si>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</si>
  <si>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</si>
  <si>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</si>
  <si>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</si>
  <si>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</si>
  <si>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pl01</t>
  </si>
  <si>
    <t>pl02</t>
  </si>
  <si>
    <t>pl03</t>
  </si>
  <si>
    <t>pl04</t>
  </si>
  <si>
    <t>pl05</t>
  </si>
  <si>
    <t>pl06</t>
  </si>
  <si>
    <t>pl07</t>
  </si>
  <si>
    <t>pl08</t>
  </si>
  <si>
    <t>pl09</t>
  </si>
  <si>
    <t>pl10</t>
  </si>
  <si>
    <t>pl11</t>
  </si>
  <si>
    <t>pl12</t>
  </si>
  <si>
    <t>entities</t>
  </si>
  <si>
    <t>products</t>
  </si>
  <si>
    <t>regions</t>
  </si>
  <si>
    <t>subaccounts</t>
  </si>
  <si>
    <t>Start Column Properties of object [query:xls27.usp_budget_data - all data]</t>
  </si>
  <si>
    <t>End Column Properties of object [query:xls27.usp_budget_data - all data]</t>
  </si>
  <si>
    <t>Start Views of [query:xls27.usp_budget_data]</t>
  </si>
  <si>
    <t>all data</t>
  </si>
  <si>
    <t>End Views of [query:xls27.usp_budget_data]</t>
  </si>
  <si>
    <t>Start Column Properties of object [query:xls27.usp_budget_data - accounts]</t>
  </si>
  <si>
    <t>=accounts</t>
  </si>
  <si>
    <t>End Column Properties of object [query:xls27.usp_budget_data - accounts]</t>
  </si>
  <si>
    <t>Start Column Properties of object [query:xls27.usp_budget_data - balances]</t>
  </si>
  <si>
    <t>=assets</t>
  </si>
  <si>
    <t>AutoFilter.Operator</t>
  </si>
  <si>
    <t>AutoFilter.Criteria2</t>
  </si>
  <si>
    <t>=balance</t>
  </si>
  <si>
    <t>End Column Properties of object [query:xls27.usp_budget_data - balances]</t>
  </si>
  <si>
    <t>Start Column Properties of object [query:xls27.usp_budget_data - entities]</t>
  </si>
  <si>
    <t>=entities</t>
  </si>
  <si>
    <t>End Column Properties of object [query:xls27.usp_budget_data - entities]</t>
  </si>
  <si>
    <t>Start Column Properties of object [query:xls27.usp_budget_data - products]</t>
  </si>
  <si>
    <t>=products</t>
  </si>
  <si>
    <t>End Column Properties of object [query:xls27.usp_budget_data - products]</t>
  </si>
  <si>
    <t>Start Column Properties of object [query:xls27.usp_budget_data - regions]</t>
  </si>
  <si>
    <t>=regions</t>
  </si>
  <si>
    <t>End Column Properties of object [query:xls27.usp_budget_data - regions]</t>
  </si>
  <si>
    <t>Start Column Properties of object [query:xls27.usp_budget_data - subaccounts]</t>
  </si>
  <si>
    <t>=subaccounts</t>
  </si>
  <si>
    <t>End Column Properties of object [query:xls27.usp_budget_data - subaccounts]</t>
  </si>
  <si>
    <t>Start Column Properties of object [query:xls27.usp_budget_data - totals]</t>
  </si>
  <si>
    <t>=totals_cf</t>
  </si>
  <si>
    <t>=totals_pl</t>
  </si>
  <si>
    <t>End Column Properties of object [query:xls27.usp_budget_data - totals]</t>
  </si>
  <si>
    <t>totals</t>
  </si>
  <si>
    <t>Start Column Properties of object [query:xls27.usp_budget_data - cash flow]</t>
  </si>
  <si>
    <t>End Column Properties of object [query:xls27.usp_budget_data - cash flow]</t>
  </si>
  <si>
    <t>cash flow</t>
  </si>
  <si>
    <t>Start Column Properties of object [query:xls27.usp_budget_data - profit and losses]</t>
  </si>
  <si>
    <t>End Column Properties of object [query:xls27.usp_budget_data - profit and losses]</t>
  </si>
  <si>
    <t>profit and losses</t>
  </si>
  <si>
    <t>Start Column Properties of object [query:xls27.usp_budget_data - assets]</t>
  </si>
  <si>
    <t>End Column Properties of object [query:xls27.usp_budget_data - assets]</t>
  </si>
  <si>
    <t>Start Column Properties of object [query:xls27.usp_budget_data - balance accounts]</t>
  </si>
  <si>
    <t>End Column Properties of object [query:xls27.usp_budget_data - balance accounts]</t>
  </si>
  <si>
    <t>balance accounts</t>
  </si>
  <si>
    <t>Start Column Properties of object [query:xls27.usp_budget_data - vat]</t>
  </si>
  <si>
    <t>End Column Properties of object [query:xls27.usp_budget_data - vat]</t>
  </si>
  <si>
    <t>Start Views of [query:xls27.view_accounts]</t>
  </si>
  <si>
    <t>End Views of [query:xls27.view_accounts]</t>
  </si>
  <si>
    <t>x</t>
  </si>
  <si>
    <t>unit</t>
  </si>
  <si>
    <t>xls27.usp_builtin_reports</t>
  </si>
  <si>
    <t>report_id</t>
  </si>
  <si>
    <t>VALUES</t>
  </si>
  <si>
    <t>usp_budget_request1</t>
  </si>
  <si>
    <t>xls27.usp_budget_request1</t>
  </si>
  <si>
    <t>Start Views of [query:xls27.usp_budget_request1]</t>
  </si>
  <si>
    <t>End Views of [query:xls27.usp_budget_request1]</t>
  </si>
  <si>
    <t>xls27.usp_budget_request1_insert</t>
  </si>
  <si>
    <t>xls27.usp_budget_request1_update</t>
  </si>
  <si>
    <t>xls27.usp_budget_request1_delete</t>
  </si>
  <si>
    <t>xls27.usp_budget_request2</t>
  </si>
  <si>
    <t>Start Views of [query:xls27.usp_budget_request2]</t>
  </si>
  <si>
    <t>End Views of [query:xls27.usp_budget_request2]</t>
  </si>
  <si>
    <t>usp_budget_request2</t>
  </si>
  <si>
    <t>data_language</t>
  </si>
  <si>
    <t>show_line</t>
  </si>
  <si>
    <t>Start Column Properties of object [query:xls27.usp_builtin_reports - Все колонки]</t>
  </si>
  <si>
    <t>End Column Properties of object [query:xls27.usp_builtin_reports - Все колонки]</t>
  </si>
  <si>
    <t>Start Views of [query:xls27.usp_builtin_reports]</t>
  </si>
  <si>
    <t>End Views of [query:xls27.usp_builtin_reports]</t>
  </si>
  <si>
    <t>Start Column Properties of object [query:xls27.usp_builtin_reports - Отчеты]</t>
  </si>
  <si>
    <t>End Column Properties of object [query:xls27.usp_builtin_reports - Отчеты]</t>
  </si>
  <si>
    <t>Отчеты</t>
  </si>
  <si>
    <t>report_sections</t>
  </si>
  <si>
    <t>builtin_report</t>
  </si>
  <si>
    <t>show_line_before</t>
  </si>
  <si>
    <t>show_line_after</t>
  </si>
  <si>
    <t>parent_id</t>
  </si>
  <si>
    <t>ref_number</t>
  </si>
  <si>
    <t>pl_ref_number</t>
  </si>
  <si>
    <t>cf_ref_number</t>
  </si>
  <si>
    <t>parent2_id</t>
  </si>
  <si>
    <t>vat_account_id</t>
  </si>
  <si>
    <t>type_id</t>
  </si>
  <si>
    <t>is_parent</t>
  </si>
  <si>
    <t>pl_section_id</t>
  </si>
  <si>
    <t>section_type_id</t>
  </si>
  <si>
    <t>Start Column Properties of object [query:xls27.usp_builtin_reports - Отчеты (стр.)]</t>
  </si>
  <si>
    <t>End Column Properties of object [query:xls27.usp_builtin_reports - Отчеты (стр.)]</t>
  </si>
  <si>
    <t>Отчеты (стр.)</t>
  </si>
  <si>
    <t>DoNotAddValidation</t>
  </si>
  <si>
    <t>2020</t>
  </si>
  <si>
    <t>xx</t>
  </si>
  <si>
    <t>xxx</t>
  </si>
  <si>
    <t>settlement_account_id</t>
  </si>
  <si>
    <t>vat_rate_id</t>
  </si>
  <si>
    <t>xls27.xl_validation_list_vat_rate_id</t>
  </si>
  <si>
    <t>Start Column Properties of object [query:xls27.view_accounts - Form]</t>
  </si>
  <si>
    <t>End Column Properties of object [query:xls27.view_accounts - Form]</t>
  </si>
  <si>
    <t>Form</t>
  </si>
  <si>
    <t>Start Column Properties of object [query:xls27.view_accounts - All columns]</t>
  </si>
  <si>
    <t>End Column Properties of object [query:xls27.view_accounts - All columns]</t>
  </si>
  <si>
    <t>xl_parameter_values_time_id</t>
  </si>
  <si>
    <t>xls27.usp_budget_reports</t>
  </si>
  <si>
    <t>xls27.usp_report_sections</t>
  </si>
  <si>
    <t>translated_name</t>
  </si>
  <si>
    <t>usp_budget_reports</t>
  </si>
  <si>
    <t>Start Views of [query:xls27.usp_budget_reports]</t>
  </si>
  <si>
    <t>End Views of [query:xls27.usp_budget_reports]</t>
  </si>
  <si>
    <t>cf</t>
  </si>
  <si>
    <t>pl</t>
  </si>
  <si>
    <t>bs</t>
  </si>
  <si>
    <t>Total</t>
  </si>
  <si>
    <t>first_month</t>
  </si>
  <si>
    <t>last_month</t>
  </si>
  <si>
    <t>xl_parameter_values_month</t>
  </si>
  <si>
    <t>column_name</t>
  </si>
  <si>
    <t>xls27.usp_budget_requests</t>
  </si>
  <si>
    <t>xl_parameter_values_category_id_not_null</t>
  </si>
  <si>
    <t>xl_parameter_values_time_id_not_null</t>
  </si>
  <si>
    <t>xl_validation_list_region_id_code</t>
  </si>
  <si>
    <t>xl_validation_list_product_id_code</t>
  </si>
  <si>
    <t>xls27.xl_validation_list_product_id_code</t>
  </si>
  <si>
    <t>xls27.xl_validation_list_region_id_code</t>
  </si>
  <si>
    <t>gBudgetingApp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</si>
  <si>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</si>
  <si>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</si>
  <si>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</si>
  <si>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</si>
  <si>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</si>
  <si>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</si>
  <si>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[gBudgetingApp.xls27.xl_parameter_values_category_id] on server [.\SQLEXPRESS]</t>
  </si>
  <si>
    <t>End Parameters of object [gBudgetingApp.xls27.xl_parameter_values_category_id] on server [.\SQLEXPRESS]</t>
  </si>
  <si>
    <t>Start Parameters of object [gBudgetingApp.xls27.xl_parameter_values_time_id] on server [.\SQLEXPRESS]</t>
  </si>
  <si>
    <t>End Parameters of object [gBudgetingApp.xls27.xl_parameter_values_time_id] on server [.\SQLEXPRESS]</t>
  </si>
  <si>
    <t>Start Parameters of object [gBudgetingApp.xls27.xl_parameter_values_month] on server [.\SQLEXPRESS]</t>
  </si>
  <si>
    <t>End Parameters of object [gBudgetingApp.xls27.xl_parameter_values_month] on server [.\SQLEXPRESS]</t>
  </si>
  <si>
    <t>Start Parameters of object [gBudgetingApp.xls27.usp_budget_request1_insert] on server [.\SQLEXPRESS]</t>
  </si>
  <si>
    <t>End Parameters of object [gBudgetingApp.xls27.usp_budget_request1_insert] on server [.\SQLEXPRESS]</t>
  </si>
  <si>
    <t>Start Parameters of object [gBudgetingApp.xls27.usp_budget_request1_update] on server [.\SQLEXPRESS]</t>
  </si>
  <si>
    <t>End Parameters of object [gBudgetingApp.xls27.usp_budget_request1_update] on server [.\SQLEXPRESS]</t>
  </si>
  <si>
    <t>Start Parameters of object [gBudgetingApp.xls27.usp_budget_request1_delete] on server [.\SQLEXPRESS]</t>
  </si>
  <si>
    <t>End Parameters of object [gBudgetingApp.xls27.usp_budget_request1_delete] on server [.\SQLEXPRESS]</t>
  </si>
  <si>
    <t>SortFields(1)</t>
  </si>
  <si>
    <t>KeyfieldName</t>
  </si>
  <si>
    <t>SortOn</t>
  </si>
  <si>
    <t>Order</t>
  </si>
  <si>
    <t>DataOption</t>
  </si>
  <si>
    <t>inverse_sign</t>
  </si>
  <si>
    <t>ContextMenu</t>
  </si>
  <si>
    <t>Start Parameters of object [gBudgetingApp.xls27.xl_actions_report_cell_data] on server [.\SQLEXPRESS]</t>
  </si>
  <si>
    <t>End Parameters of object [gBudgetingApp.xls27.xl_actions_report_cell_data] on server [.\SQLEXPRESS]</t>
  </si>
  <si>
    <t>Format</t>
  </si>
  <si>
    <t>page_break</t>
  </si>
  <si>
    <t>company_id</t>
  </si>
  <si>
    <t>modified_by</t>
  </si>
  <si>
    <t>modified_on</t>
  </si>
  <si>
    <t>xls27.xl_validation_list_budgeting_account_id_code</t>
  </si>
  <si>
    <t>report_type_id</t>
  </si>
  <si>
    <t>Start Column Properties of object [query:xls27.usp_report_sections - All columns]</t>
  </si>
  <si>
    <t>End Column Properties of object [query:xls27.usp_report_sections - All columns]</t>
  </si>
  <si>
    <t>Start Views of [query:xls27.usp_report_sections]</t>
  </si>
  <si>
    <t>End Views of [query:xls27.usp_report_sections]</t>
  </si>
  <si>
    <t>type</t>
  </si>
  <si>
    <t>payments</t>
  </si>
  <si>
    <t>charges</t>
  </si>
  <si>
    <t>payment_debit</t>
  </si>
  <si>
    <t>payment_credit</t>
  </si>
  <si>
    <t>charge_debit</t>
  </si>
  <si>
    <t>charge_credit</t>
  </si>
  <si>
    <t>vat_debit</t>
  </si>
  <si>
    <t>vat_credit</t>
  </si>
  <si>
    <t>vl_xls27_xl_validation_list_unit_id_1</t>
  </si>
  <si>
    <t>vl_xls27_xl_validation_list_vat_rate_id_1</t>
  </si>
  <si>
    <t>xls27.usp_budget_requests_totals</t>
  </si>
  <si>
    <t>usp_budget_requests_totals</t>
  </si>
  <si>
    <t>xl_parameter_values_company_id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</si>
  <si>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</si>
  <si>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</si>
  <si>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description</t>
  </si>
  <si>
    <t>subsidiary_account_id</t>
  </si>
  <si>
    <t>xl_parameter_values_subsidiary_account_id</t>
  </si>
  <si>
    <t>Start Parameters of object [gBudgetingApp.xls27.xl_parameter_values_subsidiary_account_id] on server [.\SQLEXPRESS]</t>
  </si>
  <si>
    <t>End Parameters of object [gBudgetingApp.xls27.xl_parameter_values_subsidiary_account_id] on server [.\SQLEXPRESS]</t>
  </si>
  <si>
    <t>money</t>
  </si>
  <si>
    <t>Start Parameters of object [gBudgetingApp.xls27.xl_actions_select_members] on server [.\SQLEXPRESS]</t>
  </si>
  <si>
    <t>End Parameters of object [gBudgetingApp.xls27.xl_actions_select_members] on server [.\SQLEXPRESS]</t>
  </si>
  <si>
    <t>vl_xls27_xl_validation_list_budgeting_account_id_code_1</t>
  </si>
  <si>
    <t>vl_xls27_xl_validation_list_product_id_code_1</t>
  </si>
  <si>
    <t>vl_xls27_xl_validation_list_region_id_code_1</t>
  </si>
  <si>
    <t>vl_xls27_xl_validation_list_unit_id_2</t>
  </si>
  <si>
    <t>vl_xls27_xl_validation_list_vat_rate_id_2</t>
  </si>
  <si>
    <t>Start Parameters of object [gBudgetingApp.xls27.usp_budget_request2_insert] on server [.\SQLEXPRESS]</t>
  </si>
  <si>
    <t>End Parameters of object [gBudgetingApp.xls27.usp_budget_request2_insert] on server [.\SQLEXPRESS]</t>
  </si>
  <si>
    <t>Start Parameters of object [gBudgetingApp.xls27.usp_budget_request2_update] on server [.\SQLEXPRESS]</t>
  </si>
  <si>
    <t>End Parameters of object [gBudgetingApp.xls27.usp_budget_request2_update] on server [.\SQLEXPRESS]</t>
  </si>
  <si>
    <t>Start Parameters of object [gBudgetingApp.xls27.usp_budget_request2_delete] on server [.\SQLEXPRESS]</t>
  </si>
  <si>
    <t>End Parameters of object [gBudgetingApp.xls27.usp_budget_request2_delete] on server [.\SQLEXPRESS]</t>
  </si>
  <si>
    <t>xls27.usp_budget_request2_insert</t>
  </si>
  <si>
    <t>xls27.usp_budget_request2_update</t>
  </si>
  <si>
    <t>xls27.usp_budget_request2_delete</t>
  </si>
  <si>
    <t>vl_xls27_xl_validation_list_budgeting_account_id_code_2</t>
  </si>
  <si>
    <t>vl_xls27_xl_validation_list_product_id_code_2</t>
  </si>
  <si>
    <t>vl_xls27_xl_validation_list_region_id_code_2</t>
  </si>
  <si>
    <t>xls27.xl_validation_list_subsidiary_account_id</t>
  </si>
  <si>
    <t>vl_xls27_xl_validation_list_subsidiary_account_id_1</t>
  </si>
  <si>
    <t>vl_xls27_xl_validation_list_subsidiary_account_id_2</t>
  </si>
  <si>
    <t>budget_reports</t>
  </si>
  <si>
    <t>xl_parameter_values_report_type_id</t>
  </si>
  <si>
    <t>Start Parameters of object [gBudgetingApp.xls27.xl_parameter_values_report_type_id] on server [.\SQLEXPRESS]</t>
  </si>
  <si>
    <t>End Parameters of object [gBudgetingApp.xls27.xl_parameter_values_report_type_id] on server [.\SQLEXPRESS]</t>
  </si>
  <si>
    <t>Start Workbook Options</t>
  </si>
  <si>
    <t>End Workbook Options</t>
  </si>
  <si>
    <t>QueryObject</t>
  </si>
  <si>
    <t>debit</t>
  </si>
  <si>
    <t>credit</t>
  </si>
  <si>
    <t>xls27.usp_budget_balances</t>
  </si>
  <si>
    <t>xls27.xl_query_list_setup</t>
  </si>
  <si>
    <t>usp_budget_balances</t>
  </si>
  <si>
    <t>Start Parameters of object [gBudgetingApp.xls27.usp_budget_balances_insert] on server [.\SQLEXPRESS]</t>
  </si>
  <si>
    <t>End Parameters of object [gBudgetingApp.xls27.usp_budget_balances_insert] on server [.\SQLEXPRESS]</t>
  </si>
  <si>
    <t>Start Parameters of object [gBudgetingApp.xls27.usp_budget_balances_update] on server [.\SQLEXPRESS]</t>
  </si>
  <si>
    <t>End Parameters of object [gBudgetingApp.xls27.usp_budget_balances_update] on server [.\SQLEXPRESS]</t>
  </si>
  <si>
    <t>Start Parameters of object [gBudgetingApp.xls27.usp_budget_balances_delete] on server [.\SQLEXPRESS]</t>
  </si>
  <si>
    <t>End Parameters of object [gBudgetingApp.xls27.usp_budget_balances_delete] on server [.\SQLEXPRESS]</t>
  </si>
  <si>
    <t>pair</t>
  </si>
  <si>
    <t>period01</t>
  </si>
  <si>
    <t>period02</t>
  </si>
  <si>
    <t>period03</t>
  </si>
  <si>
    <t>period04</t>
  </si>
  <si>
    <t>period05</t>
  </si>
  <si>
    <t>period06</t>
  </si>
  <si>
    <t>period07</t>
  </si>
  <si>
    <t>period08</t>
  </si>
  <si>
    <t>period09</t>
  </si>
  <si>
    <t>period10</t>
  </si>
  <si>
    <t>period11</t>
  </si>
  <si>
    <t>period12</t>
  </si>
  <si>
    <t>budget_currency_rates</t>
  </si>
  <si>
    <t>xls27.usp_budget_currency_rates</t>
  </si>
  <si>
    <t>usp_budget_currency_rates</t>
  </si>
  <si>
    <t>Start Parameters of object [gBudgetingApp.xls27.usp_budget_currency_rates_insert] on server [.\SQLEXPRESS]</t>
  </si>
  <si>
    <t>smallmoney</t>
  </si>
  <si>
    <t>End Parameters of object [gBudgetingApp.xls27.usp_budget_currency_rates_insert] on server [.\SQLEXPRESS]</t>
  </si>
  <si>
    <t>Start Parameters of object [gBudgetingApp.xls27.usp_budget_currency_rates_update] on server [.\SQLEXPRESS]</t>
  </si>
  <si>
    <t>End Parameters of object [gBudgetingApp.xls27.usp_budget_currency_rates_update] on server [.\SQLEXPRESS]</t>
  </si>
  <si>
    <t>Start Parameters of object [gBudgetingApp.xls27.usp_budget_currency_rates_delete] on server [.\SQLEXPRESS]</t>
  </si>
  <si>
    <t>End Parameters of object [gBudgetingApp.xls27.usp_budget_currency_rates_delete] on server [.\SQLEXPRESS]</t>
  </si>
  <si>
    <t>PL</t>
  </si>
  <si>
    <t>CF</t>
  </si>
  <si>
    <t>BS</t>
  </si>
  <si>
    <t>VAT</t>
  </si>
  <si>
    <t>Income Statement</t>
  </si>
  <si>
    <t>Total Revenue</t>
  </si>
  <si>
    <t>Gross Profit</t>
  </si>
  <si>
    <t>Net Income</t>
  </si>
  <si>
    <t>Cash Flow</t>
  </si>
  <si>
    <t>Balance Sheet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</si>
  <si>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</si>
  <si>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</si>
  <si>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</si>
  <si>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</si>
  <si>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</si>
  <si>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</si>
  <si>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</si>
  <si>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</si>
  <si>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</si>
  <si>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</si>
  <si>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</si>
  <si>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</si>
  <si>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Inflow</t>
  </si>
  <si>
    <t>Purchase</t>
  </si>
  <si>
    <t>Expense, no VAT</t>
  </si>
  <si>
    <t>Withholding</t>
  </si>
  <si>
    <t>Outflow</t>
  </si>
  <si>
    <t>Depreciation</t>
  </si>
  <si>
    <t>Setoff</t>
  </si>
  <si>
    <t>Start Column translation of object [xls27.usp_budget_reports] on sheet [Reports]</t>
  </si>
  <si>
    <t>End Column translation of object [xls27.usp_budget_reports] on sheet [Reports]</t>
  </si>
  <si>
    <t>Start Column translation of object [xls27.usp_budget_requests_totals] on sheet [Totals]</t>
  </si>
  <si>
    <t>End Column translation of object [xls27.usp_budget_requests_totals] on sheet [Totals]</t>
  </si>
  <si>
    <t>Start IDs of object [xls27.usp_budget_request1] on sheet [Request1]</t>
  </si>
  <si>
    <t>End IDs of object [xls27.usp_budget_request1] on sheet [Request1]</t>
  </si>
  <si>
    <t>Start IDs of object [xls27.usp_budget_request2] on sheet [Request2]</t>
  </si>
  <si>
    <t>End IDs of object [xls27.usp_budget_request2] on sheet [Request2]</t>
  </si>
  <si>
    <t>Start Column translation of object [xls27.usp_budget_balances] on sheet [OpeningBalances]</t>
  </si>
  <si>
    <t>End Column translation of object [xls27.usp_budget_balances] on sheet [OpeningBalances]</t>
  </si>
  <si>
    <t>budget_balances</t>
  </si>
  <si>
    <t>budget_request1</t>
  </si>
  <si>
    <t>budget_request2</t>
  </si>
  <si>
    <t>budget_requests_totals</t>
  </si>
  <si>
    <t>Payments</t>
  </si>
  <si>
    <t>Charges</t>
  </si>
  <si>
    <t>Balances</t>
  </si>
  <si>
    <t xml:space="preserve">Balance </t>
  </si>
  <si>
    <t>Balance</t>
  </si>
  <si>
    <t>on  01.01</t>
  </si>
  <si>
    <t>on 01.02</t>
  </si>
  <si>
    <t>on 01.03</t>
  </si>
  <si>
    <t>on 01.04</t>
  </si>
  <si>
    <t>on 01.05</t>
  </si>
  <si>
    <t>on 01.06</t>
  </si>
  <si>
    <t>on 01.07</t>
  </si>
  <si>
    <t>on 01.08</t>
  </si>
  <si>
    <t>on 01.09</t>
  </si>
  <si>
    <t>on 01.10</t>
  </si>
  <si>
    <t>on 01.11</t>
  </si>
  <si>
    <t>on 01.12</t>
  </si>
  <si>
    <t>on 01.01</t>
  </si>
  <si>
    <t>Total:</t>
  </si>
  <si>
    <t>Customer 1</t>
  </si>
  <si>
    <t>Supplier 1</t>
  </si>
  <si>
    <t>Loan 1</t>
  </si>
  <si>
    <t>Loan 2</t>
  </si>
  <si>
    <t>Loan 3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</si>
  <si>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</si>
  <si>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</si>
  <si>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</si>
  <si>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</si>
  <si>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</si>
  <si>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</si>
  <si>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</si>
  <si>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</si>
  <si>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Customer 2</t>
  </si>
  <si>
    <t>Customer 3</t>
  </si>
  <si>
    <t>Budget</t>
  </si>
  <si>
    <t>Forecast</t>
  </si>
  <si>
    <t>Entity 101</t>
  </si>
  <si>
    <t>Entity 201</t>
  </si>
  <si>
    <t>Entity 301</t>
  </si>
  <si>
    <t>Entity 401</t>
  </si>
  <si>
    <t>Start Column Properties of object [query:xls27.usp_budget_request1 - Form]</t>
  </si>
  <si>
    <t>End Column Properties of object [query:xls27.usp_budget_request1 - Form]</t>
  </si>
  <si>
    <t>Start Column Properties of object [query:xls27.usp_budget_request1 - Payments]</t>
  </si>
  <si>
    <t>End Column Properties of object [query:xls27.usp_budget_request1 - Payments]</t>
  </si>
  <si>
    <t>Start Column Properties of object [query:xls27.usp_budget_request1 - Charges]</t>
  </si>
  <si>
    <t>End Column Properties of object [query:xls27.usp_budget_request1 - Charges]</t>
  </si>
  <si>
    <t>Start Column Properties of object [query:xls27.usp_budget_request1 - Balances]</t>
  </si>
  <si>
    <t>End Column Properties of object [query:xls27.usp_budget_request1 - Balances]</t>
  </si>
  <si>
    <t>Start Column Properties of object [query:xls27.usp_budget_request1 - Totals]</t>
  </si>
  <si>
    <t>End Column Properties of object [query:xls27.usp_budget_request1 - Totals]</t>
  </si>
  <si>
    <t>Totals</t>
  </si>
  <si>
    <t>Row</t>
  </si>
  <si>
    <t>number</t>
  </si>
  <si>
    <t>Item</t>
  </si>
  <si>
    <t>Code</t>
  </si>
  <si>
    <t>Subsidiary</t>
  </si>
  <si>
    <t>Account</t>
  </si>
  <si>
    <t>Region</t>
  </si>
  <si>
    <t>Description</t>
  </si>
  <si>
    <t>Start Column Properties of object [query:xls27.usp_budget_request2 - Form]</t>
  </si>
  <si>
    <t>End Column Properties of object [query:xls27.usp_budget_request2 - Form]</t>
  </si>
  <si>
    <t>Start Column Properties of object [query:xls27.usp_budget_request2 - Payments]</t>
  </si>
  <si>
    <t>End Column Properties of object [query:xls27.usp_budget_request2 - Payments]</t>
  </si>
  <si>
    <t>Start Column Properties of object [query:xls27.usp_budget_request2 - Charges]</t>
  </si>
  <si>
    <t>End Column Properties of object [query:xls27.usp_budget_request2 - Charges]</t>
  </si>
  <si>
    <t>Start Column Properties of object [query:xls27.usp_budget_request2 - Balances]</t>
  </si>
  <si>
    <t>End Column Properties of object [query:xls27.usp_budget_request2 - Balances]</t>
  </si>
  <si>
    <t>Start Column Properties of object [query:xls27.usp_budget_request2 - Totals]</t>
  </si>
  <si>
    <t>End Column Properties of object [query:xls27.usp_budget_request2 - Totals]</t>
  </si>
  <si>
    <t>Num</t>
  </si>
  <si>
    <t>Prod.</t>
  </si>
  <si>
    <t>GBP</t>
  </si>
  <si>
    <t>EUR/USD</t>
  </si>
  <si>
    <t>Curr.</t>
  </si>
  <si>
    <t>Personal income tax</t>
  </si>
  <si>
    <t>Wages and salaries</t>
  </si>
  <si>
    <t>Social security taxes</t>
  </si>
  <si>
    <t>Social security taxes - Production</t>
  </si>
  <si>
    <t>Social security taxes - Sales</t>
  </si>
  <si>
    <t>Social security taxes - Administration</t>
  </si>
  <si>
    <t>Salaries - Production</t>
  </si>
  <si>
    <t>Salaries - Sales</t>
  </si>
  <si>
    <t>Salaries - Administration</t>
  </si>
  <si>
    <t>Inventories</t>
  </si>
  <si>
    <t>Income tax</t>
  </si>
  <si>
    <t>Dividends</t>
  </si>
  <si>
    <t>xls27.xl_validation_list_unit_id_code</t>
  </si>
  <si>
    <t>EUR</t>
  </si>
  <si>
    <t>vl_xls27_xl_validation_list_unit_id_code_1</t>
  </si>
  <si>
    <t>CHF</t>
  </si>
  <si>
    <t>vl_xls27_xl_validation_list_unit_id_code_2</t>
  </si>
  <si>
    <t>Cash</t>
  </si>
  <si>
    <t>Railway tariffs of loaded runs</t>
  </si>
  <si>
    <t>Railway tariffs of empty runs</t>
  </si>
  <si>
    <t>Accounting expenses</t>
  </si>
  <si>
    <t>Rental expenses</t>
  </si>
  <si>
    <t>Short-term borrowings</t>
  </si>
  <si>
    <t>Long-term borrowings</t>
  </si>
  <si>
    <t>Interest on short-term borrowings</t>
  </si>
  <si>
    <t>Interest on long-term borrowings</t>
  </si>
  <si>
    <t>Retained earnings</t>
  </si>
  <si>
    <t>Share capital</t>
  </si>
  <si>
    <t>Proceeds from short-term borrowings</t>
  </si>
  <si>
    <t>Proceeds from long-term borrowings</t>
  </si>
  <si>
    <t>1110</t>
  </si>
  <si>
    <t>1210</t>
  </si>
  <si>
    <t>6110</t>
  </si>
  <si>
    <t>2100</t>
  </si>
  <si>
    <t>6210</t>
  </si>
  <si>
    <t>6220</t>
  </si>
  <si>
    <t>2210</t>
  </si>
  <si>
    <t>2230</t>
  </si>
  <si>
    <t>2510</t>
  </si>
  <si>
    <t>2310</t>
  </si>
  <si>
    <t>3210</t>
  </si>
  <si>
    <t>3110</t>
  </si>
  <si>
    <t>4110</t>
  </si>
  <si>
    <t>5120</t>
  </si>
  <si>
    <t>5130</t>
  </si>
  <si>
    <t>5110</t>
  </si>
  <si>
    <t>5410</t>
  </si>
  <si>
    <t>6230</t>
  </si>
  <si>
    <t>6450</t>
  </si>
  <si>
    <t>6460</t>
  </si>
  <si>
    <t>5210</t>
  </si>
  <si>
    <t>5510</t>
  </si>
  <si>
    <t>5610</t>
  </si>
  <si>
    <t>6211</t>
  </si>
  <si>
    <t>6231</t>
  </si>
  <si>
    <t>6232</t>
  </si>
  <si>
    <t>6240</t>
  </si>
  <si>
    <t>6250</t>
  </si>
  <si>
    <t>6260</t>
  </si>
  <si>
    <t>6510</t>
  </si>
  <si>
    <t>6520</t>
  </si>
  <si>
    <t>6810</t>
  </si>
  <si>
    <t>Accumulated depreciation of rolling stock</t>
  </si>
  <si>
    <t>Rolling stock</t>
  </si>
  <si>
    <t>2110</t>
  </si>
  <si>
    <t>Wheel pairs</t>
  </si>
  <si>
    <t>Set-off of VAT on purchase fixed assets</t>
  </si>
  <si>
    <t>Set-off of VAT on purchase goods and materials</t>
  </si>
  <si>
    <t>VAT on purchase fixed assets</t>
  </si>
  <si>
    <t>VAT on purchase good and materials</t>
  </si>
  <si>
    <t>2240</t>
  </si>
  <si>
    <t>VAT on purchase services</t>
  </si>
  <si>
    <t>Set-off of VAT on purchase services</t>
  </si>
  <si>
    <t>1100</t>
  </si>
  <si>
    <t>1200</t>
  </si>
  <si>
    <t>Accumulated depreciation</t>
  </si>
  <si>
    <t>2200</t>
  </si>
  <si>
    <t>2300</t>
  </si>
  <si>
    <t>2390</t>
  </si>
  <si>
    <t>2500</t>
  </si>
  <si>
    <t>Cash and cash equivalents</t>
  </si>
  <si>
    <t>2520</t>
  </si>
  <si>
    <t>3100</t>
  </si>
  <si>
    <t>Equity</t>
  </si>
  <si>
    <t>3200</t>
  </si>
  <si>
    <t>3220</t>
  </si>
  <si>
    <t>4100</t>
  </si>
  <si>
    <t>Financial long-term debt</t>
  </si>
  <si>
    <t>5100</t>
  </si>
  <si>
    <t>Financial short-term debt</t>
  </si>
  <si>
    <t>5200</t>
  </si>
  <si>
    <t>5400</t>
  </si>
  <si>
    <t>6410</t>
  </si>
  <si>
    <t>6420</t>
  </si>
  <si>
    <t>21.01</t>
  </si>
  <si>
    <t>21.02</t>
  </si>
  <si>
    <t>21.03</t>
  </si>
  <si>
    <t>21.04</t>
  </si>
  <si>
    <t>Maintenance of rolling stock</t>
  </si>
  <si>
    <t>21.05</t>
  </si>
  <si>
    <t>Repair of rolling stock in depots</t>
  </si>
  <si>
    <t>21.06</t>
  </si>
  <si>
    <t>23.01</t>
  </si>
  <si>
    <t>23.02</t>
  </si>
  <si>
    <t>24.01</t>
  </si>
  <si>
    <t>25.01</t>
  </si>
  <si>
    <t>25.02</t>
  </si>
  <si>
    <t>25.03</t>
  </si>
  <si>
    <t>28.01</t>
  </si>
  <si>
    <t>28.03</t>
  </si>
  <si>
    <t>28.04</t>
  </si>
  <si>
    <t>29.01</t>
  </si>
  <si>
    <t>29.02</t>
  </si>
  <si>
    <t>29.03</t>
  </si>
  <si>
    <t>32.01</t>
  </si>
  <si>
    <t>36.01</t>
  </si>
  <si>
    <t>2400</t>
  </si>
  <si>
    <t>Prepaid expenses</t>
  </si>
  <si>
    <t>2410</t>
  </si>
  <si>
    <t>Currency conversion</t>
  </si>
  <si>
    <t>5300</t>
  </si>
  <si>
    <t>Advances received</t>
  </si>
  <si>
    <t>5310</t>
  </si>
  <si>
    <t>5500</t>
  </si>
  <si>
    <t>5600</t>
  </si>
  <si>
    <t>Other liabilities</t>
  </si>
  <si>
    <t>Start Last Connect to DB values</t>
  </si>
  <si>
    <t>.\SQLEXPRESS</t>
  </si>
  <si>
    <t>ba_analyst_01</t>
  </si>
  <si>
    <t>Provider=SQLOLEDB.1</t>
  </si>
  <si>
    <t>End Last Connect to DB values</t>
  </si>
  <si>
    <t>Start Column Properties of object [xls27.usp_budget_balances]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</si>
  <si>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</si>
  <si>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</si>
  <si>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</si>
  <si>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</si>
  <si>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</si>
  <si>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</si>
  <si>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</si>
  <si>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$B$4</t>
  </si>
  <si>
    <t>NumberFormat</t>
  </si>
  <si>
    <t>General</t>
  </si>
  <si>
    <t>$C$4</t>
  </si>
  <si>
    <t>$D$4</t>
  </si>
  <si>
    <t>$E$4</t>
  </si>
  <si>
    <t>ColumnWidth</t>
  </si>
  <si>
    <t>@</t>
  </si>
  <si>
    <t>$F$4</t>
  </si>
  <si>
    <t>$G$4</t>
  </si>
  <si>
    <t>#,##0.00</t>
  </si>
  <si>
    <t>$H$4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</si>
  <si>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</si>
  <si>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</si>
  <si>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</si>
  <si>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</si>
  <si>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</si>
  <si>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</si>
  <si>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</si>
  <si>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</si>
  <si>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</si>
  <si>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[xls27.usp_budget_balances]</t>
  </si>
  <si>
    <t>Purchase of rolling stock</t>
  </si>
  <si>
    <t>Revenue from transportation services</t>
  </si>
  <si>
    <t>6350</t>
  </si>
  <si>
    <t>6360</t>
  </si>
  <si>
    <t>Current costs of wheel pairs</t>
  </si>
  <si>
    <t>Advances to suppliers on transportation services</t>
  </si>
  <si>
    <t>Property, plant, and equipment</t>
  </si>
  <si>
    <t>2490</t>
  </si>
  <si>
    <t>Advances to suppliers on other operations</t>
  </si>
  <si>
    <t>Advances received on transportation services</t>
  </si>
  <si>
    <t>5390</t>
  </si>
  <si>
    <t>Advances received on other operations</t>
  </si>
  <si>
    <t>$I$4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</si>
  <si>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</si>
  <si>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</si>
  <si>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</si>
  <si>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</si>
  <si>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</si>
  <si>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=$E4=1</t>
  </si>
  <si>
    <t>FormatConditions(1).Font.Bold</t>
  </si>
  <si>
    <t>FormatConditions(1).Interior.Color</t>
  </si>
  <si>
    <t>is_debit_editable</t>
  </si>
  <si>
    <t>is_credit_editable</t>
  </si>
  <si>
    <t>$J$4</t>
  </si>
  <si>
    <t>$K$4</t>
  </si>
  <si>
    <t>$B$4:$K$49</t>
  </si>
  <si>
    <t>=$G4=1</t>
  </si>
  <si>
    <t>$J$4:$J$49</t>
  </si>
  <si>
    <t>FormatConditions(1).Interior.ThemeColor</t>
  </si>
  <si>
    <t>FormatConditions(1).Interior.TintAndShade</t>
  </si>
  <si>
    <t>$K$4:$K$49</t>
  </si>
  <si>
    <t>=$F4=1</t>
  </si>
  <si>
    <t>5220</t>
  </si>
  <si>
    <t>5490</t>
  </si>
  <si>
    <t>5240</t>
  </si>
  <si>
    <t>5230</t>
  </si>
  <si>
    <t>21.90</t>
  </si>
  <si>
    <t>23.90</t>
  </si>
  <si>
    <t>29.04</t>
  </si>
  <si>
    <t>Payables on transportation services</t>
  </si>
  <si>
    <t>Payables on other operations</t>
  </si>
  <si>
    <t>Receivables on transportation services</t>
  </si>
  <si>
    <t>27.01</t>
  </si>
  <si>
    <t>27.02</t>
  </si>
  <si>
    <t>27.03</t>
  </si>
  <si>
    <t>Receivables</t>
  </si>
  <si>
    <t>Receivables on other operations</t>
  </si>
  <si>
    <t>Payables</t>
  </si>
  <si>
    <t>Tax liabilities</t>
  </si>
  <si>
    <t>Repayment of short-term loans</t>
  </si>
  <si>
    <t>Repayment of long-term loans</t>
  </si>
  <si>
    <t>Interest on short-term loans</t>
  </si>
  <si>
    <t>Interest on long-term loans</t>
  </si>
  <si>
    <t>OW</t>
  </si>
  <si>
    <t>FW</t>
  </si>
  <si>
    <t>TW</t>
  </si>
  <si>
    <t>Depreciation of rolling stock</t>
  </si>
  <si>
    <t>Personal income tax - Production</t>
  </si>
  <si>
    <t>Personal income tax - Sales</t>
  </si>
  <si>
    <t>Personal income tax - Administration</t>
  </si>
  <si>
    <t>Company</t>
  </si>
  <si>
    <t>Category</t>
  </si>
  <si>
    <t>Period</t>
  </si>
  <si>
    <t>Entity</t>
  </si>
  <si>
    <t>Unit</t>
  </si>
  <si>
    <t>Railway Corp.</t>
  </si>
  <si>
    <t>Name</t>
  </si>
  <si>
    <t>Type</t>
  </si>
  <si>
    <t>Income</t>
  </si>
  <si>
    <t>Expense</t>
  </si>
  <si>
    <t>Lease of rolling stock</t>
  </si>
  <si>
    <t>Cost</t>
  </si>
  <si>
    <t>Purchase of wheel pairs</t>
  </si>
  <si>
    <t>Balance00</t>
  </si>
  <si>
    <t>Period01</t>
  </si>
  <si>
    <t>Balance01</t>
  </si>
  <si>
    <t>Period02</t>
  </si>
  <si>
    <t>Balance02</t>
  </si>
  <si>
    <t>Period03</t>
  </si>
  <si>
    <t>Balance03</t>
  </si>
  <si>
    <t>Period04</t>
  </si>
  <si>
    <t>Balance04</t>
  </si>
  <si>
    <t>Period05</t>
  </si>
  <si>
    <t>Balance05</t>
  </si>
  <si>
    <t>Period06</t>
  </si>
  <si>
    <t>Balance06</t>
  </si>
  <si>
    <t>Period07</t>
  </si>
  <si>
    <t>Balance07</t>
  </si>
  <si>
    <t>Period08</t>
  </si>
  <si>
    <t>Balance08</t>
  </si>
  <si>
    <t>Period09</t>
  </si>
  <si>
    <t>Balance09</t>
  </si>
  <si>
    <t>Period10</t>
  </si>
  <si>
    <t>Balance10</t>
  </si>
  <si>
    <t>Period11</t>
  </si>
  <si>
    <t>Balance11</t>
  </si>
  <si>
    <t>Period12</t>
  </si>
  <si>
    <t>Balance12</t>
  </si>
  <si>
    <t>Row Formulas</t>
  </si>
  <si>
    <t>Budget Currency Rates</t>
  </si>
  <si>
    <t>category_name</t>
  </si>
  <si>
    <t>period_name</t>
  </si>
  <si>
    <t>Pair</t>
  </si>
  <si>
    <t>Category Name</t>
  </si>
  <si>
    <t>Period Name</t>
  </si>
  <si>
    <t>Start Column translation of object [xls27.usp_budget_currency_rates] on sheet [CurrencyRates]</t>
  </si>
  <si>
    <t>End Column translation of object [xls27.usp_budget_currency_rates] on sheet [CurrencyRates]</t>
  </si>
  <si>
    <t>Column Name</t>
  </si>
  <si>
    <t>Code 1</t>
  </si>
  <si>
    <t>Code 2</t>
  </si>
  <si>
    <t>Row Index</t>
  </si>
  <si>
    <t>Page Break</t>
  </si>
  <si>
    <t>Row Level</t>
  </si>
  <si>
    <t>Row Format</t>
  </si>
  <si>
    <t>Hide</t>
  </si>
  <si>
    <t>Zero</t>
  </si>
  <si>
    <t>Jan</t>
  </si>
  <si>
    <t>Feb</t>
  </si>
  <si>
    <t>Apr</t>
  </si>
  <si>
    <t>Mar</t>
  </si>
  <si>
    <t>Jun</t>
  </si>
  <si>
    <t>Jul</t>
  </si>
  <si>
    <t>Aug</t>
  </si>
  <si>
    <t>Sep</t>
  </si>
  <si>
    <t>Oct</t>
  </si>
  <si>
    <t>Nov</t>
  </si>
  <si>
    <t>Dec</t>
  </si>
  <si>
    <t>Budget Requests</t>
  </si>
  <si>
    <t>Start Column translation of object [xls27.usp_budget_requests] on sheet [Requests]</t>
  </si>
  <si>
    <t>End Column translation of object [xls27.usp_budget_requests] on sheet [Requests]</t>
  </si>
  <si>
    <t>Number of Rows</t>
  </si>
  <si>
    <t>VAT Rate</t>
  </si>
  <si>
    <t>Total Payments</t>
  </si>
  <si>
    <t>Total Charges</t>
  </si>
  <si>
    <t>Payments01</t>
  </si>
  <si>
    <t>Charges01</t>
  </si>
  <si>
    <t>Payments02</t>
  </si>
  <si>
    <t>Charges02</t>
  </si>
  <si>
    <t>Payments03</t>
  </si>
  <si>
    <t>Charges03</t>
  </si>
  <si>
    <t>Payments04</t>
  </si>
  <si>
    <t>Charges04</t>
  </si>
  <si>
    <t>Payments05</t>
  </si>
  <si>
    <t>Charges05</t>
  </si>
  <si>
    <t>Payments06</t>
  </si>
  <si>
    <t>Charges06</t>
  </si>
  <si>
    <t>Payments07</t>
  </si>
  <si>
    <t>Charges07</t>
  </si>
  <si>
    <t>Payments08</t>
  </si>
  <si>
    <t>Charges08</t>
  </si>
  <si>
    <t>Payments09</t>
  </si>
  <si>
    <t>Charges09</t>
  </si>
  <si>
    <t>Payments10</t>
  </si>
  <si>
    <t>Charges10</t>
  </si>
  <si>
    <t>Payments11</t>
  </si>
  <si>
    <t>Charges11</t>
  </si>
  <si>
    <t>Payments12</t>
  </si>
  <si>
    <t>Charges12</t>
  </si>
  <si>
    <t>Modified by</t>
  </si>
  <si>
    <t>Modified</t>
  </si>
  <si>
    <t>Start Column translation of object [xls27.usp_budget_request1] on sheet [Request1]</t>
  </si>
  <si>
    <t>End Column translation of object [xls27.usp_budget_request1] on sheet [Request1]</t>
  </si>
  <si>
    <t>Start Column translation of object [xls27.usp_budget_request2] on sheet [Request2]</t>
  </si>
  <si>
    <t>End Column translation of object [xls27.usp_budget_request2] on sheet [Request2]</t>
  </si>
  <si>
    <t>Debit</t>
  </si>
  <si>
    <t>Credit</t>
  </si>
  <si>
    <t>Budget Balances</t>
  </si>
  <si>
    <t>Debit Editable</t>
  </si>
  <si>
    <t>Credit Editable</t>
  </si>
  <si>
    <t>Parent</t>
  </si>
  <si>
    <t>Start Column Properties of object [xls27.usp_budget_currency_rates]</t>
  </si>
  <si>
    <t>Validation.Type</t>
  </si>
  <si>
    <t>Validation.Operator</t>
  </si>
  <si>
    <t>Validation.Formula1</t>
  </si>
  <si>
    <t>Validation.Formula2</t>
  </si>
  <si>
    <t>255</t>
  </si>
  <si>
    <t>Validation.AlertStyle</t>
  </si>
  <si>
    <t>Validation.IgnoreBlank</t>
  </si>
  <si>
    <t>Validation.InCellDropdown</t>
  </si>
  <si>
    <t>Validation.ShowInput</t>
  </si>
  <si>
    <t>Validation.ShowError</t>
  </si>
  <si>
    <t>0.0000</t>
  </si>
  <si>
    <t>$L$4</t>
  </si>
  <si>
    <t>$M$4</t>
  </si>
  <si>
    <t>$N$4</t>
  </si>
  <si>
    <t>$O$4</t>
  </si>
  <si>
    <t>$P$4</t>
  </si>
  <si>
    <t>$Q$4</t>
  </si>
  <si>
    <t>$R$4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</si>
  <si>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</si>
  <si>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</si>
  <si>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</si>
  <si>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</si>
  <si>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</si>
  <si>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</si>
  <si>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</si>
  <si>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</si>
  <si>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</si>
  <si>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$AB$4</t>
  </si>
  <si>
    <t>$AC$4</t>
  </si>
  <si>
    <t>$AD$4</t>
  </si>
  <si>
    <t>$AE$4</t>
  </si>
  <si>
    <t>$AF$4</t>
  </si>
  <si>
    <t>$AG$4</t>
  </si>
  <si>
    <t>$AH$4</t>
  </si>
  <si>
    <t>End Column Properties of object [xls27.usp_budget_currency_rates]</t>
  </si>
  <si>
    <t>Start Column Properties of object [query:xls27.usp_budget_balances - Form]</t>
  </si>
  <si>
    <t>End Column Properties of object [query:xls27.usp_budget_balances - Form]</t>
  </si>
  <si>
    <t>Start Column Properties of object [query:xls27.usp_budget_balances - All Columns]</t>
  </si>
  <si>
    <t>End Column Properties of object [query:xls27.usp_budget_balances - All Columns]</t>
  </si>
  <si>
    <t>Start Views of [query:xls27.usp_budget_balances]</t>
  </si>
  <si>
    <t>All Columns</t>
  </si>
  <si>
    <t>End Views of [query:xls27.usp_budget_balances]</t>
  </si>
  <si>
    <t>Start Column Properties of object [query:xls27.usp_budget_request2 - All Columns]</t>
  </si>
  <si>
    <t>End Column Properties of object [query:xls27.usp_budget_request2 - All Columns]</t>
  </si>
  <si>
    <t>Start Column Properties of object [xls27.usp_budget_request2]</t>
  </si>
  <si>
    <t>BorderxlEdgeLeft.LineStyle</t>
  </si>
  <si>
    <t>BorderxlEdgeLeft.Weight</t>
  </si>
  <si>
    <t>BorderxlEdgeRight.LineStyle</t>
  </si>
  <si>
    <t>BorderxlEdgeRight.Weight</t>
  </si>
  <si>
    <t>FormulaR1C1</t>
  </si>
  <si>
    <t>#,##0.00;-#,##0.00;</t>
  </si>
  <si>
    <t>m/d/yyyy</t>
  </si>
  <si>
    <t>End Column Properties of object [xls27.usp_budget_request2]</t>
  </si>
  <si>
    <t>Start Column Properties of object [xls27.usp_budget_request1]</t>
  </si>
  <si>
    <t>-1.11222333444555E+29</t>
  </si>
  <si>
    <t>End Column Properties of object [xls27.usp_budget_request1]</t>
  </si>
  <si>
    <t>Start Column Properties of object [query:xls27.usp_budget_reports - All Columns]</t>
  </si>
  <si>
    <t>End Column Properties of object [query:xls27.usp_budget_reports - All Columns]</t>
  </si>
  <si>
    <t>Start Column Properties of object [query:xls27.usp_budget_requests_totals - Form]</t>
  </si>
  <si>
    <t>TotalsCalculation</t>
  </si>
  <si>
    <t>End Column Properties of object [query:xls27.usp_budget_requests_totals - Form]</t>
  </si>
  <si>
    <t>Start Views of [query:xls27.usp_budget_requests_totals]</t>
  </si>
  <si>
    <t>End Views of [query:xls27.usp_budget_requests_totals]</t>
  </si>
  <si>
    <t>Start User parameter values of object [gBudgetingApp.xls27.xl_actions_select_members] parameter [company_id] on server [.\SQLEXPRESS]</t>
  </si>
  <si>
    <t>End User parameter values of object [gBudgetingApp.xls27.xl_actions_select_members] parameter [company_id] on server [.\SQLEXPRESS]</t>
  </si>
  <si>
    <t>Start Column Properties of object [query:xls27.usp_budget_reports - Report with Accounts]</t>
  </si>
  <si>
    <t>End Column Properties of object [query:xls27.usp_budget_reports - Report with Accounts]</t>
  </si>
  <si>
    <t>Report with Accounts</t>
  </si>
  <si>
    <t>Start Column Properties of object [query:xls27.usp_budget_reports - Report with References]</t>
  </si>
  <si>
    <t>End Column Properties of object [query:xls27.usp_budget_reports - Report with References]</t>
  </si>
  <si>
    <t>Report with References</t>
  </si>
  <si>
    <t>Start Column Properties of object [xls27.usp_budget_requests_totals]</t>
  </si>
  <si>
    <t>#,##0;-#,##0;</t>
  </si>
  <si>
    <t>FormatConditions(1).StopIfTrue</t>
  </si>
  <si>
    <t>=AND($S4=0,$M4&lt;&gt;"")</t>
  </si>
  <si>
    <t>FormatConditions(2).AppliesTo.Address</t>
  </si>
  <si>
    <t>FormatConditions(2).Type</t>
  </si>
  <si>
    <t>FormatConditions(2).Priority</t>
  </si>
  <si>
    <t>FormatConditions(2).StopIfTrue</t>
  </si>
  <si>
    <t>FormatConditions(2).Formula1</t>
  </si>
  <si>
    <t>=$S4=2</t>
  </si>
  <si>
    <t>FormatConditions(2).Interior.Color</t>
  </si>
  <si>
    <t>FormatConditions(3).AppliesTo.Address</t>
  </si>
  <si>
    <t>FormatConditions(3).Type</t>
  </si>
  <si>
    <t>FormatConditions(3).Priority</t>
  </si>
  <si>
    <t>FormatConditions(3).StopIfTrue</t>
  </si>
  <si>
    <t>FormatConditions(3).Formula1</t>
  </si>
  <si>
    <t>=$S4=1</t>
  </si>
  <si>
    <t>FormatConditions(3).Interior.Color</t>
  </si>
  <si>
    <t>=AND($T4=0,$N4&lt;&gt;"")</t>
  </si>
  <si>
    <t>=AND($U4=0,$O4&lt;&gt;"")</t>
  </si>
  <si>
    <t>=$U4=2</t>
  </si>
  <si>
    <t>=$U4=3</t>
  </si>
  <si>
    <t>=AND($U4=0,$P4&lt;&gt;"")</t>
  </si>
  <si>
    <t>=$V4=2</t>
  </si>
  <si>
    <t>=$V4=3</t>
  </si>
  <si>
    <t>=$W4=4</t>
  </si>
  <si>
    <t>=AND($W4=0,$Q4&lt;&gt;"")</t>
  </si>
  <si>
    <t>=$W4=2</t>
  </si>
  <si>
    <t>FormatConditions(4).AppliesTo.Address</t>
  </si>
  <si>
    <t>FormatConditions(4).Type</t>
  </si>
  <si>
    <t>FormatConditions(4).Priority</t>
  </si>
  <si>
    <t>FormatConditions(4).StopIfTrue</t>
  </si>
  <si>
    <t>FormatConditions(4).Formula1</t>
  </si>
  <si>
    <t>=$W4=3</t>
  </si>
  <si>
    <t>FormatConditions(4).Interior.Color</t>
  </si>
  <si>
    <t>=$X4=4</t>
  </si>
  <si>
    <t>=AND($X4=0,$R4&lt;&gt;"")</t>
  </si>
  <si>
    <t>=$X4=2</t>
  </si>
  <si>
    <t>=$X4=3</t>
  </si>
  <si>
    <t>End Column Properties of object [xls27.usp_budget_requests_totals]</t>
  </si>
  <si>
    <t>payment_debit_type_id</t>
  </si>
  <si>
    <t>payment_credit_type_id</t>
  </si>
  <si>
    <t>charge_debit_type_id</t>
  </si>
  <si>
    <t>charge_credit_type_id</t>
  </si>
  <si>
    <t>vat_debit_type_id</t>
  </si>
  <si>
    <t>vat_credit_type_id</t>
  </si>
  <si>
    <t>Payment Debit Type</t>
  </si>
  <si>
    <t>Payment Credit Type</t>
  </si>
  <si>
    <t>Charge Debit Type</t>
  </si>
  <si>
    <t>Charge Credit Type</t>
  </si>
  <si>
    <t>VAT Debit Type</t>
  </si>
  <si>
    <t>VAT Credit Type</t>
  </si>
  <si>
    <t>Assets</t>
  </si>
  <si>
    <t>Payment Debit</t>
  </si>
  <si>
    <t>Payment Credit</t>
  </si>
  <si>
    <t>Charge Debit</t>
  </si>
  <si>
    <t>Charge Credit</t>
  </si>
  <si>
    <t>VAT Debit</t>
  </si>
  <si>
    <t>VAT Credit</t>
  </si>
  <si>
    <t>Start Column Properties of object [query:xls27.usp_budget_requests_totals - All Columns]</t>
  </si>
  <si>
    <t>End Column Properties of object [query:xls27.usp_budget_requests_totals - All Columns]</t>
  </si>
  <si>
    <t>Start Column Properties of object [xls27.usp_budget_reports]</t>
  </si>
  <si>
    <t>HorizontalAlignment</t>
  </si>
  <si>
    <t>FormatConditions(2).AppliesToTable</t>
  </si>
  <si>
    <t>FormatConditions(2).Font.Bold</t>
  </si>
  <si>
    <t>FormatConditions(3).AppliesToTable</t>
  </si>
  <si>
    <t>FormatConditions(3).Font.Bold</t>
  </si>
  <si>
    <t>FormatConditions(3).Font.Color</t>
  </si>
  <si>
    <t>FormatConditions(3).Font.ThemeColor</t>
  </si>
  <si>
    <t>FormatConditions(3).Font.TintAndShade</t>
  </si>
  <si>
    <t>FormatConditions(4).AppliesToTable</t>
  </si>
  <si>
    <t>FormatConditions(4).Font.Bold</t>
  </si>
  <si>
    <t>FormatConditions(4).Font.Color</t>
  </si>
  <si>
    <t>FormatConditions(4).Font.ThemeColor</t>
  </si>
  <si>
    <t>FormatConditions(4).Font.TintAndShade</t>
  </si>
  <si>
    <t>End Column Properties of object [xls27.usp_budget_reports]</t>
  </si>
  <si>
    <t>Start Column Properties of object [xls27.usp_budget_requests]</t>
  </si>
  <si>
    <t>End Column Properties of object [xls27.usp_budget_requests]</t>
  </si>
  <si>
    <t>entity_name</t>
  </si>
  <si>
    <t>Start Column Properties of object [query:xls27.usp_budget_requests - All Columns]</t>
  </si>
  <si>
    <t>End Column Properties of object [query:xls27.usp_budget_requests - All Columns]</t>
  </si>
  <si>
    <t>Start Views of [query:xls27.usp_budget_requests]</t>
  </si>
  <si>
    <t>End Views of [query:xls27.usp_budget_requests]</t>
  </si>
  <si>
    <t>Start Column Properties of object [query:xls27.usp_budget_requests - Form]</t>
  </si>
  <si>
    <t>End Column Properties of object [query:xls27.usp_budget_requests - Form]</t>
  </si>
  <si>
    <t>Entity Name</t>
  </si>
  <si>
    <t>Ref.</t>
  </si>
  <si>
    <t>xls27.xl_actions_budget_report_cell_data</t>
  </si>
  <si>
    <t>Start Parameters of object [gBudgetingApp.xls27.xl_actions_budget_report_cell_data] on server [.\SQLEXPRESS]</t>
  </si>
  <si>
    <t>year</t>
  </si>
  <si>
    <t>End Parameters of object [gBudgetingApp.xls27.xl_actions_budget_report_cell_data] on server [.\SQLEXPRESS]</t>
  </si>
  <si>
    <t>Target audience: analysts and developers</t>
  </si>
  <si>
    <t>The application supports translations. You may change the language using the Options dialog box</t>
  </si>
  <si>
    <r>
      <t xml:space="preserve">at the </t>
    </r>
    <r>
      <rPr>
        <b/>
        <sz val="11"/>
        <color theme="1"/>
        <rFont val="Calibri"/>
        <family val="2"/>
        <charset val="204"/>
        <scheme val="minor"/>
      </rPr>
      <t>Database</t>
    </r>
    <r>
      <rPr>
        <sz val="11"/>
        <color theme="1"/>
        <rFont val="Calibri"/>
        <family val="2"/>
        <scheme val="minor"/>
      </rPr>
      <t xml:space="preserve"> ribbon tab. 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 xml:space="preserve">Reload Workbook Tables… </t>
    </r>
    <r>
      <rPr>
        <sz val="11"/>
        <color theme="1"/>
        <rFont val="Calibri"/>
        <family val="2"/>
        <scheme val="minor"/>
      </rPr>
      <t>to update the data and configuration.</t>
    </r>
  </si>
  <si>
    <r>
      <t xml:space="preserve">To change the connection credentials,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</si>
  <si>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</si>
  <si>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t>https://www.savetodb.com</t>
  </si>
  <si>
    <t>Gartle Budgeting</t>
  </si>
  <si>
    <t>This workbook contains budget requests and reports.</t>
  </si>
  <si>
    <t>You may change data in budget requests and refresh the reports.</t>
  </si>
  <si>
    <t>This workbook is a part of a Gartle Budgeting demo hosted online.</t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</si>
  <si>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budgeting application.</t>
    </r>
  </si>
  <si>
    <t>We may create a demo for your company and host it for testing purposes.</t>
  </si>
  <si>
    <t>False</t>
  </si>
  <si>
    <t>Tab.ThemeColor</t>
  </si>
  <si>
    <t>Tab.TintAndShade</t>
  </si>
  <si>
    <t>Item Name</t>
  </si>
  <si>
    <t>=[@payments01]+[@payments02]+[@payments03]+[@payments04]+[@payments05]+[@payments06]+[@payments07]+[@payments08]+[@payments09]+[@payments10]+[@payments11]+[@payments12]</t>
  </si>
  <si>
    <t>=[@charges01]+[@charges02]+[@charges03]+[@charges04]+[@charges05]+[@charges06]+[@charges07]+[@charges08]+[@charges09]+[@charges10]+[@charges11]+[@charges12]</t>
  </si>
  <si>
    <t>=[@balance00]-[@payments01]+[@charges01]</t>
  </si>
  <si>
    <t>=[@balance01]-[@payments02]+[@charges02]</t>
  </si>
  <si>
    <t>=[@balance02]-[@payments03]+[@charges03]</t>
  </si>
  <si>
    <t>=[@balance03]-[@payments04]+[@charges04]</t>
  </si>
  <si>
    <t>=[@balance04]-[@payments05]+[@charges05]</t>
  </si>
  <si>
    <t>=[@balance05]-[@payments06]+[@charges06]</t>
  </si>
  <si>
    <t>=[@balance06]-[@payments07]+[@charges07]</t>
  </si>
  <si>
    <t>=[@balance07]-[@payments08]+[@charges08]</t>
  </si>
  <si>
    <t>=[@balance08]-[@payments09]+[@charges09]</t>
  </si>
  <si>
    <t>=[@balance09]-[@payments10]+[@charges10]</t>
  </si>
  <si>
    <t>=[@balance10]-[@payments11]+[@charges11]</t>
  </si>
  <si>
    <t>=[@balance11]-[@payments12]+[@charges12]</t>
  </si>
  <si>
    <t>$B$9</t>
  </si>
  <si>
    <t>$C$9</t>
  </si>
  <si>
    <t>$D$9</t>
  </si>
  <si>
    <t>$E$9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</si>
  <si>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</si>
  <si>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</si>
  <si>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</si>
  <si>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</si>
  <si>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</si>
  <si>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</si>
  <si>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</si>
  <si>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</si>
  <si>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</si>
  <si>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</si>
  <si>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$P$9</t>
  </si>
  <si>
    <t>$Q$9</t>
  </si>
  <si>
    <t>$R$9</t>
  </si>
  <si>
    <t>$S$9</t>
  </si>
  <si>
    <t>$T$9</t>
  </si>
  <si>
    <t>$U$9</t>
  </si>
  <si>
    <t>$V$9</t>
  </si>
  <si>
    <t>$W$9</t>
  </si>
  <si>
    <t>$X$9</t>
  </si>
  <si>
    <t>$Y$9</t>
  </si>
  <si>
    <t>$Z$9</t>
  </si>
  <si>
    <t>$AA$9</t>
  </si>
  <si>
    <t>$AB$9</t>
  </si>
  <si>
    <t>$AC$9</t>
  </si>
  <si>
    <t>$AD$9</t>
  </si>
  <si>
    <t>$AE$9</t>
  </si>
  <si>
    <t>$AF$9</t>
  </si>
  <si>
    <t>$AG$9</t>
  </si>
  <si>
    <t>$AH$9</t>
  </si>
  <si>
    <t>$AI$9</t>
  </si>
  <si>
    <t>$AJ$9</t>
  </si>
  <si>
    <t>$AK$9</t>
  </si>
  <si>
    <t>$AL$9</t>
  </si>
  <si>
    <t>$AM$9</t>
  </si>
  <si>
    <t>$AN$9</t>
  </si>
  <si>
    <t>$AO$9</t>
  </si>
  <si>
    <t>$AP$9</t>
  </si>
  <si>
    <t>$AQ$9</t>
  </si>
  <si>
    <t>$AR$9</t>
  </si>
  <si>
    <t>$AS$9</t>
  </si>
  <si>
    <t>$AT$9</t>
  </si>
  <si>
    <t>$AU$9</t>
  </si>
  <si>
    <t>$AV$9</t>
  </si>
  <si>
    <t>$AW$9</t>
  </si>
  <si>
    <t>$AX$9</t>
  </si>
  <si>
    <t>$AY$9</t>
  </si>
  <si>
    <t>$AZ$9</t>
  </si>
  <si>
    <t>$BA$9</t>
  </si>
  <si>
    <t>$BB$9</t>
  </si>
  <si>
    <t>=$D9=1</t>
  </si>
  <si>
    <t>account_name</t>
  </si>
  <si>
    <t>Start Column Properties of object [query:xls27.usp_budget_request1 - All Columns]</t>
  </si>
  <si>
    <t>End Column Properties of object [query:xls27.usp_budget_request1 - All Columns]</t>
  </si>
  <si>
    <t>DoNotSort</t>
  </si>
  <si>
    <t>ATTRIBUTE</t>
  </si>
  <si>
    <t>Direct Cash Flow</t>
  </si>
  <si>
    <t>$B$4:$AB$171</t>
  </si>
  <si>
    <t>=$I4=8</t>
  </si>
  <si>
    <t>=$I4=2</t>
  </si>
  <si>
    <t>=$I4=1</t>
  </si>
  <si>
    <t>=$I4=9</t>
  </si>
  <si>
    <t>en</t>
  </si>
  <si>
    <t>Show Cell Details</t>
  </si>
  <si>
    <t>Year</t>
  </si>
  <si>
    <t>Budget Reports</t>
  </si>
  <si>
    <t>Sub.Account</t>
  </si>
  <si>
    <t>Product</t>
  </si>
  <si>
    <t>First Month</t>
  </si>
  <si>
    <t>Last Month</t>
  </si>
  <si>
    <t>Budget Requests Totals</t>
  </si>
  <si>
    <t>25.04</t>
  </si>
  <si>
    <t>Salaries</t>
  </si>
  <si>
    <t>Show Members</t>
  </si>
  <si>
    <t>Transaction Start Time</t>
  </si>
  <si>
    <t>Budget Request 1</t>
  </si>
  <si>
    <t>Account Name</t>
  </si>
  <si>
    <t>Subsidiary Account</t>
  </si>
  <si>
    <t>Budget Request 2</t>
  </si>
  <si>
    <t>Repayment of a long-term loan</t>
  </si>
  <si>
    <t>{"payments02":"=[@payments01]","payments03":"=[@payments02]","payments04":"=[@payments03]","payments05":"=[@payments04]","payments06":"=[@payments05]","payments07":"=[@payments06]","payments08":"=[@payments07]","payments09":"=[@payments08]","payments10":"=[@payments09]","payments11":"=[@payments10]","payments12":"=[@payments11]"}</t>
  </si>
  <si>
    <t>Interest on a long-term loan</t>
  </si>
  <si>
    <t>{"payments01":"=[@balance00]","payments02":"=[@charges01]","payments03":"=[@charges02]","payments04":"=[@charges03]","payments05":"=[@charges04]","payments06":"=[@charges05]","payments07":"=[@charges06]","payments08":"=[@charges07]","payments09":"=[@charges08]","payments10":"=[@charges09]","payments11":"=[@charges10]","payments12":"=[@charges11]"}</t>
  </si>
  <si>
    <t>{"charges02":"=[@charges01]","charges03":"=[@charges01]","charges04":"=[@charges01]","charges05":"=[@charges01]","charges06":"=[@charges01]","charges07":"=[@charges01]","charges08":"=[@charges01]","charges09":"=[@charges01]","charges10":"=[@charges01]","charges11":"=[@charges01]","charges12":"=[@charges01]"}</t>
  </si>
  <si>
    <t>{"charges07":"=[@payments07]/2","charges08":"=[@payments07]-[@charges07]","payments07":"=100*1800000*1.2"}</t>
  </si>
  <si>
    <t>Depreciation of the purchased rolling stock</t>
  </si>
  <si>
    <t>{"charges10":"=[@charges09]","charges11":"=[@charges10]","charges12":"=[@charges11]"}</t>
  </si>
  <si>
    <t>Set-off of VAT on purchase rolling stock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</si>
  <si>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</si>
  <si>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Long-term loan to purchase rolling stock</t>
  </si>
  <si>
    <t>{"payments09":"=[@payments08]","payments10":"=[@payments09]","payments11":"=[@payments10]","payments12":"=[@payments11]"}</t>
  </si>
  <si>
    <t>{"payments02":"=[@charges01]","payments03":"=RC[-1]","payments04":"=RC[-1]","payments05":"=RC[-1]","payments06":"=RC[-1]","payments08":"=[@charges07]","payments09":"=[@charges08]","payments10":"=[@charges09]","payments11":"=[@charges10]","payments12":"=[@charges11]"}</t>
  </si>
  <si>
    <t>Short-term loan to purchase rolling stock</t>
  </si>
  <si>
    <t>Repayment of a short-term loan</t>
  </si>
  <si>
    <t>Interest on a short-term loan</t>
  </si>
  <si>
    <t>VAT payments</t>
  </si>
  <si>
    <t>Profit before tax</t>
  </si>
  <si>
    <t>{"payments01":"=[@balance00]","charges01":"=R[-1]C*0.2","payments02":"=[@charges01]","charges02":"=R[-1]C*0.2","payments03":"=[@charges02]","charges03":"=R[-1]C*0.2","payments04":"=[@charges03]","charges04":"=R[-1]C*0.2","payments05":"=[@charges04]","charges05":"=R[-1]C*0.2","payments06":"=[@charges05]","charges06":"=R[-1]C*0.2","payments07":"=[@charges06]","charges07":"=R[-1]C*0.2","payments08":"=[@charges07]","charges08":"=R[-1]C*0.2","payments09":"=[@charges08]","charges09":"=R[-1]C*0.2","payments10":"=[@charges09]","charges10":"=R[-1]C*0.2","payments11":"=[@charges10]","charges11":"=R[-1]C*0.2","payments12":"=[@charges11]","charges12":"=R[-1]C*0.2"}</t>
  </si>
  <si>
    <t>{"payments03":"=[@charges03]"}</t>
  </si>
  <si>
    <t>It requires the SaveToDB add-in for Microsoft Excel, version 9.9 or higher.</t>
  </si>
  <si>
    <r>
      <t xml:space="preserve">Try the drill-down query using the configured </t>
    </r>
    <r>
      <rPr>
        <b/>
        <sz val="11"/>
        <color theme="1"/>
        <rFont val="Calibri"/>
        <family val="2"/>
        <charset val="204"/>
        <scheme val="minor"/>
      </rPr>
      <t>Actions</t>
    </r>
    <r>
      <rPr>
        <sz val="11"/>
        <color theme="1"/>
        <rFont val="Calibri"/>
        <family val="2"/>
        <scheme val="minor"/>
      </rPr>
      <t xml:space="preserve"> menu in the Excel context menu.</t>
    </r>
  </si>
  <si>
    <t>Start Parameters of object [gBudgetingApp.xls27.usp_budget_reports] on server [mssql.savetodb.com]</t>
  </si>
  <si>
    <t>End Parameters of object [gBudgetingApp.xls27.usp_budget_reports] on server [mssql.savetodb.com]</t>
  </si>
  <si>
    <t>Start Event handlers of object [gBudgetingApp.xls27.usp_budget_reports] on server [mssql.savetodb.com]</t>
  </si>
  <si>
    <t>End Event handlers of object [gBudgetingApp.xls27.usp_budget_reports] on server [mssql.savetodb.com]</t>
  </si>
  <si>
    <t>Start User parameter values of object [gBudgetingApp.xls27.usp_budget_reports] parameter [company_id] on server [mssql.savetodb.com]</t>
  </si>
  <si>
    <t>End User parameter values of object [gBudgetingApp.xls27.usp_budget_reports] parameter [company_id] on server [mssql.savetodb.com]</t>
  </si>
  <si>
    <t>Start User parameter values of object [gBudgetingApp.xls27.usp_budget_reports] parameter [report_id] on server [mssql.savetodb.com]</t>
  </si>
  <si>
    <t>End User parameter values of object [gBudgetingApp.xls27.usp_budget_reports] parameter [report_id] on server [mssql.savetodb.com]</t>
  </si>
  <si>
    <t>Start User parameter values of object [gBudgetingApp.xls27.usp_budget_reports] parameter [unit] on server [mssql.savetodb.com]</t>
  </si>
  <si>
    <t>End User parameter values of object [gBudgetingApp.xls27.usp_budget_reports] parameter [unit] on server [mssql.savetodb.com]</t>
  </si>
  <si>
    <t>Start User parameter values of object [gBudgetingApp.xls27.usp_budget_reports] parameter [category_id] with [company_id = 2] on server [mssql.savetodb.com]</t>
  </si>
  <si>
    <t>End User parameter values of object [gBudgetingApp.xls27.usp_budget_reports] parameter [category_id] with [company_id = 2] on server [mssql.savetodb.com]</t>
  </si>
  <si>
    <t>Start User parameter values of object [gBudgetingApp.xls27.usp_budget_reports] parameter [time_id] with [company_id = 2] on server [mssql.savetodb.com]</t>
  </si>
  <si>
    <t>End User parameter values of object [gBudgetingApp.xls27.usp_budget_reports] parameter [time_id] with [company_id = 2] on server [mssql.savetodb.com]</t>
  </si>
  <si>
    <t>Start User parameter values of object [gBudgetingApp.xls27.usp_budget_reports] parameter [entity_id] with [company_id = 2] on server [mssql.savetodb.com]</t>
  </si>
  <si>
    <t>End User parameter values of object [gBudgetingApp.xls27.usp_budget_reports] parameter [entity_id] with [company_id = 2] on server [mssql.savetodb.com]</t>
  </si>
  <si>
    <t>Start User parameter values of object [gBudgetingApp.xls27.usp_budget_reports] parameter [category_id] with [company_id = 1] on server [mssql.savetodb.com]</t>
  </si>
  <si>
    <t>End User parameter values of object [gBudgetingApp.xls27.usp_budget_reports] parameter [category_id] with [company_id = 1] on server [mssql.savetodb.com]</t>
  </si>
  <si>
    <t>Start User parameter values of object [gBudgetingApp.xls27.usp_budget_reports] parameter [time_id] with [company_id = 1] on server [mssql.savetodb.com]</t>
  </si>
  <si>
    <t>End User parameter values of object [gBudgetingApp.xls27.usp_budget_reports] parameter [time_id] with [company_id = 1] on server [mssql.savetodb.com]</t>
  </si>
  <si>
    <t>Start User parameter values of object [gBudgetingApp.xls27.usp_budget_reports] parameter [entity_id] with [company_id = 1] on server [mssql.savetodb.com]</t>
  </si>
  <si>
    <t>End User parameter values of object [gBudgetingApp.xls27.usp_budget_reports] parameter [entity_id] with [company_id = 1] on server [mssql.savetodb.com]</t>
  </si>
  <si>
    <t>Start Fields of object [gBudgetingApp.xls27.usp_budget_reports] on server [mssql.savetodb.com]</t>
  </si>
  <si>
    <t>End Fields of object [gBudgetingApp.xls27.usp_budget_reports] on server [mssql.savetodb.com]</t>
  </si>
  <si>
    <t>Start Parameters of object [gBudgetingApp.xls27.usp_budget_requests_totals] on server [mssql.savetodb.com]</t>
  </si>
  <si>
    <t>End Parameters of object [gBudgetingApp.xls27.usp_budget_requests_totals] on server [mssql.savetodb.com]</t>
  </si>
  <si>
    <t>Start Event handlers of object [gBudgetingApp.xls27.usp_budget_requests_totals] on server [mssql.savetodb.com]</t>
  </si>
  <si>
    <t>End Event handlers of object [gBudgetingApp.xls27.usp_budget_requests_totals] on server [mssql.savetodb.com]</t>
  </si>
  <si>
    <t>Start User parameter values of object [gBudgetingApp.xls27.usp_budget_requests_totals] parameter [company_id] on server [mssql.savetodb.com]</t>
  </si>
  <si>
    <t>End User parameter values of object [gBudgetingApp.xls27.usp_budget_requests_totals] parameter [company_id] on server [mssql.savetodb.com]</t>
  </si>
  <si>
    <t>Start User parameter values of object [gBudgetingApp.xls27.usp_budget_requests_totals] parameter [first_month] on server [mssql.savetodb.com]</t>
  </si>
  <si>
    <t>End User parameter values of object [gBudgetingApp.xls27.usp_budget_requests_totals] parameter [first_month] on server [mssql.savetodb.com]</t>
  </si>
  <si>
    <t>Start User parameter values of object [gBudgetingApp.xls27.usp_budget_requests_totals] parameter [last_month] on server [mssql.savetodb.com]</t>
  </si>
  <si>
    <t>End User parameter values of object [gBudgetingApp.xls27.usp_budget_requests_totals] parameter [last_month] on server [mssql.savetodb.com]</t>
  </si>
  <si>
    <t>Start User parameter values of object [gBudgetingApp.xls27.usp_budget_requests_totals] parameter [unit] on server [mssql.savetodb.com]</t>
  </si>
  <si>
    <t>End User parameter values of object [gBudgetingApp.xls27.usp_budget_requests_totals] parameter [unit] on server [mssql.savetodb.com]</t>
  </si>
  <si>
    <t>Start User parameter values of object [gBudgetingApp.xls27.usp_budget_requests_totals] parameter [category_id] with [company_id = 2] on server [mssql.savetodb.com]</t>
  </si>
  <si>
    <t>End User parameter values of object [gBudgetingApp.xls27.usp_budget_requests_totals] parameter [category_id] with [company_id = 2] on server [mssql.savetodb.com]</t>
  </si>
  <si>
    <t>Start User parameter values of object [gBudgetingApp.xls27.usp_budget_requests_totals] parameter [time_id] with [company_id = 2] on server [mssql.savetodb.com]</t>
  </si>
  <si>
    <t>End User parameter values of object [gBudgetingApp.xls27.usp_budget_requests_totals] parameter [time_id] with [company_id = 2] on server [mssql.savetodb.com]</t>
  </si>
  <si>
    <t>Start User parameter values of object [gBudgetingApp.xls27.usp_budget_requests_totals] parameter [entity_id] with [company_id = 2] on server [mssql.savetodb.com]</t>
  </si>
  <si>
    <t>End User parameter values of object [gBudgetingApp.xls27.usp_budget_requests_totals] parameter [entity_id] with [company_id = 2] on server [mssql.savetodb.com]</t>
  </si>
  <si>
    <t>Start User parameter values of object [gBudgetingApp.xls27.usp_budget_requests_totals] parameter [subsidiary_account_id] with [company_id = 2] on server [mssql.savetodb.com]</t>
  </si>
  <si>
    <t>End User parameter values of object [gBudgetingApp.xls27.usp_budget_requests_totals] parameter [subsidiary_account_id] with [company_id = 2] on server [mssql.savetodb.com]</t>
  </si>
  <si>
    <t>Start User parameter values of object [gBudgetingApp.xls27.usp_budget_requests_totals] parameter [region_id] with [company_id = 2] on server [mssql.savetodb.com]</t>
  </si>
  <si>
    <t>End User parameter values of object [gBudgetingApp.xls27.usp_budget_requests_totals] parameter [region_id] with [company_id = 2] on server [mssql.savetodb.com]</t>
  </si>
  <si>
    <t>Start User parameter values of object [gBudgetingApp.xls27.usp_budget_requests_totals] parameter [product_id] with [company_id = 2] on server [mssql.savetodb.com]</t>
  </si>
  <si>
    <t>End User parameter values of object [gBudgetingApp.xls27.usp_budget_requests_totals] parameter [product_id] with [company_id = 2] on server [mssql.savetodb.com]</t>
  </si>
  <si>
    <t>Start User parameter values of object [gBudgetingApp.xls27.usp_budget_requests_totals] parameter [category_id] with [company_id = 1] on server [mssql.savetodb.com]</t>
  </si>
  <si>
    <t>End User parameter values of object [gBudgetingApp.xls27.usp_budget_requests_totals] parameter [category_id] with [company_id = 1] on server [mssql.savetodb.com]</t>
  </si>
  <si>
    <t>Start User parameter values of object [gBudgetingApp.xls27.usp_budget_requests_totals] parameter [time_id] with [company_id = 1] on server [mssql.savetodb.com]</t>
  </si>
  <si>
    <t>End User parameter values of object [gBudgetingApp.xls27.usp_budget_requests_totals] parameter [time_id] with [company_id = 1] on server [mssql.savetodb.com]</t>
  </si>
  <si>
    <t>Start User parameter values of object [gBudgetingApp.xls27.usp_budget_requests_totals] parameter [entity_id] with [company_id = 1] on server [mssql.savetodb.com]</t>
  </si>
  <si>
    <t>End User parameter values of object [gBudgetingApp.xls27.usp_budget_requests_totals] parameter [entity_id] with [company_id = 1] on server [mssql.savetodb.com]</t>
  </si>
  <si>
    <t>Start User parameter values of object [gBudgetingApp.xls27.usp_budget_requests_totals] parameter [subsidiary_account_id] with [company_id = 1] on server [mssql.savetodb.com]</t>
  </si>
  <si>
    <t>End User parameter values of object [gBudgetingApp.xls27.usp_budget_requests_totals] parameter [subsidiary_account_id] with [company_id = 1] on server [mssql.savetodb.com]</t>
  </si>
  <si>
    <t>Start User parameter values of object [gBudgetingApp.xls27.usp_budget_requests_totals] parameter [region_id] with [company_id = 1] on server [mssql.savetodb.com]</t>
  </si>
  <si>
    <t>End User parameter values of object [gBudgetingApp.xls27.usp_budget_requests_totals] parameter [region_id] with [company_id = 1] on server [mssql.savetodb.com]</t>
  </si>
  <si>
    <t>Start User parameter values of object [gBudgetingApp.xls27.usp_budget_requests_totals] parameter [product_id] with [company_id = 1] on server [mssql.savetodb.com]</t>
  </si>
  <si>
    <t>End User parameter values of object [gBudgetingApp.xls27.usp_budget_requests_totals] parameter [product_id] with [company_id = 1] on server [mssql.savetodb.com]</t>
  </si>
  <si>
    <t>Start Fields of object [gBudgetingApp.xls27.usp_budget_requests_totals] on server [mssql.savetodb.com]</t>
  </si>
  <si>
    <t>End Fields of object [gBudgetingApp.xls27.usp_budget_requests_totals] on server [mssql.savetodb.com]</t>
  </si>
  <si>
    <t>Start Parameters of object [gBudgetingApp.xls27.usp_budget_requests] on server [mssql.savetodb.com]</t>
  </si>
  <si>
    <t>End Parameters of object [gBudgetingApp.xls27.usp_budget_requests] on server [mssql.savetodb.com]</t>
  </si>
  <si>
    <t>Start User parameter values of object [gBudgetingApp.xls27.usp_budget_requests] parameter [company_id] on server [mssql.savetodb.com]</t>
  </si>
  <si>
    <t>End User parameter values of object [gBudgetingApp.xls27.usp_budget_requests] parameter [company_id] on server [mssql.savetodb.com]</t>
  </si>
  <si>
    <t>Start User parameter values of object [gBudgetingApp.xls27.usp_budget_requests] parameter [category_id] with [company_id = 2] on server [mssql.savetodb.com]</t>
  </si>
  <si>
    <t>End User parameter values of object [gBudgetingApp.xls27.usp_budget_requests] parameter [category_id] with [company_id = 2] on server [mssql.savetodb.com]</t>
  </si>
  <si>
    <t>Start User parameter values of object [gBudgetingApp.xls27.usp_budget_requests] parameter [time_id] with [company_id = 2] on server [mssql.savetodb.com]</t>
  </si>
  <si>
    <t>End User parameter values of object [gBudgetingApp.xls27.usp_budget_requests] parameter [time_id] with [company_id = 2] on server [mssql.savetodb.com]</t>
  </si>
  <si>
    <t>Start User parameter values of object [gBudgetingApp.xls27.usp_budget_requests] parameter [entity_id] with [company_id = 2] on server [mssql.savetodb.com]</t>
  </si>
  <si>
    <t>End User parameter values of object [gBudgetingApp.xls27.usp_budget_requests] parameter [entity_id] with [company_id = 2] on server [mssql.savetodb.com]</t>
  </si>
  <si>
    <t>Start User parameter values of object [gBudgetingApp.xls27.usp_budget_requests] parameter [category_id] with [company_id = 1] on server [mssql.savetodb.com]</t>
  </si>
  <si>
    <t>End User parameter values of object [gBudgetingApp.xls27.usp_budget_requests] parameter [category_id] with [company_id = 1] on server [mssql.savetodb.com]</t>
  </si>
  <si>
    <t>Start User parameter values of object [gBudgetingApp.xls27.usp_budget_requests] parameter [time_id] with [company_id = 1] on server [mssql.savetodb.com]</t>
  </si>
  <si>
    <t>End User parameter values of object [gBudgetingApp.xls27.usp_budget_requests] parameter [time_id] with [company_id = 1] on server [mssql.savetodb.com]</t>
  </si>
  <si>
    <t>Start User parameter values of object [gBudgetingApp.xls27.usp_budget_requests] parameter [entity_id] with [company_id = 1] on server [mssql.savetodb.com]</t>
  </si>
  <si>
    <t>End User parameter values of object [gBudgetingApp.xls27.usp_budget_requests] parameter [entity_id] with [company_id = 1] on server [mssql.savetodb.com]</t>
  </si>
  <si>
    <t>Start Fields of object [gBudgetingApp.xls27.usp_budget_requests] on server [mssql.savetodb.com]</t>
  </si>
  <si>
    <t>End Fields of object [gBudgetingApp.xls27.usp_budget_requests] on server [mssql.savetodb.com]</t>
  </si>
  <si>
    <t>Start Parameters of object [gBudgetingApp.xls27.usp_budget_request1] on server [mssql.savetodb.com]</t>
  </si>
  <si>
    <t>End Parameters of object [gBudgetingApp.xls27.usp_budget_request1] on server [mssql.savetodb.com]</t>
  </si>
  <si>
    <t>Start Event handlers of object [gBudgetingApp.xls27.usp_budget_request1] on server [mssql.savetodb.com]</t>
  </si>
  <si>
    <t>End Event handlers of object [gBudgetingApp.xls27.usp_budget_request1] on server [mssql.savetodb.com]</t>
  </si>
  <si>
    <t>Start User parameter values of object [gBudgetingApp.xls27.usp_budget_request1] parameter [company_id] on server [mssql.savetodb.com]</t>
  </si>
  <si>
    <t>End User parameter values of object [gBudgetingApp.xls27.usp_budget_request1] parameter [company_id] on server [mssql.savetodb.com]</t>
  </si>
  <si>
    <t>Start User parameter values of object [gBudgetingApp.xls27.usp_budget_request1] parameter [rows] on server [mssql.savetodb.com]</t>
  </si>
  <si>
    <t>End User parameter values of object [gBudgetingApp.xls27.usp_budget_request1] parameter [rows] on server [mssql.savetodb.com]</t>
  </si>
  <si>
    <t>Start User parameter values of object [gBudgetingApp.xls27.usp_budget_request1] parameter [category_id] with [company_id = 2] on server [mssql.savetodb.com]</t>
  </si>
  <si>
    <t>End User parameter values of object [gBudgetingApp.xls27.usp_budget_request1] parameter [category_id] with [company_id = 2] on server [mssql.savetodb.com]</t>
  </si>
  <si>
    <t>Start User parameter values of object [gBudgetingApp.xls27.usp_budget_request1] parameter [time_id] with [company_id = 2] on server [mssql.savetodb.com]</t>
  </si>
  <si>
    <t>End User parameter values of object [gBudgetingApp.xls27.usp_budget_request1] parameter [time_id] with [company_id = 2] on server [mssql.savetodb.com]</t>
  </si>
  <si>
    <t>Start User parameter values of object [gBudgetingApp.xls27.usp_budget_request1] parameter [entity_id] with [company_id = 2] on server [mssql.savetodb.com]</t>
  </si>
  <si>
    <t>End User parameter values of object [gBudgetingApp.xls27.usp_budget_request1] parameter [entity_id] with [company_id = 2] on server [mssql.savetodb.com]</t>
  </si>
  <si>
    <t>Start User parameter values of object [gBudgetingApp.xls27.usp_budget_request1] parameter [category_id] with [company_id = 1] on server [mssql.savetodb.com]</t>
  </si>
  <si>
    <t>End User parameter values of object [gBudgetingApp.xls27.usp_budget_request1] parameter [category_id] with [company_id = 1] on server [mssql.savetodb.com]</t>
  </si>
  <si>
    <t>Start User parameter values of object [gBudgetingApp.xls27.usp_budget_request1] parameter [time_id] with [company_id = 1] on server [mssql.savetodb.com]</t>
  </si>
  <si>
    <t>End User parameter values of object [gBudgetingApp.xls27.usp_budget_request1] parameter [time_id] with [company_id = 1] on server [mssql.savetodb.com]</t>
  </si>
  <si>
    <t>Start User parameter values of object [gBudgetingApp.xls27.usp_budget_request1] parameter [entity_id] with [company_id = 1] on server [mssql.savetodb.com]</t>
  </si>
  <si>
    <t>End User parameter values of object [gBudgetingApp.xls27.usp_budget_request1] parameter [entity_id] with [company_id = 1] on server [mssql.savetodb.com]</t>
  </si>
  <si>
    <t>Start Fields of object [gBudgetingApp.xls27.usp_budget_request1] on server [mssql.savetodb.com]</t>
  </si>
  <si>
    <t>End Fields of object [gBudgetingApp.xls27.usp_budget_request1] on server [mssql.savetodb.com]</t>
  </si>
  <si>
    <t>Start Parameters of object [gBudgetingApp.xls27.usp_budget_request2] on server [mssql.savetodb.com]</t>
  </si>
  <si>
    <t>End Parameters of object [gBudgetingApp.xls27.usp_budget_request2] on server [mssql.savetodb.com]</t>
  </si>
  <si>
    <t>Start Event handlers of object [gBudgetingApp.xls27.usp_budget_request2] on server [mssql.savetodb.com]</t>
  </si>
  <si>
    <t>End Event handlers of object [gBudgetingApp.xls27.usp_budget_request2] on server [mssql.savetodb.com]</t>
  </si>
  <si>
    <t>Start User parameter values of object [gBudgetingApp.xls27.usp_budget_request2] parameter [company_id] on server [mssql.savetodb.com]</t>
  </si>
  <si>
    <t>End User parameter values of object [gBudgetingApp.xls27.usp_budget_request2] parameter [company_id] on server [mssql.savetodb.com]</t>
  </si>
  <si>
    <t>Start User parameter values of object [gBudgetingApp.xls27.usp_budget_request2] parameter [rows] on server [mssql.savetodb.com]</t>
  </si>
  <si>
    <t>End User parameter values of object [gBudgetingApp.xls27.usp_budget_request2] parameter [rows] on server [mssql.savetodb.com]</t>
  </si>
  <si>
    <t>Start User parameter values of object [gBudgetingApp.xls27.usp_budget_request2] parameter [category_id] with [company_id = 2] on server [mssql.savetodb.com]</t>
  </si>
  <si>
    <t>End User parameter values of object [gBudgetingApp.xls27.usp_budget_request2] parameter [category_id] with [company_id = 2] on server [mssql.savetodb.com]</t>
  </si>
  <si>
    <t>Start User parameter values of object [gBudgetingApp.xls27.usp_budget_request2] parameter [time_id] with [company_id = 2] on server [mssql.savetodb.com]</t>
  </si>
  <si>
    <t>End User parameter values of object [gBudgetingApp.xls27.usp_budget_request2] parameter [time_id] with [company_id = 2] on server [mssql.savetodb.com]</t>
  </si>
  <si>
    <t>Start User parameter values of object [gBudgetingApp.xls27.usp_budget_request2] parameter [entity_id] with [company_id = 2] on server [mssql.savetodb.com]</t>
  </si>
  <si>
    <t>End User parameter values of object [gBudgetingApp.xls27.usp_budget_request2] parameter [entity_id] with [company_id = 2] on server [mssql.savetodb.com]</t>
  </si>
  <si>
    <t>Start User parameter values of object [gBudgetingApp.xls27.usp_budget_request2] parameter [category_id] with [company_id = 1] on server [mssql.savetodb.com]</t>
  </si>
  <si>
    <t>End User parameter values of object [gBudgetingApp.xls27.usp_budget_request2] parameter [category_id] with [company_id = 1] on server [mssql.savetodb.com]</t>
  </si>
  <si>
    <t>Start User parameter values of object [gBudgetingApp.xls27.usp_budget_request2] parameter [time_id] with [company_id = 1] on server [mssql.savetodb.com]</t>
  </si>
  <si>
    <t>End User parameter values of object [gBudgetingApp.xls27.usp_budget_request2] parameter [time_id] with [company_id = 1] on server [mssql.savetodb.com]</t>
  </si>
  <si>
    <t>Start Fields of object [gBudgetingApp.xls27.usp_budget_request2] on server [mssql.savetodb.com]</t>
  </si>
  <si>
    <t>End Fields of object [gBudgetingApp.xls27.usp_budget_request2] on server [mssql.savetodb.com]</t>
  </si>
  <si>
    <t>Start User parameter values of object [gBudgetingApp.xls27.usp_budget_request2] parameter [entity_id] with [company_id = 1] on server [mssql.savetodb.com]</t>
  </si>
  <si>
    <t>End User parameter values of object [gBudgetingApp.xls27.usp_budget_request2] parameter [entity_id] with [company_id = 1] on server [mssql.savetodb.com]</t>
  </si>
  <si>
    <t>Start Parameters of object [gBudgetingApp.xls27.usp_budget_balances] on server [mssql.savetodb.com]</t>
  </si>
  <si>
    <t>End Parameters of object [gBudgetingApp.xls27.usp_budget_balances] on server [mssql.savetodb.com]</t>
  </si>
  <si>
    <t>Start Event handlers of object [gBudgetingApp.xls27.usp_budget_balances] on server [mssql.savetodb.com]</t>
  </si>
  <si>
    <t>End Event handlers of object [gBudgetingApp.xls27.usp_budget_balances] on server [mssql.savetodb.com]</t>
  </si>
  <si>
    <t>Start User parameter values of object [gBudgetingApp.xls27.usp_budget_balances] parameter [company_id] on server [mssql.savetodb.com]</t>
  </si>
  <si>
    <t>End User parameter values of object [gBudgetingApp.xls27.usp_budget_balances] parameter [company_id] on server [mssql.savetodb.com]</t>
  </si>
  <si>
    <t>Start User parameter values of object [gBudgetingApp.xls27.usp_budget_balances] parameter [category_id] with [company_id = 2] on server [mssql.savetodb.com]</t>
  </si>
  <si>
    <t>End User parameter values of object [gBudgetingApp.xls27.usp_budget_balances] parameter [category_id] with [company_id = 2] on server [mssql.savetodb.com]</t>
  </si>
  <si>
    <t>Start User parameter values of object [gBudgetingApp.xls27.usp_budget_balances] parameter [time_id] with [company_id = 2] on server [mssql.savetodb.com]</t>
  </si>
  <si>
    <t>End User parameter values of object [gBudgetingApp.xls27.usp_budget_balances] parameter [time_id] with [company_id = 2] on server [mssql.savetodb.com]</t>
  </si>
  <si>
    <t>Start User parameter values of object [gBudgetingApp.xls27.usp_budget_balances] parameter [category_id] with [company_id = 1] on server [mssql.savetodb.com]</t>
  </si>
  <si>
    <t>End User parameter values of object [gBudgetingApp.xls27.usp_budget_balances] parameter [category_id] with [company_id = 1] on server [mssql.savetodb.com]</t>
  </si>
  <si>
    <t>Start User parameter values of object [gBudgetingApp.xls27.usp_budget_balances] parameter [time_id] with [company_id = 1] on server [mssql.savetodb.com]</t>
  </si>
  <si>
    <t>End User parameter values of object [gBudgetingApp.xls27.usp_budget_balances] parameter [time_id] with [company_id = 1] on server [mssql.savetodb.com]</t>
  </si>
  <si>
    <t>Start Fields of object [gBudgetingApp.xls27.usp_budget_balances] on server [mssql.savetodb.com]</t>
  </si>
  <si>
    <t>End Fields of object [gBudgetingApp.xls27.usp_budget_balances] on server [mssql.savetodb.com]</t>
  </si>
  <si>
    <t>Start Parameters of object [gBudgetingApp.xls27.usp_budget_currency_rates] on server [mssql.savetodb.com]</t>
  </si>
  <si>
    <t>End Parameters of object [gBudgetingApp.xls27.usp_budget_currency_rates] on server [mssql.savetodb.com]</t>
  </si>
  <si>
    <t>Start Event handlers of object [gBudgetingApp.xls27.usp_budget_currency_rates] on server [mssql.savetodb.com]</t>
  </si>
  <si>
    <t>End Event handlers of object [gBudgetingApp.xls27.usp_budget_currency_rates] on server [mssql.savetodb.com]</t>
  </si>
  <si>
    <t>Start User parameter values of object [gBudgetingApp.xls27.usp_budget_currency_rates] parameter [company_id] on server [mssql.savetodb.com]</t>
  </si>
  <si>
    <t>End User parameter values of object [gBudgetingApp.xls27.usp_budget_currency_rates] parameter [company_id] on server [mssql.savetodb.com]</t>
  </si>
  <si>
    <t>Start User parameter values of object [gBudgetingApp.xls27.usp_budget_currency_rates] parameter [category_id] with [company_id = 2] on server [mssql.savetodb.com]</t>
  </si>
  <si>
    <t>End User parameter values of object [gBudgetingApp.xls27.usp_budget_currency_rates] parameter [category_id] with [company_id = 2] on server [mssql.savetodb.com]</t>
  </si>
  <si>
    <t>Start User parameter values of object [gBudgetingApp.xls27.usp_budget_currency_rates] parameter [time_id] with [company_id = 2] on server [mssql.savetodb.com]</t>
  </si>
  <si>
    <t>End User parameter values of object [gBudgetingApp.xls27.usp_budget_currency_rates] parameter [time_id] with [company_id = 2] on server [mssql.savetodb.com]</t>
  </si>
  <si>
    <t>Start User parameter values of object [gBudgetingApp.xls27.usp_budget_currency_rates] parameter [category_id] with [company_id = 1] on server [mssql.savetodb.com]</t>
  </si>
  <si>
    <t>End User parameter values of object [gBudgetingApp.xls27.usp_budget_currency_rates] parameter [category_id] with [company_id = 1] on server [mssql.savetodb.com]</t>
  </si>
  <si>
    <t>Start User parameter values of object [gBudgetingApp.xls27.usp_budget_currency_rates] parameter [time_id] with [company_id = 1] on server [mssql.savetodb.com]</t>
  </si>
  <si>
    <t>End User parameter values of object [gBudgetingApp.xls27.usp_budget_currency_rates] parameter [time_id] with [company_id = 1] on server [mssql.savetodb.com]</t>
  </si>
  <si>
    <t>Start Fields of object [gBudgetingApp.xls27.usp_budget_currency_rates] on server [mssql.savetodb.com]</t>
  </si>
  <si>
    <t>End Fields of object [gBudgetingApp.xls27.usp_budget_currency_rates]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</si>
  <si>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</si>
  <si>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</si>
  <si>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</si>
  <si>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</si>
  <si>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</si>
  <si>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</si>
  <si>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Parameters of object [gBudgetingApp.xls27.xl_validation_list_subsidiary_account_id] on server [mssql.savetodb.com]</t>
  </si>
  <si>
    <t>End Parameters of object [gBudgetingApp.xls27.xl_validation_list_subsidiary_account_id] on server [mssql.savetodb.com]</t>
  </si>
  <si>
    <t>Start Parameters of object [gBudgetingApp.xls27.xl_validation_list_unit_id] on server [mssql.savetodb.com]</t>
  </si>
  <si>
    <t>End Parameters of object [gBudgetingApp.xls27.xl_validation_list_unit_id] on server [mssql.savetodb.com]</t>
  </si>
  <si>
    <t>Start Fields of object [gBudgetingApp.xls27.xl_validation_list_unit_id] on server [mssql.savetodb.com]</t>
  </si>
  <si>
    <t>End Fields of object [gBudgetingApp.xls27.xl_validation_list_unit_id]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</si>
  <si>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</si>
  <si>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</si>
  <si>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Parameters of object [gBudgetingApp.xls27.xl_validation_list_unit_id_code] on server [mssql.savetodb.com]</t>
  </si>
  <si>
    <t>End Parameters of object [gBudgetingApp.xls27.xl_validation_list_unit_id_code]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</si>
  <si>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</si>
  <si>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</si>
  <si>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</si>
  <si>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</si>
  <si>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</si>
  <si>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</si>
  <si>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</si>
  <si>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</si>
  <si>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[gBudgetingApp.xls27.xl_parameter_values_report_type_id] on server [mssql.savetodb.com]</t>
  </si>
  <si>
    <t>End Parameters of object [gBudgetingApp.xls27.xl_parameter_values_report_type_id] on server [mssql.savetodb.com]</t>
  </si>
  <si>
    <t>Start Parameters of object [gBudgetingApp.xls27.xl_actions_budget_report_cell_data] on server [mssql.savetodb.com]</t>
  </si>
  <si>
    <t>End Parameters of object [gBudgetingApp.xls27.xl_actions_budget_report_cell_data] on server [mssql.savetodb.com]</t>
  </si>
  <si>
    <t>Start Parameters of object [gBudgetingApp.xls27.xl_parameter_values_subsidiary_account_id] on server [mssql.savetodb.com]</t>
  </si>
  <si>
    <t>End Parameters of object [gBudgetingApp.xls27.xl_parameter_values_subsidiary_account_id] on server [mssql.savetodb.com]</t>
  </si>
  <si>
    <t>Start Parameters of object [gBudgetingApp.xls27.xl_parameter_values_month] on server [mssql.savetodb.com]</t>
  </si>
  <si>
    <t>End Parameters of object [gBudgetingApp.xls27.xl_parameter_values_month] on server [mssql.savetodb.com]</t>
  </si>
  <si>
    <t>Start Parameters of object [gBudgetingApp.xls27.xl_parameter_values_category_id] on server [mssql.savetodb.com]</t>
  </si>
  <si>
    <t>End Parameters of object [gBudgetingApp.xls27.xl_parameter_values_category_id] on server [mssql.savetodb.com]</t>
  </si>
  <si>
    <t>Start Parameters of object [gBudgetingApp.xls27.xl_parameter_values_time_id] on server [mssql.savetodb.com]</t>
  </si>
  <si>
    <t>End Parameters of object [gBudgetingApp.xls27.xl_parameter_values_time_id] on server [mssql.savetodb.com]</t>
  </si>
  <si>
    <t>Start Parameters of object [gBudgetingApp.xls27.usp_budget_request1_insert] on server [mssql.savetodb.com]</t>
  </si>
  <si>
    <t>End Parameters of object [gBudgetingApp.xls27.usp_budget_request1_insert] on server [mssql.savetodb.com]</t>
  </si>
  <si>
    <t>Start Parameters of object [gBudgetingApp.xls27.usp_budget_request1_update] on server [mssql.savetodb.com]</t>
  </si>
  <si>
    <t>End Parameters of object [gBudgetingApp.xls27.usp_budget_request1_update] on server [mssql.savetodb.com]</t>
  </si>
  <si>
    <t>Start Parameters of object [gBudgetingApp.xls27.usp_budget_request1_delete] on server [mssql.savetodb.com]</t>
  </si>
  <si>
    <t>End Parameters of object [gBudgetingApp.xls27.usp_budget_request1_delete] on server [mssql.savetodb.com]</t>
  </si>
  <si>
    <t>Start Parameters of object [gBudgetingApp.xls27.xl_actions_select_members] on server [mssql.savetodb.com]</t>
  </si>
  <si>
    <t>End Parameters of object [gBudgetingApp.xls27.xl_actions_select_members] on server [mssql.savetodb.com]</t>
  </si>
  <si>
    <t>Start Parameters of object [gBudgetingApp.xls27.usp_budget_request2_insert] on server [mssql.savetodb.com]</t>
  </si>
  <si>
    <t>End Parameters of object [gBudgetingApp.xls27.usp_budget_request2_insert] on server [mssql.savetodb.com]</t>
  </si>
  <si>
    <t>Start Parameters of object [gBudgetingApp.xls27.usp_budget_request2_update] on server [mssql.savetodb.com]</t>
  </si>
  <si>
    <t>End Parameters of object [gBudgetingApp.xls27.usp_budget_request2_update] on server [mssql.savetodb.com]</t>
  </si>
  <si>
    <t>Start Parameters of object [gBudgetingApp.xls27.usp_budget_request2_delete] on server [mssql.savetodb.com]</t>
  </si>
  <si>
    <t>End Parameters of object [gBudgetingApp.xls27.usp_budget_request2_delete] on server [mssql.savetodb.com]</t>
  </si>
  <si>
    <t>Start Parameters of object [gBudgetingApp.xls27.usp_budget_balances_insert] on server [mssql.savetodb.com]</t>
  </si>
  <si>
    <t>End Parameters of object [gBudgetingApp.xls27.usp_budget_balances_insert] on server [mssql.savetodb.com]</t>
  </si>
  <si>
    <t>Start Parameters of object [gBudgetingApp.xls27.usp_budget_balances_update] on server [mssql.savetodb.com]</t>
  </si>
  <si>
    <t>End Parameters of object [gBudgetingApp.xls27.usp_budget_balances_update] on server [mssql.savetodb.com]</t>
  </si>
  <si>
    <t>Start Parameters of object [gBudgetingApp.xls27.usp_budget_balances_delete] on server [mssql.savetodb.com]</t>
  </si>
  <si>
    <t>End Parameters of object [gBudgetingApp.xls27.usp_budget_balances_delete] on server [mssql.savetodb.com]</t>
  </si>
  <si>
    <t>Start Parameters of object [gBudgetingApp.xls27.usp_budget_currency_rates_insert] on server [mssql.savetodb.com]</t>
  </si>
  <si>
    <t>End Parameters of object [gBudgetingApp.xls27.usp_budget_currency_rates_insert] on server [mssql.savetodb.com]</t>
  </si>
  <si>
    <t>Start Parameters of object [gBudgetingApp.xls27.usp_budget_currency_rates_update] on server [mssql.savetodb.com]</t>
  </si>
  <si>
    <t>End Parameters of object [gBudgetingApp.xls27.usp_budget_currency_rates_update] on server [mssql.savetodb.com]</t>
  </si>
  <si>
    <t>Start Parameters of object [gBudgetingApp.xls27.usp_budget_currency_rates_delete] on server [mssql.savetodb.com]</t>
  </si>
  <si>
    <t>End Parameters of object [gBudgetingApp.xls27.usp_budget_currency_rates_delete] on server [mssql.savetodb.com]</t>
  </si>
  <si>
    <t>Cost of Revenue</t>
  </si>
  <si>
    <t>Depreciation of rolling stocks</t>
  </si>
  <si>
    <t>Operating Expenses</t>
  </si>
  <si>
    <t>Selling, General, and Administrative</t>
  </si>
  <si>
    <t>Operating Income</t>
  </si>
  <si>
    <t>Interest Expenses</t>
  </si>
  <si>
    <t>Interest expenses on short-term borrowings</t>
  </si>
  <si>
    <t>Interest expenses on long-term borrowings</t>
  </si>
  <si>
    <t>Income Before Tax</t>
  </si>
  <si>
    <t>Income tax expense</t>
  </si>
  <si>
    <t>Cash Flows from Operating Activities</t>
  </si>
  <si>
    <t>Depreciation &amp; Amortization</t>
  </si>
  <si>
    <t>Cash Flows from Investing Activities</t>
  </si>
  <si>
    <t>Cash Flows from Financing Activities</t>
  </si>
  <si>
    <t>Net Change in Cash</t>
  </si>
  <si>
    <t>Cash at the Beginning of Period</t>
  </si>
  <si>
    <t>Cash at the End of Period</t>
  </si>
  <si>
    <t>Non-Current Assets</t>
  </si>
  <si>
    <t>Current Assets</t>
  </si>
  <si>
    <t>Total Assets</t>
  </si>
  <si>
    <t>Stockholders' Equity</t>
  </si>
  <si>
    <t>Non-Current Liabilities</t>
  </si>
  <si>
    <t>Current Liabilities</t>
  </si>
  <si>
    <t>Total Liabilities and Stockholders' Equity</t>
  </si>
  <si>
    <t>Total Inflows</t>
  </si>
  <si>
    <t>Cash Inflows from Operating activities</t>
  </si>
  <si>
    <t>Cash Inflows from Financing Activities</t>
  </si>
  <si>
    <t>Total Outflows</t>
  </si>
  <si>
    <t>Cash Outflows from Operating Activities</t>
  </si>
  <si>
    <t>Cash Outflows from Investing Activities</t>
  </si>
  <si>
    <t>Cash Outflows from Financing Activities</t>
  </si>
  <si>
    <t>Cash Flows from Operating</t>
  </si>
  <si>
    <t>Cash Flows from Investing</t>
  </si>
  <si>
    <t>Cash Flows from Financing</t>
  </si>
  <si>
    <t>Income VAT</t>
  </si>
  <si>
    <t>Expense VAT</t>
  </si>
  <si>
    <t>VAT Set-Offs</t>
  </si>
  <si>
    <t>Net VAT</t>
  </si>
  <si>
    <t>VAT Paid</t>
  </si>
  <si>
    <t>dbo</t>
  </si>
  <si>
    <t>1,1000,1000000</t>
  </si>
  <si>
    <t>xls27.MenuSeparator90</t>
  </si>
  <si>
    <t>MENUSEPARATOR</t>
  </si>
  <si>
    <t>[xls27].[Online Database Help - xls27.usp_budget_reports]</t>
  </si>
  <si>
    <t>xls27.Online Database Help - xls27.usp_budget_reports</t>
  </si>
  <si>
    <t>HTTP</t>
  </si>
  <si>
    <t>https://www.savetodb.com/help/budgeting-application-procedures.htm#xls27.usp_budget_reports</t>
  </si>
  <si>
    <t>DefaultValue</t>
  </si>
  <si>
    <t>70</t>
  </si>
  <si>
    <t>68</t>
  </si>
  <si>
    <t xml:space="preserve">[{"format":"font-family: Calibri; font-size: 11pt; border-style:none"},
{"formula":"row_format=8"},
{"formula":"row_format=2","format":"font-weight: bold;"},
{"formula":"row_format=1","format":"background-color: rgb(33,89,103);color: rgb(255,255,255) !important;font-weight: bold;","stopIfTrue":true},
{"formula":"row_format=9","format":"background-color: rgb(0,33,96);color: rgb(255,255,255) !important;font-weight: bold;"}]
</t>
  </si>
  <si>
    <t>2022</t>
  </si>
  <si>
    <t>[xls27].[Online Database Help - xls27.usp_budget_requests_totals]</t>
  </si>
  <si>
    <t>xls27.Online Database Help - xls27.usp_budget_requests_totals</t>
  </si>
  <si>
    <t>https://www.savetodb.com/help/budgeting-application-procedures.htm#xls27.usp_budget_requests_totals</t>
  </si>
  <si>
    <t xml:space="preserve">[{"format":"font-size: 14px;"},{"formula":"vat_credit_type_id=4","format":"background-color: rgb(218,243,243) !important;","columns":"VAT Credit","stopIfTrue": true},
{"formula":"[vat_credit_type_id=0][vat_credit&lt;&gt;\"\"]","format":"background-color: rgb(255,0,0) !important;","columns":"VAT Credit","stopIfTrue": true},
{"formula":"vat_credit_type_id=2","format":"background-color: rgb(255,235,156) !important;","columns":"VAT Credit","stopIfTrue": true},
{"formula":"vat_credit_type_id=3","format":"background-color: rgb(255,199,206) !important;","columns":"VAT Credit","stopIfTrue": true},
{"formula":"vat_debit_type_id=4","format":"background-color: rgb(218,243,243) !important;","columns":"VAT Debit","stopIfTrue": true},
{"formula":"[vat_debit_type_id=0][vat_debit&lt;&gt;\"\"]","format":"background-color: rgb(255,0,0) !important;","columns":"VAT Debit","stopIfTrue": true},
{"formula":"vat_debit_type_id=2","format":"background-color: rgb(255,235,156) !important;","columns":"VAT Debit","stopIfTrue": true},
{"formula":"vat_debit_type_id=3","format":"background-color: rgb(255,199,206) !important;","columns":"VAT Debit","stopIfTrue": true},
{"formula":"[charge_debit_type_id=0][charge_credit&lt;&gt;\"\"]","format":"background-color: rgb(255,0,0) !important;","columns":"Charge Credit","stopIfTrue": true},
{"formula":"charge_credit_type_id=2","format":"background-color: rgb(255,235,156) !important;","columns":"Charge Credit","stopIfTrue": true},
{"formula":"charge_credit_type_id=3","format":"background-color: rgb(255,199,206) !important;","columns":"Charge Credit","stopIfTrue": true},
{"formula":"[charge_debit_type_id=0][charge_debit&lt;&gt;\"\"]","format":"background-color: rgb(255,0,0) !important;","columns":"Charge Debit","stopIfTrue": true},
{"formula":"charge_debit_type_id=2","format":"background-color: rgb(255,235,156) !important;","columns":"Charge Debit","stopIfTrue": true},
{"formula":"charge_debit_type_id=3","format":"background-color: rgb(255,199,206) !important;","columns":"Charge Debit","stopIfTrue": true},
{"formula":"[payment_credit_type_id=0][payment_credit&lt;&gt;\"\"]","format":"background-color: rgb(255,0,0) !important;","columns":"Payment Credit","stopIfTrue": true},
{"formula":"[payment_debit_type_id=0][payment_debit&lt;&gt;\"\"]","format":"background-color: rgb(255,0,0) !important;","columns":"Payment Debit","stopIfTrue": true},
{"formula":"payment_debit_type_id=1","format":"background-color: rgb(255,235,156) !important;","columns":"Payment Credit","stopIfTrue": true},
{"formula":"payment_debit_type_id=2","format":"background-color: rgb(198,239,206) !important;","columns":"Payment Credit","stopIfTrue": true},
{"formula":"payment_debit_type_id=2","format":"background-color: rgb(255,235,156) !important;","columns":"Payment Debit","stopIfTrue": true},
{"formula":"payment_debit_type_id=1","format":"background-color: rgb(198,239,206) !important;","columns":"Payment Debit","stopIfTrue": true}]
</t>
  </si>
  <si>
    <t>$M$4:$M$39</t>
  </si>
  <si>
    <t>$N$4:$N$39</t>
  </si>
  <si>
    <t>$O$4:$O$39</t>
  </si>
  <si>
    <t>$P$4:$P$39</t>
  </si>
  <si>
    <t>$Q$4:$Q$39</t>
  </si>
  <si>
    <t>$R$4:$R$39</t>
  </si>
  <si>
    <t>Start Event handlers of object [gBudgetingApp.xls27.usp_budget_requests] on server [mssql.savetodb.com]</t>
  </si>
  <si>
    <t>usp_budget_requests</t>
  </si>
  <si>
    <t>[xls27].[Online Database Help - xls27.usp_budget_requests]</t>
  </si>
  <si>
    <t>xls27.Online Database Help - xls27.usp_budget_requests</t>
  </si>
  <si>
    <t>https://www.savetodb.com/help/budgeting-application-procedures.htm#xls27.usp_budget_requests</t>
  </si>
  <si>
    <t>End Event handlers of object [gBudgetingApp.xls27.usp_budget_requests] on server [mssql.savetodb.com]</t>
  </si>
  <si>
    <t>[xls27].[Online Database Help - xls27.usp_budget_request1]</t>
  </si>
  <si>
    <t>xls27.Online Database Help - xls27.usp_budget_request1</t>
  </si>
  <si>
    <t>https://www.savetodb.com/help/budgeting-application-procedures.htm#xls27.usp_budget_request1</t>
  </si>
  <si>
    <t>72</t>
  </si>
  <si>
    <t>[{"format":"font-size: 14px;"},{"formula":"row_format=1","format":"font-weight: bold;"}]</t>
  </si>
  <si>
    <t>row_comments</t>
  </si>
  <si>
    <t>KeepComments</t>
  </si>
  <si>
    <t>Row Comments</t>
  </si>
  <si>
    <t>[xls27].[Online Database Help - xls27.usp_budget_request2]</t>
  </si>
  <si>
    <t>xls27.Online Database Help - xls27.usp_budget_request2</t>
  </si>
  <si>
    <t>https://www.savetodb.com/help/budgeting-application-procedures.htm#xls27.usp_budget_request2</t>
  </si>
  <si>
    <t>[xls27].[Online Database Help - xls27.usp_budget_balances]</t>
  </si>
  <si>
    <t>xls27.Online Database Help - xls27.usp_budget_balances</t>
  </si>
  <si>
    <t>https://www.savetodb.com/help/budgeting-application-procedures.htm#xls27.usp_budget_balances</t>
  </si>
  <si>
    <t xml:space="preserve">[{"format":"font-family: Calibri; font-size: 11pt"},
{"formula":"is_credit_editable=1","format":"background-color: rgb(237,237,237);","columns":"Credit"},
{"formula":"is_debit_editable=1","format":"background-color: rgb(237,237,237);","columns":"Debit"},
{"formula":"is_parent=1","format":"background-color: rgb(220,230,240);font-weight: bold;"}]
</t>
  </si>
  <si>
    <t>[xls27].[Online Database Help - xls27.usp_budget_currency_rates]</t>
  </si>
  <si>
    <t>xls27.Online Database Help - xls27.usp_budget_currency_rates</t>
  </si>
  <si>
    <t>https://www.savetodb.com/help/budgeting-application-procedures.htm#xls27.usp_budget_currency_rates</t>
  </si>
  <si>
    <t>Version 3.0</t>
  </si>
  <si>
    <t>53</t>
  </si>
  <si>
    <t>$BC$9</t>
  </si>
  <si>
    <t>$B$9:$BC$34</t>
  </si>
  <si>
    <t>PageSetup.PaperSize</t>
  </si>
  <si>
    <t>varchar</t>
  </si>
  <si>
    <t>2023</t>
  </si>
  <si>
    <t>de en es fr it ru</t>
  </si>
  <si>
    <t>dd.MM.yyyy</t>
  </si>
  <si>
    <t>HH:mm:ss</t>
  </si>
  <si>
    <t>Revenue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</si>
  <si>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payments01":"=[@charges01]","balance01":"=[@balance00]-[@payments01]+[@charges01]","payments02":"=[@charges02]","charges02":"=[@charges01]","balance02":"=[@balance01]-[@payments02]+[@charges02]","payments03":"=[@charges03]","charges03":"=[@charges02]","balance03":"=[@balance02]-[@payments03]+[@charges03]","payments04":"=[@charges04]","charges04":"=[@charges03]","balance04":"=[@balance03]-[@payments04]+[@charges04]","payments05":"=[@charges05]","charges05":"=[@charges04]","balance05":"=[@balance04]-[@payments05]+[@charges05]","payments06":"=[@charges06]","charges06":"=[@charges05]","balance06":"=[@balance05]-[@payments06]+[@charges06]","payments07":"=[@charges07]","charges07":"=[@charges06]*1.005","balance07":"=[@balance06]-[@payments07]+[@charges07]","payments08":"=[@charges08]","charges08":"=[@charges06]*1.01","balance08":"=[@balance07]-[@payments08]+[@charges08]","payments09":"=[@charges09]","charges09":"=[@charges08]","balance09":"=[@balance08]-[@payments09]+[@charges09]","payments10":"=[@charges10]","charges10":"=[@charges09]","balance10":"=[@balance09]-[@payments10]+[@charges10]","payments11":"=[@charges11]","charges11":"=[@charges10]","balance11":"=[@balance10]-[@payments11]+[@charges11]","payments12":"=[@charges12]","charges12":"=[@charges11]","balance12":"=[@balance11]-[@payments12]+[@charges12]"}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</si>
  <si>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00":"=-[@charges01]/2","payments01":"=[@charges01]","balance01":"=[@balance00]-[@payments01]+[@charges01]","payments02":"=[@charges02]","charges02":"=[@charges01]","balance02":"=[@balance01]-[@payments02]+[@charges02]","payments03":"=[@charges03]","charges03":"=[@charges02]","balance03":"=[@balance02]-[@payments03]+[@charges03]","payments04":"=[@charges04]","charges04":"=[@charges03]","balance04":"=[@balance03]-[@payments04]+[@charges04]","payments05":"=[@charges05]","charges05":"=[@charges04]","balance05":"=[@balance04]-[@payments05]+[@charges05]","payments06":"=[@charges06]","charges06":"=[@charges05]","balance06":"=[@balance05]-[@payments06]+[@charges06]","payments07":"=[@charges07]","charges07":"=[@charges06]*1.005","balance07":"=[@balance06]-[@payments07]+[@charges07]","payments08":"=[@charges08]","charges08":"=[@charges06]*1.01","balance08":"=[@balance07]-[@payments08]+[@charges08]","payments09":"=[@charges09]","charges09":"=[@charges08]","balance09":"=[@balance08]-[@payments09]+[@charges09]","payments10":"=[@charges10]","charges10":"=[@charges09]","balance10":"=[@balance09]-[@payments10]+[@charges10]","payments11":"=[@charges11]","charges11":"=[@charges10]","balance11":"=[@balance10]-[@payments11]+[@charges11]","payments12":"=[@charges12]","charges12":"=[@charges11]","balance12":"=[@balance11]-[@payments12]+[@charges12]"}</t>
  </si>
  <si>
    <t>Copyright © 2019-2023 Gartle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</si>
</sst>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"/>
    <numFmt numFmtId="165" formatCode="#,##0.00;\-#,##0.00;"/>
    <numFmt numFmtId="166" formatCode="0.0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14" xfId="0" applyBorder="1"/>
    <xf numFmtId="0" fontId="2" fillId="0" borderId="0" xfId="0" applyFont="1"/>
    <xf numFmtId="49" fontId="0" fillId="0" borderId="0" xfId="0" applyNumberFormat="1"/>
    <xf numFmtId="0" fontId="0" fillId="0" borderId="15" xfId="0" applyBorder="1"/>
    <xf numFmtId="0" fontId="0" fillId="0" borderId="0" xfId="0" quotePrefix="1"/>
    <xf numFmtId="0" fontId="3" fillId="0" borderId="0" xfId="0" applyFont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2" fillId="0" borderId="18" xfId="0" applyFont="1" applyBorder="1"/>
    <xf numFmtId="0" fontId="2" fillId="0" borderId="39" xfId="0" applyFont="1" applyBorder="1"/>
    <xf numFmtId="0" fontId="2" fillId="0" borderId="35" xfId="0" applyFont="1" applyBorder="1"/>
    <xf numFmtId="0" fontId="2" fillId="0" borderId="38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0" xfId="0" applyFont="1" applyBorder="1"/>
    <xf numFmtId="0" fontId="2" fillId="0" borderId="27" xfId="0" applyFont="1" applyBorder="1"/>
    <xf numFmtId="0" fontId="2" fillId="0" borderId="17" xfId="0" applyFont="1" applyBorder="1"/>
    <xf numFmtId="0" fontId="2" fillId="0" borderId="40" xfId="0" applyFont="1" applyBorder="1"/>
    <xf numFmtId="0" fontId="2" fillId="0" borderId="3" xfId="0" applyFont="1" applyBorder="1"/>
    <xf numFmtId="3" fontId="0" fillId="0" borderId="0" xfId="0" applyNumberFormat="1"/>
    <xf numFmtId="0" fontId="0" fillId="0" borderId="41" xfId="0" applyBorder="1"/>
    <xf numFmtId="0" fontId="2" fillId="0" borderId="35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4" fontId="0" fillId="0" borderId="0" xfId="0" applyNumberFormat="1"/>
    <xf numFmtId="165" fontId="0" fillId="0" borderId="25" xfId="0" quotePrefix="1" applyNumberFormat="1" applyBorder="1"/>
    <xf numFmtId="165" fontId="0" fillId="0" borderId="26" xfId="0" quotePrefix="1" applyNumberFormat="1" applyBorder="1"/>
    <xf numFmtId="165" fontId="0" fillId="0" borderId="38" xfId="0" quotePrefix="1" applyNumberFormat="1" applyBorder="1"/>
    <xf numFmtId="165" fontId="0" fillId="0" borderId="12" xfId="0" quotePrefix="1" applyNumberFormat="1" applyBorder="1"/>
    <xf numFmtId="165" fontId="0" fillId="0" borderId="13" xfId="0" quotePrefix="1" applyNumberFormat="1" applyBorder="1"/>
    <xf numFmtId="165" fontId="0" fillId="0" borderId="10" xfId="0" quotePrefix="1" applyNumberFormat="1" applyBorder="1"/>
    <xf numFmtId="165" fontId="0" fillId="0" borderId="1" xfId="0" quotePrefix="1" applyNumberFormat="1" applyBorder="1"/>
    <xf numFmtId="165" fontId="0" fillId="0" borderId="2" xfId="0" quotePrefix="1" applyNumberFormat="1" applyBorder="1"/>
    <xf numFmtId="165" fontId="0" fillId="0" borderId="3" xfId="0" quotePrefix="1" applyNumberFormat="1" applyBorder="1"/>
    <xf numFmtId="165" fontId="0" fillId="0" borderId="36" xfId="0" applyNumberFormat="1" applyBorder="1"/>
    <xf numFmtId="165" fontId="0" fillId="0" borderId="41" xfId="0" applyNumberFormat="1" applyBorder="1"/>
    <xf numFmtId="165" fontId="0" fillId="0" borderId="34" xfId="0" applyNumberFormat="1" applyBorder="1"/>
    <xf numFmtId="0" fontId="0" fillId="0" borderId="36" xfId="0" quotePrefix="1" applyBorder="1"/>
    <xf numFmtId="49" fontId="2" fillId="0" borderId="42" xfId="0" applyNumberFormat="1" applyFont="1" applyBorder="1" applyAlignment="1">
      <alignment horizontal="center"/>
    </xf>
    <xf numFmtId="0" fontId="2" fillId="0" borderId="43" xfId="0" applyFont="1" applyBorder="1" applyAlignment="1">
      <alignment horizontal="centerContinuous"/>
    </xf>
    <xf numFmtId="0" fontId="2" fillId="0" borderId="16" xfId="0" applyFont="1" applyBorder="1" applyAlignment="1">
      <alignment horizontal="center"/>
    </xf>
    <xf numFmtId="165" fontId="0" fillId="0" borderId="37" xfId="0" applyNumberFormat="1" applyBorder="1"/>
    <xf numFmtId="165" fontId="0" fillId="0" borderId="43" xfId="0" quotePrefix="1" applyNumberFormat="1" applyBorder="1"/>
    <xf numFmtId="165" fontId="0" fillId="0" borderId="11" xfId="0" quotePrefix="1" applyNumberFormat="1" applyBorder="1"/>
    <xf numFmtId="165" fontId="0" fillId="0" borderId="16" xfId="0" quotePrefix="1" applyNumberFormat="1" applyBorder="1"/>
    <xf numFmtId="0" fontId="0" fillId="0" borderId="34" xfId="0" quotePrefix="1" applyBorder="1"/>
    <xf numFmtId="0" fontId="0" fillId="0" borderId="0" xfId="0" applyAlignment="1">
      <alignment horizontal="left"/>
    </xf>
    <xf numFmtId="49" fontId="0" fillId="0" borderId="36" xfId="0" applyNumberFormat="1" applyBorder="1"/>
    <xf numFmtId="14" fontId="0" fillId="0" borderId="0" xfId="0" applyNumberFormat="1"/>
    <xf numFmtId="0" fontId="0" fillId="0" borderId="41" xfId="0" quotePrefix="1" applyBorder="1"/>
    <xf numFmtId="0" fontId="0" fillId="0" borderId="39" xfId="0" applyBorder="1"/>
    <xf numFmtId="0" fontId="0" fillId="0" borderId="35" xfId="0" applyBorder="1"/>
    <xf numFmtId="0" fontId="0" fillId="0" borderId="18" xfId="0" applyBorder="1"/>
    <xf numFmtId="0" fontId="0" fillId="0" borderId="0" xfId="0" applyAlignment="1">
      <alignment wrapText="1"/>
    </xf>
    <xf numFmtId="49" fontId="2" fillId="0" borderId="44" xfId="0" applyNumberFormat="1" applyFont="1" applyBorder="1" applyAlignment="1">
      <alignment horizontal="center"/>
    </xf>
    <xf numFmtId="49" fontId="0" fillId="0" borderId="14" xfId="0" applyNumberFormat="1" applyBorder="1"/>
    <xf numFmtId="14" fontId="0" fillId="0" borderId="15" xfId="0" applyNumberFormat="1" applyBorder="1"/>
    <xf numFmtId="14" fontId="0" fillId="0" borderId="41" xfId="0" applyNumberFormat="1" applyBorder="1"/>
    <xf numFmtId="4" fontId="0" fillId="0" borderId="0" xfId="0" quotePrefix="1" applyNumberFormat="1"/>
    <xf numFmtId="4" fontId="0" fillId="0" borderId="0" xfId="0" applyNumberFormat="1"/>
    <xf numFmtId="166" fontId="0" fillId="0" borderId="0" xfId="0" applyNumberFormat="1"/>
    <xf numFmtId="0" fontId="2" fillId="0" borderId="45" xfId="0" applyFont="1" applyBorder="1"/>
    <xf numFmtId="0" fontId="0" fillId="0" borderId="37" xfId="0" quotePrefix="1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9" xfId="0" applyBorder="1"/>
    <xf numFmtId="49" fontId="0" fillId="0" borderId="28" xfId="0" applyNumberFormat="1" applyBorder="1"/>
    <xf numFmtId="49" fontId="0" fillId="0" borderId="27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165" fontId="0" fillId="0" borderId="30" xfId="0" applyNumberFormat="1" applyBorder="1"/>
    <xf numFmtId="14" fontId="0" fillId="0" borderId="40" xfId="0" applyNumberFormat="1" applyBorder="1"/>
    <xf numFmtId="49" fontId="0" fillId="0" borderId="36" xfId="0" quotePrefix="1" applyNumberFormat="1" applyBorder="1"/>
    <xf numFmtId="0" fontId="6" fillId="0" borderId="0" xfId="1" applyFont="1"/>
    <xf numFmtId="0" fontId="5" fillId="0" borderId="0" xfId="1"/>
    <xf numFmtId="0" fontId="2" fillId="0" borderId="0" xfId="1" applyFont="1" applyAlignment="1">
      <alignment horizontal="right"/>
    </xf>
    <xf numFmtId="0" fontId="7" fillId="0" borderId="0" xfId="2"/>
    <xf numFmtId="49" fontId="2" fillId="0" borderId="0" xfId="0" applyNumberFormat="1" applyFont="1" applyAlignment="1">
      <alignment horizontal="center"/>
    </xf>
    <xf numFmtId="165" fontId="0" fillId="0" borderId="32" xfId="0" applyNumberFormat="1" applyBorder="1"/>
    <xf numFmtId="14" fontId="0" fillId="0" borderId="34" xfId="0" applyNumberFormat="1" applyBorder="1"/>
  </cellXfs>
  <cellStyles count="3">
    <cellStyle name="Hyperlink 2" xfId="2" xr:uid="{D8FC9A29-946B-4145-B7CA-1AC5160A248A}"/>
    <cellStyle name="Normal" xfId="0" builtinId="0"/>
    <cellStyle name="Normal 2" xfId="1" xr:uid="{2BC5855B-D2F0-445B-A09D-09B40F3C48CD}"/>
  </cellStyles>
  <dxfs count="194"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4" formatCode="#,##0.00"/>
    </dxf>
    <dxf>
      <numFmt numFmtId="4" formatCode="#,##0.00"/>
    </dxf>
    <dxf>
      <numFmt numFmtId="30" formatCode="@"/>
    </dxf>
    <dxf>
      <fill>
        <patternFill>
          <bgColor theme="6" tint="0.79992065187536243"/>
        </patternFill>
      </fill>
    </dxf>
    <dxf>
      <fill>
        <patternFill>
          <bgColor theme="6" tint="0.79992065187536243"/>
        </patternFill>
      </fill>
    </dxf>
    <dxf>
      <font>
        <b/>
        <i val="0"/>
      </font>
      <fill>
        <patternFill>
          <bgColor rgb="FFDCE6F0"/>
        </patternFill>
      </fill>
    </dxf>
    <dxf>
      <numFmt numFmtId="19" formatCode="dd/mm/yyyy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  <dxf>
      <numFmt numFmtId="19" formatCode="dd/mm/yyyy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5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  <dxf>
      <numFmt numFmtId="19" formatCode="dd/mm/yyyy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DAF3F3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0000"/>
        </patternFill>
      </fill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font>
        <b/>
        <i val="0"/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</dxfs>
  <tableStyles count="0" defaultTableStyle="TableStyleMedium15" defaultPivotStyle="PivotStyleLight16"/>
  <colors>
    <mruColors>
      <color rgb="FFDCE6F0"/>
      <color rgb="FFC5D9F2"/>
      <color rgb="FFDAF3F3"/>
      <color rgb="FFDAEDEF"/>
      <color rgb="FFDAEEEE"/>
      <color rgb="FFFFC7CE"/>
      <color rgb="FFFFEB9C"/>
      <color rgb="FFC6EFCE"/>
      <color rgb="FF215967"/>
      <color rgb="FF002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" xr16:uid="{E966E20B-B4F3-4F47-9BB6-219411FEB92F}" autoFormatId="16" applyNumberFormats="0" applyBorderFormats="0" applyFontFormats="1" applyPatternFormats="1" applyAlignmentFormats="0" applyWidthHeightFormats="0">
  <queryTableRefresh nextId="28">
    <queryTableFields count="27">
      <queryTableField id="1" rowNumbers="1" tableColumnId="28"/>
      <queryTableField id="2" name="row_index" tableColumnId="29"/>
      <queryTableField id="3" name="ref_number" tableColumnId="30"/>
      <queryTableField id="4" name="account" tableColumnId="31"/>
      <queryTableField id="5" name="report" tableColumnId="32"/>
      <queryTableField id="6" name="page_break" tableColumnId="33"/>
      <queryTableField id="7" name="row_level" tableColumnId="34"/>
      <queryTableField id="8" name="row_format" tableColumnId="35"/>
      <queryTableField id="9" name="hide" tableColumnId="36"/>
      <queryTableField id="10" name="zero" tableColumnId="37"/>
      <queryTableField id="11" name="code1" tableColumnId="38"/>
      <queryTableField id="12" name="code2" tableColumnId="39"/>
      <queryTableField id="13" name="code" tableColumnId="40"/>
      <queryTableField id="14" name="name" tableColumnId="41"/>
      <queryTableField id="15" name="data00" tableColumnId="42"/>
      <queryTableField id="16" name="data01" tableColumnId="43"/>
      <queryTableField id="17" name="data02" tableColumnId="44"/>
      <queryTableField id="18" name="data03" tableColumnId="45"/>
      <queryTableField id="19" name="data04" tableColumnId="46"/>
      <queryTableField id="20" name="data05" tableColumnId="47"/>
      <queryTableField id="21" name="data06" tableColumnId="48"/>
      <queryTableField id="22" name="data07" tableColumnId="49"/>
      <queryTableField id="23" name="data08" tableColumnId="50"/>
      <queryTableField id="24" name="data09" tableColumnId="51"/>
      <queryTableField id="25" name="data10" tableColumnId="52"/>
      <queryTableField id="26" name="data11" tableColumnId="53"/>
      <queryTableField id="27" name="data12" tableColumnId="5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15" xr16:uid="{A3182CA5-8E4A-43A9-A243-8B75C968A5B6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16" xr16:uid="{5D1F285F-2C5E-4CED-8112-77214AE39AD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adjustColumnWidth="0" connectionId="17" xr16:uid="{7F717B89-03E8-4564-BF39-95FF46F57F9A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18" xr16:uid="{8CFF0934-17BB-45FF-BC50-14185965918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19" xr16:uid="{2BC84DC9-4B4A-4BF3-A367-CD5A267A01A3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20" xr16:uid="{C3DFB03E-3542-4BB9-AA11-FAAB3CC9E41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21" xr16:uid="{94985DB8-57B7-4071-B9F0-8153D452BB26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4" xr16:uid="{C1CE37E9-255C-4F01-931A-D7966022A9C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adjustColumnWidth="0" connectionId="5" xr16:uid="{BBC8756D-886F-4366-B02E-42004E2D3CCB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6" xr16:uid="{65CA52B4-E821-499D-86EF-447766E1DB2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1" xr16:uid="{F78C3FC3-A77C-4750-92E2-971F96D12EF1}" autoFormatId="16" applyNumberFormats="0" applyBorderFormats="0" applyFontFormats="1" applyPatternFormats="1" applyAlignmentFormats="0" applyWidthHeightFormats="0">
  <queryTableRefresh nextId="24">
    <queryTableFields count="23">
      <queryTableField id="1" rowNumbers="1" tableColumnId="24"/>
      <queryTableField id="2" name="code" tableColumnId="25"/>
      <queryTableField id="3" name="name" tableColumnId="26"/>
      <queryTableField id="4" name="type" tableColumnId="27"/>
      <queryTableField id="5" name="payments" tableColumnId="28"/>
      <queryTableField id="6" name="charges" tableColumnId="29"/>
      <queryTableField id="7" name="cf" tableColumnId="30"/>
      <queryTableField id="8" name="pl" tableColumnId="31"/>
      <queryTableField id="9" name="assets" tableColumnId="32"/>
      <queryTableField id="10" name="vat" tableColumnId="33"/>
      <queryTableField id="11" name="bs" tableColumnId="34"/>
      <queryTableField id="12" name="payment_debit" tableColumnId="35"/>
      <queryTableField id="13" name="payment_credit" tableColumnId="36"/>
      <queryTableField id="14" name="charge_debit" tableColumnId="37"/>
      <queryTableField id="15" name="charge_credit" tableColumnId="38"/>
      <queryTableField id="16" name="vat_debit" tableColumnId="39"/>
      <queryTableField id="17" name="vat_credit" tableColumnId="40"/>
      <queryTableField id="18" name="payment_debit_type_id" tableColumnId="41"/>
      <queryTableField id="19" name="payment_credit_type_id" tableColumnId="42"/>
      <queryTableField id="20" name="charge_debit_type_id" tableColumnId="43"/>
      <queryTableField id="21" name="charge_credit_type_id" tableColumnId="44"/>
      <queryTableField id="22" name="vat_debit_type_id" tableColumnId="45"/>
      <queryTableField id="23" name="vat_credit_type_id" tableColumnId="4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preserveFormatting="0" adjustColumnWidth="0" connectionId="7" xr16:uid="{63F19312-525C-4199-B6BD-7BFA2F1C5C8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preserveFormatting="0" adjustColumnWidth="0" connectionId="8" xr16:uid="{5D32F803-779D-4D2F-A806-D0BC215DB5A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2" xr16:uid="{D08EBB8E-6450-42BB-8BCA-874B91564304}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category_id" tableColumnId="11"/>
      <queryTableField id="3" name="time_id" tableColumnId="12"/>
      <queryTableField id="4" name="entity_id" tableColumnId="13"/>
      <queryTableField id="5" name="category_name" tableColumnId="14"/>
      <queryTableField id="6" name="period_name" tableColumnId="15"/>
      <queryTableField id="7" name="entity_name" tableColumnId="16"/>
      <queryTableField id="8" name="rows" tableColumnId="17"/>
      <queryTableField id="9" name="modified_on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35A2304D-43EB-490A-B5AF-8EFBBAEFAB3C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payments01" tableColumnId="68"/>
      <queryTableField id="16" name="charges01" tableColumnId="69"/>
      <queryTableField id="17" name="balance01" tableColumnId="70"/>
      <queryTableField id="18" name="payments02" tableColumnId="71"/>
      <queryTableField id="19" name="charges02" tableColumnId="72"/>
      <queryTableField id="20" name="balance02" tableColumnId="73"/>
      <queryTableField id="21" name="payments03" tableColumnId="74"/>
      <queryTableField id="22" name="charges03" tableColumnId="75"/>
      <queryTableField id="23" name="balance03" tableColumnId="76"/>
      <queryTableField id="24" name="payments04" tableColumnId="77"/>
      <queryTableField id="25" name="charges04" tableColumnId="78"/>
      <queryTableField id="26" name="balance04" tableColumnId="79"/>
      <queryTableField id="27" name="payments05" tableColumnId="80"/>
      <queryTableField id="28" name="charges05" tableColumnId="81"/>
      <queryTableField id="29" name="balance05" tableColumnId="82"/>
      <queryTableField id="30" name="payments06" tableColumnId="83"/>
      <queryTableField id="31" name="charges06" tableColumnId="84"/>
      <queryTableField id="32" name="balance06" tableColumnId="85"/>
      <queryTableField id="33" name="payments07" tableColumnId="86"/>
      <queryTableField id="34" name="charges07" tableColumnId="87"/>
      <queryTableField id="35" name="balance07" tableColumnId="88"/>
      <queryTableField id="36" name="payments08" tableColumnId="89"/>
      <queryTableField id="37" name="charges08" tableColumnId="90"/>
      <queryTableField id="38" name="balance08" tableColumnId="91"/>
      <queryTableField id="39" name="payments09" tableColumnId="92"/>
      <queryTableField id="40" name="charges09" tableColumnId="93"/>
      <queryTableField id="41" name="balance09" tableColumnId="94"/>
      <queryTableField id="42" name="payments10" tableColumnId="95"/>
      <queryTableField id="43" name="charges10" tableColumnId="96"/>
      <queryTableField id="44" name="balance10" tableColumnId="97"/>
      <queryTableField id="45" name="payments11" tableColumnId="98"/>
      <queryTableField id="46" name="charges11" tableColumnId="99"/>
      <queryTableField id="47" name="balance11" tableColumnId="100"/>
      <queryTableField id="48" name="payments12" tableColumnId="101"/>
      <queryTableField id="49" name="charges12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0" xr16:uid="{1E5FFB6E-0840-415A-B3E3-AF2EAECA46CA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charges01" tableColumnId="68"/>
      <queryTableField id="16" name="charges02" tableColumnId="69"/>
      <queryTableField id="17" name="charges03" tableColumnId="70"/>
      <queryTableField id="18" name="charges04" tableColumnId="71"/>
      <queryTableField id="19" name="charges05" tableColumnId="72"/>
      <queryTableField id="20" name="charges06" tableColumnId="73"/>
      <queryTableField id="21" name="charges07" tableColumnId="74"/>
      <queryTableField id="22" name="charges08" tableColumnId="75"/>
      <queryTableField id="23" name="charges09" tableColumnId="76"/>
      <queryTableField id="24" name="charges10" tableColumnId="77"/>
      <queryTableField id="25" name="charges11" tableColumnId="78"/>
      <queryTableField id="26" name="charges12" tableColumnId="79"/>
      <queryTableField id="27" name="payments01" tableColumnId="80"/>
      <queryTableField id="28" name="payments02" tableColumnId="81"/>
      <queryTableField id="29" name="payments03" tableColumnId="82"/>
      <queryTableField id="30" name="payments04" tableColumnId="83"/>
      <queryTableField id="31" name="payments05" tableColumnId="84"/>
      <queryTableField id="32" name="payments06" tableColumnId="85"/>
      <queryTableField id="33" name="payments07" tableColumnId="86"/>
      <queryTableField id="34" name="payments08" tableColumnId="87"/>
      <queryTableField id="35" name="payments09" tableColumnId="88"/>
      <queryTableField id="36" name="payments10" tableColumnId="89"/>
      <queryTableField id="37" name="payments11" tableColumnId="90"/>
      <queryTableField id="38" name="payments12" tableColumnId="91"/>
      <queryTableField id="39" name="balance01" tableColumnId="92"/>
      <queryTableField id="40" name="balance02" tableColumnId="93"/>
      <queryTableField id="41" name="balance03" tableColumnId="94"/>
      <queryTableField id="42" name="balance04" tableColumnId="95"/>
      <queryTableField id="43" name="balance05" tableColumnId="96"/>
      <queryTableField id="44" name="balance06" tableColumnId="97"/>
      <queryTableField id="45" name="balance07" tableColumnId="98"/>
      <queryTableField id="46" name="balance08" tableColumnId="99"/>
      <queryTableField id="47" name="balance09" tableColumnId="100"/>
      <queryTableField id="48" name="balance10" tableColumnId="101"/>
      <queryTableField id="49" name="balance11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9" xr16:uid="{32F2E4CE-E34D-4D5A-8C38-28231B11FA1A}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id" tableColumnId="12"/>
      <queryTableField id="3" name="account_id" tableColumnId="13"/>
      <queryTableField id="4" name="is_debit_editable" tableColumnId="14"/>
      <queryTableField id="5" name="is_credit_editable" tableColumnId="15"/>
      <queryTableField id="6" name="is_parent" tableColumnId="16"/>
      <queryTableField id="7" name="code" tableColumnId="17"/>
      <queryTableField id="8" name="name" tableColumnId="18"/>
      <queryTableField id="9" name="debit" tableColumnId="19"/>
      <queryTableField id="10" name="credit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4" xr16:uid="{855B1A38-9D94-4175-8921-E271116C46D8}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category_id" tableColumnId="35"/>
      <queryTableField id="3" name="time_id" tableColumnId="36"/>
      <queryTableField id="4" name="unit_id" tableColumnId="37"/>
      <queryTableField id="5" name="category_name" tableColumnId="38"/>
      <queryTableField id="6" name="period_name" tableColumnId="39"/>
      <queryTableField id="7" name="pair" tableColumnId="40"/>
      <queryTableField id="8" name="balance00" tableColumnId="41"/>
      <queryTableField id="9" name="period01" tableColumnId="42"/>
      <queryTableField id="10" name="balance01" tableColumnId="43"/>
      <queryTableField id="11" name="period02" tableColumnId="44"/>
      <queryTableField id="12" name="balance02" tableColumnId="45"/>
      <queryTableField id="13" name="period03" tableColumnId="46"/>
      <queryTableField id="14" name="balance03" tableColumnId="47"/>
      <queryTableField id="15" name="period04" tableColumnId="48"/>
      <queryTableField id="16" name="balance04" tableColumnId="49"/>
      <queryTableField id="17" name="period05" tableColumnId="50"/>
      <queryTableField id="18" name="balance05" tableColumnId="51"/>
      <queryTableField id="19" name="period06" tableColumnId="52"/>
      <queryTableField id="20" name="balance06" tableColumnId="53"/>
      <queryTableField id="21" name="period07" tableColumnId="54"/>
      <queryTableField id="22" name="balance07" tableColumnId="55"/>
      <queryTableField id="23" name="period08" tableColumnId="56"/>
      <queryTableField id="24" name="balance08" tableColumnId="57"/>
      <queryTableField id="25" name="period09" tableColumnId="58"/>
      <queryTableField id="26" name="balance09" tableColumnId="59"/>
      <queryTableField id="27" name="period10" tableColumnId="60"/>
      <queryTableField id="28" name="balance10" tableColumnId="61"/>
      <queryTableField id="29" name="period11" tableColumnId="62"/>
      <queryTableField id="30" name="balance11" tableColumnId="63"/>
      <queryTableField id="31" name="period12" tableColumnId="64"/>
      <queryTableField id="32" name="balance12" tableColumnId="65"/>
      <queryTableField id="33" name="row_formulas" tableColumnId="6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A3138827-A01B-49E8-8669-A30FF609525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preserveFormatting="0" adjustColumnWidth="0" connectionId="13" xr16:uid="{97427BC8-6DE3-42B0-ACBF-780DC79EC9C3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515EF-028A-4914-BFBF-D2D24BD34A7D}" name="budget_reports" displayName="budget_reports" ref="B3:AB171" tableType="queryTable" totalsRowShown="0" headerRowDxfId="190">
  <tableColumns count="27">
    <tableColumn id="28" xr3:uid="{21670CFF-7AB2-4B75-B2FC-1BFBE290538D}" uniqueName="28" name="_RowNum" queryTableFieldId="1"/>
    <tableColumn id="29" xr3:uid="{33F7E574-11F1-4427-B1B8-B05A37BADBB5}" uniqueName="29" name="Row Index" queryTableFieldId="2"/>
    <tableColumn id="30" xr3:uid="{E6FB6B2E-7A17-4314-A6B9-850020712C4F}" uniqueName="30" name="Ref." queryTableFieldId="3" dataDxfId="189"/>
    <tableColumn id="31" xr3:uid="{A3FECEE4-D104-4976-A706-E9633E78E468}" uniqueName="31" name="Account" queryTableFieldId="4" dataDxfId="188"/>
    <tableColumn id="32" xr3:uid="{59336D9C-7E64-40A2-B139-FAED3317FA13}" uniqueName="32" name="Report" queryTableFieldId="5"/>
    <tableColumn id="33" xr3:uid="{7ABE02DD-AF7B-42E1-9B0A-7A27295F30AA}" uniqueName="33" name="Page Break" queryTableFieldId="6"/>
    <tableColumn id="34" xr3:uid="{9CA59378-5224-449E-A0E8-8993ECE33FBD}" uniqueName="34" name="Row Level" queryTableFieldId="7"/>
    <tableColumn id="35" xr3:uid="{ED6A5FBE-2A56-403B-88C1-30681287EB29}" uniqueName="35" name="Row Format" queryTableFieldId="8"/>
    <tableColumn id="36" xr3:uid="{92680AE3-960D-4BAF-B4D9-D7BA7DD60840}" uniqueName="36" name="Hide" queryTableFieldId="9"/>
    <tableColumn id="37" xr3:uid="{A06E2971-2D52-4BA2-8F24-14E05F1D797E}" uniqueName="37" name="Zero" queryTableFieldId="10"/>
    <tableColumn id="38" xr3:uid="{70272ECF-F9E6-4236-BF34-7627CA0AB534}" uniqueName="38" name="Code 1" queryTableFieldId="11"/>
    <tableColumn id="39" xr3:uid="{D33F6FD5-AE86-4B8A-99BD-D720E24D22EC}" uniqueName="39" name="Code 2" queryTableFieldId="12"/>
    <tableColumn id="40" xr3:uid="{68B32C35-6ECC-46F2-8A64-BB69055715ED}" uniqueName="40" name="Code" queryTableFieldId="13"/>
    <tableColumn id="41" xr3:uid="{7020BD5E-AEC0-4786-88E7-957BA020C8B6}" uniqueName="41" name="Name" queryTableFieldId="14"/>
    <tableColumn id="42" xr3:uid="{60F959DA-974C-4CC4-A5C1-B95B973708DC}" uniqueName="42" name="Total" queryTableFieldId="15" dataDxfId="187"/>
    <tableColumn id="43" xr3:uid="{005F593C-104C-4FD0-B4A7-3006A69F3CC1}" uniqueName="43" name="Jan" queryTableFieldId="16" dataDxfId="186"/>
    <tableColumn id="44" xr3:uid="{DBC6875C-E353-47E9-8F5E-6691FD9F7AD8}" uniqueName="44" name="Feb" queryTableFieldId="17" dataDxfId="185"/>
    <tableColumn id="45" xr3:uid="{46D2C711-6DB3-4967-BA5D-BC351AADF996}" uniqueName="45" name="Apr" queryTableFieldId="18" dataDxfId="184"/>
    <tableColumn id="46" xr3:uid="{A5C8FFC4-D1E0-4DAA-8AD1-1EF3DC2FF895}" uniqueName="46" name="Mar" queryTableFieldId="19" dataDxfId="183"/>
    <tableColumn id="47" xr3:uid="{07514F1C-51AB-4663-8A48-22774A2B6055}" uniqueName="47" name="May" queryTableFieldId="20" dataDxfId="182"/>
    <tableColumn id="48" xr3:uid="{65755D03-25C1-420A-9782-B5339E81C5EF}" uniqueName="48" name="Jun" queryTableFieldId="21" dataDxfId="181"/>
    <tableColumn id="49" xr3:uid="{AF8B44D1-610E-4816-A2EA-EC24FA946BE5}" uniqueName="49" name="Jul" queryTableFieldId="22" dataDxfId="180"/>
    <tableColumn id="50" xr3:uid="{CE5D6ADD-BDC9-4F2D-BC36-56E3C37648DA}" uniqueName="50" name="Aug" queryTableFieldId="23" dataDxfId="179"/>
    <tableColumn id="51" xr3:uid="{F216B9C0-195E-4E24-AFE5-6AEC41F86D77}" uniqueName="51" name="Sep" queryTableFieldId="24" dataDxfId="178"/>
    <tableColumn id="52" xr3:uid="{5EA9C5CB-17A6-4402-9267-3286ED87FDF2}" uniqueName="52" name="Oct" queryTableFieldId="25" dataDxfId="177"/>
    <tableColumn id="53" xr3:uid="{DE78A608-06A9-4D26-A97A-2F84D825385C}" uniqueName="53" name="Nov" queryTableFieldId="26" dataDxfId="176"/>
    <tableColumn id="54" xr3:uid="{FD94DE67-0921-47C8-9F93-3C430DABB4FA}" uniqueName="54" name="Dec" queryTableFieldId="27" dataDxfId="175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6D9AA3-935C-410C-BF75-7C537856901E}" name="vl_xls27_xl_validation_list_region_id_code_1" displayName="vl_xls27_xl_validation_list_region_id_code_1" ref="A80:B84" tableType="queryTable" totalsRowShown="0">
  <autoFilter ref="A80:B84" xr:uid="{2C6D9AA3-935C-410C-BF75-7C537856901E}"/>
  <tableColumns count="2">
    <tableColumn id="1" xr3:uid="{562F1D15-5737-4865-971B-47B6A9B83942}" uniqueName="1" name="id" queryTableFieldId="1"/>
    <tableColumn id="2" xr3:uid="{6B775C64-E856-4168-834B-B9BB5195F42F}" uniqueName="2" name="name" queryTableFieldId="2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DDCDCC-CF7A-4869-BCA2-154C09370E1B}" name="vl_xls27_xl_validation_list_subsidiary_account_id_1" displayName="vl_xls27_xl_validation_list_subsidiary_account_id_1" ref="A86:B103" tableType="queryTable" totalsRowShown="0">
  <autoFilter ref="A86:B103" xr:uid="{BFDDCDCC-CF7A-4869-BCA2-154C09370E1B}"/>
  <tableColumns count="2">
    <tableColumn id="1" xr3:uid="{8ADB558F-44E0-4A8A-8681-FDF709D8F835}" uniqueName="1" name="id" queryTableFieldId="1"/>
    <tableColumn id="2" xr3:uid="{F2A7BE87-45C0-4610-A99D-9B8ACC98CABE}" uniqueName="2" name="name" queryTableFieldId="2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27F301-8826-43AD-97EC-8F13D86B5344}" name="vl_xls27_xl_validation_list_unit_id_1" displayName="vl_xls27_xl_validation_list_unit_id_1" ref="A105:B107" tableType="queryTable" totalsRowShown="0">
  <autoFilter ref="A105:B107" xr:uid="{4A740FF3-1273-46D7-8B9C-294DC0FB1314}"/>
  <tableColumns count="2">
    <tableColumn id="3" xr3:uid="{85847B85-0BD4-4985-B77D-6D0E27C10268}" uniqueName="3" name="id" queryTableFieldId="1"/>
    <tableColumn id="4" xr3:uid="{265F2373-8041-4F10-8369-CC2E00BAD7BD}" uniqueName="4" name="name" queryTableFieldId="2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AB7BD3-39D9-4EBA-9F46-D86A3ECC0669}" name="vl_xls27_xl_validation_list_vat_rate_id_1" displayName="vl_xls27_xl_validation_list_vat_rate_id_1" ref="A109:B112" tableType="queryTable" totalsRowShown="0">
  <autoFilter ref="A109:B112" xr:uid="{92AB7BD3-39D9-4EBA-9F46-D86A3ECC0669}"/>
  <tableColumns count="2">
    <tableColumn id="1" xr3:uid="{78CF0685-86F7-4DBD-A85D-E6E231161C87}" uniqueName="1" name="id" queryTableFieldId="1"/>
    <tableColumn id="2" xr3:uid="{42F8A812-55EF-495A-A158-213D15045276}" uniqueName="2" name="name" queryTableFieldId="2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16DE6A-5466-4F01-95F5-457A6DBAAE18}" name="vl_xls27_xl_validation_list_budgeting_account_id_code_2" displayName="vl_xls27_xl_validation_list_budgeting_account_id_code_2" ref="A114:B182" tableType="queryTable" totalsRowShown="0">
  <autoFilter ref="A114:B182" xr:uid="{0D16DE6A-5466-4F01-95F5-457A6DBAAE18}"/>
  <tableColumns count="2">
    <tableColumn id="1" xr3:uid="{05176918-262B-464B-941B-3FF550400D86}" uniqueName="1" name="id" queryTableFieldId="1"/>
    <tableColumn id="2" xr3:uid="{5AE0C1B2-C6B5-449A-BCDA-7745072BEFD5}" uniqueName="2" name="name" queryTableFieldId="2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EB23CA-FD1A-401E-A149-F048C4D6C818}" name="vl_xls27_xl_validation_list_product_id_code_2" displayName="vl_xls27_xl_validation_list_product_id_code_2" ref="A184:B189" tableType="queryTable" totalsRowShown="0">
  <autoFilter ref="A184:B189" xr:uid="{D0EB23CA-FD1A-401E-A149-F048C4D6C818}"/>
  <tableColumns count="2">
    <tableColumn id="1" xr3:uid="{14DC1188-A5C5-4456-95A6-612A13284D44}" uniqueName="1" name="id" queryTableFieldId="1"/>
    <tableColumn id="2" xr3:uid="{8529C1AD-EC04-4123-B4BB-65009167F60D}" uniqueName="2" name="name" queryTableFieldId="2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8457E7-E3DF-40FE-BF3E-E6C57A76507B}" name="vl_xls27_xl_validation_list_region_id_code_2" displayName="vl_xls27_xl_validation_list_region_id_code_2" ref="A191:B195" tableType="queryTable" totalsRowShown="0">
  <autoFilter ref="A191:B195" xr:uid="{758457E7-E3DF-40FE-BF3E-E6C57A76507B}"/>
  <tableColumns count="2">
    <tableColumn id="1" xr3:uid="{6E69C191-6BD4-4F5F-A1A1-6ADC2520368C}" uniqueName="1" name="id" queryTableFieldId="1"/>
    <tableColumn id="2" xr3:uid="{DED6B5FD-4F94-4FCD-81A2-D5B48DB8FF70}" uniqueName="2" name="name" queryTableFieldId="2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25086E-5528-4AFD-B501-4DEC74E8DE99}" name="vl_xls27_xl_validation_list_subsidiary_account_id_2" displayName="vl_xls27_xl_validation_list_subsidiary_account_id_2" ref="A197:B214" tableType="queryTable" totalsRowShown="0">
  <autoFilter ref="A197:B214" xr:uid="{6225086E-5528-4AFD-B501-4DEC74E8DE99}"/>
  <tableColumns count="2">
    <tableColumn id="1" xr3:uid="{A350DC5E-E45C-46AE-A7DC-615A95706FF9}" uniqueName="1" name="id" queryTableFieldId="1"/>
    <tableColumn id="2" xr3:uid="{20919F25-400B-4C54-A584-B0B2F7559144}" uniqueName="2" name="name" queryTableFieldId="2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486E2D-9855-465B-8826-5DC4CC2E7FAA}" name="vl_xls27_xl_validation_list_unit_id_2" displayName="vl_xls27_xl_validation_list_unit_id_2" ref="A216:B218" tableType="queryTable" totalsRowShown="0">
  <autoFilter ref="A216:B218" xr:uid="{F9E408C5-E4C3-4F88-B969-2DB8CC14B789}"/>
  <tableColumns count="2">
    <tableColumn id="3" xr3:uid="{422E3F40-C61A-43E2-9F2D-C9D9B0306339}" uniqueName="3" name="id" queryTableFieldId="1"/>
    <tableColumn id="4" xr3:uid="{73239594-00E2-4CC1-BF6E-51AE593291B1}" uniqueName="4" name="name" queryTableFieldId="2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84128A5-0E95-4827-988D-9E65DAFFE4F8}" name="vl_xls27_xl_validation_list_vat_rate_id_2" displayName="vl_xls27_xl_validation_list_vat_rate_id_2" ref="A220:B223" tableType="queryTable" totalsRowShown="0">
  <autoFilter ref="A220:B223" xr:uid="{984128A5-0E95-4827-988D-9E65DAFFE4F8}"/>
  <tableColumns count="2">
    <tableColumn id="1" xr3:uid="{FB854A13-4833-43F0-8284-5B237B2BD751}" uniqueName="1" name="id" queryTableFieldId="1"/>
    <tableColumn id="2" xr3:uid="{C140B6BE-EAD3-4143-8014-F766781A0F3C}" uniqueName="2" name="name" queryTableField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84ABED0-EBD9-473F-8DCF-EC4D08CD06E9}" name="budget_requests_totals" displayName="budget_requests_totals" ref="B3:X40" tableType="queryTable" totalsRowCount="1">
  <autoFilter ref="B3:X39" xr:uid="{C4FFFD26-CE33-4450-8ECD-A344DAD54298}"/>
  <tableColumns count="23">
    <tableColumn id="24" xr3:uid="{CEC363CB-8307-42AC-9553-E1729983352A}" uniqueName="24" name="_RowNum" totalsRowLabel="Total" queryTableFieldId="1"/>
    <tableColumn id="25" xr3:uid="{F02FC000-F6E1-4E79-8ADB-83152B8D4741}" uniqueName="25" name="Code" queryTableFieldId="2"/>
    <tableColumn id="26" xr3:uid="{B759EB02-04F3-4092-8474-6DAACBB213BB}" uniqueName="26" name="Name" queryTableFieldId="3"/>
    <tableColumn id="27" xr3:uid="{A7A28EB5-E99E-4352-82C2-C455BDDD92E5}" uniqueName="27" name="Type" queryTableFieldId="4"/>
    <tableColumn id="28" xr3:uid="{E38704DB-4D18-4432-BC5D-86D6908E80AC}" uniqueName="28" name="Payments" queryTableFieldId="5" dataDxfId="154"/>
    <tableColumn id="29" xr3:uid="{B259C502-A842-40D4-88AE-43951A8150B8}" uniqueName="29" name="Charges" queryTableFieldId="6" dataDxfId="153"/>
    <tableColumn id="30" xr3:uid="{4B1950D7-8333-4315-B4DD-4443D30445E6}" uniqueName="30" name="CF" totalsRowFunction="sum" queryTableFieldId="7" dataDxfId="152" totalsRowDxfId="151"/>
    <tableColumn id="31" xr3:uid="{6973DE4E-828C-4A11-BC48-39EAF60106B1}" uniqueName="31" name="PL" totalsRowFunction="sum" queryTableFieldId="8" dataDxfId="150" totalsRowDxfId="149"/>
    <tableColumn id="32" xr3:uid="{C1D934E8-0917-4D2B-A549-E0350478AA58}" uniqueName="32" name="Assets" totalsRowFunction="sum" queryTableFieldId="9" dataDxfId="148" totalsRowDxfId="147"/>
    <tableColumn id="33" xr3:uid="{8DFCF8EE-67CA-41A6-9202-372B02935E1F}" uniqueName="33" name="VAT" totalsRowFunction="sum" queryTableFieldId="10" dataDxfId="146" totalsRowDxfId="145"/>
    <tableColumn id="34" xr3:uid="{E0162F7F-3ADF-4D91-96D4-C7CDF5DBD663}" uniqueName="34" name="BS" totalsRowFunction="sum" queryTableFieldId="11" dataDxfId="144" totalsRowDxfId="143"/>
    <tableColumn id="35" xr3:uid="{EBFD487B-CD9D-47A6-A893-195155D9EC09}" uniqueName="35" name="Payment Debit" queryTableFieldId="12"/>
    <tableColumn id="36" xr3:uid="{802D687A-E0FB-420A-8A3E-073DC698D481}" uniqueName="36" name="Payment Credit" queryTableFieldId="13"/>
    <tableColumn id="37" xr3:uid="{A3407038-1E64-4C22-9AAC-5E2A5E3D18C1}" uniqueName="37" name="Charge Debit" queryTableFieldId="14"/>
    <tableColumn id="38" xr3:uid="{6AF58DA6-5EF0-4978-BBD6-1C83E1532449}" uniqueName="38" name="Charge Credit" queryTableFieldId="15"/>
    <tableColumn id="39" xr3:uid="{45A7AD2F-BCAB-40DF-AA34-16EA6C14BEA1}" uniqueName="39" name="VAT Debit" queryTableFieldId="16"/>
    <tableColumn id="40" xr3:uid="{20D57112-53A0-4D03-8267-EB6FBD9E9CAE}" uniqueName="40" name="VAT Credit" queryTableFieldId="17"/>
    <tableColumn id="41" xr3:uid="{A68C45C9-6158-465A-8CF7-67F27F92D0A4}" uniqueName="41" name="Payment Debit Type" queryTableFieldId="18"/>
    <tableColumn id="42" xr3:uid="{F2655843-4949-4CF0-9874-0ECCA2B52218}" uniqueName="42" name="Payment Credit Type" queryTableFieldId="19"/>
    <tableColumn id="43" xr3:uid="{BC224240-7BDB-44A6-9A64-B22A423463ED}" uniqueName="43" name="Charge Debit Type" queryTableFieldId="20"/>
    <tableColumn id="44" xr3:uid="{0430F2FF-28C6-4D1E-B4AF-C76AAB586246}" uniqueName="44" name="Charge Credit Type" queryTableFieldId="21"/>
    <tableColumn id="45" xr3:uid="{54DF918C-D350-4330-9F10-339C45FDB973}" uniqueName="45" name="VAT Debit Type" queryTableFieldId="22"/>
    <tableColumn id="46" xr3:uid="{DF392932-1CF0-47B0-94D0-0AA54CCBE0FD}" uniqueName="46" name="VAT Credit Type" totalsRowFunction="sum" queryTableFieldId="23"/>
  </tableColumns>
  <tableStyleInfo name="TableStyleMedium15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F735E6F-AAFA-481B-9790-7FA424B56EC2}" name="vl_xls27_xl_validation_list_unit_id_code_1" displayName="vl_xls27_xl_validation_list_unit_id_code_1" ref="A225:B227" tableType="queryTable" totalsRowShown="0">
  <autoFilter ref="A225:B227" xr:uid="{1F735E6F-AAFA-481B-9790-7FA424B56EC2}"/>
  <tableColumns count="2">
    <tableColumn id="1" xr3:uid="{510F0AF0-276B-4688-98ED-02CCB03326D8}" uniqueName="1" name="id" queryTableFieldId="1"/>
    <tableColumn id="2" xr3:uid="{3621D659-0310-445E-8C60-79A4F17B276A}" uniqueName="2" name="code" queryTableFieldId="2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7A29EC-1F22-4328-9703-9801FBCBA986}" name="vl_xls27_xl_validation_list_unit_id_code_2" displayName="vl_xls27_xl_validation_list_unit_id_code_2" ref="A229:B231" tableType="queryTable" totalsRowShown="0">
  <autoFilter ref="A229:B231" xr:uid="{D47A29EC-1F22-4328-9703-9801FBCBA986}"/>
  <tableColumns count="2">
    <tableColumn id="1" xr3:uid="{157EAF12-D578-453C-9651-C9158E5B4983}" uniqueName="1" name="id" queryTableFieldId="1"/>
    <tableColumn id="2" xr3:uid="{0FD8AABC-A146-44DF-9B7E-706EE974428F}" uniqueName="2" name="code" queryTableFieldId="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D03407F-4AFB-4D9C-A4EC-F4FB6EC1E4F9}" name="budget_requests" displayName="budget_requests" ref="B3:J7" tableType="queryTable" totalsRowShown="0">
  <autoFilter ref="B3:J7" xr:uid="{09EDC8D6-4575-4446-B31C-FA3021674305}"/>
  <tableColumns count="9">
    <tableColumn id="10" xr3:uid="{D437E35E-B5C4-4DF0-A078-952BDA14269A}" uniqueName="10" name="_RowNum" queryTableFieldId="1"/>
    <tableColumn id="11" xr3:uid="{E3A73E8C-E8FA-446E-8084-1841A4581378}" uniqueName="11" name="Category" queryTableFieldId="2"/>
    <tableColumn id="12" xr3:uid="{D4CBBFA9-8AA3-4347-A6D1-3A929957D7BA}" uniqueName="12" name="Period" queryTableFieldId="3"/>
    <tableColumn id="13" xr3:uid="{8231F6EC-7BD2-4487-8AA8-4138C70AFBED}" uniqueName="13" name="Entity" queryTableFieldId="4"/>
    <tableColumn id="14" xr3:uid="{BD5CC0C0-F4F0-4BE9-A2F5-B2E8B22C9594}" uniqueName="14" name="Category Name" queryTableFieldId="5"/>
    <tableColumn id="15" xr3:uid="{9DD965AF-BB36-4FEE-9256-0321782D2AC5}" uniqueName="15" name="Period Name" queryTableFieldId="6"/>
    <tableColumn id="16" xr3:uid="{AB4DCB0F-399E-4703-AE59-FD27082AA759}" uniqueName="16" name="Entity Name" queryTableFieldId="7"/>
    <tableColumn id="17" xr3:uid="{441B3B4E-3FF8-44E3-9A45-0706DEF7DF61}" uniqueName="17" name="Number of Rows" queryTableFieldId="8"/>
    <tableColumn id="18" xr3:uid="{6020A30D-6E7A-4F2E-ADFB-B0E6788728C9}" uniqueName="18" name="Modified" queryTableFieldId="9" dataDxfId="142"/>
  </tableColumns>
  <tableStyleInfo name="TableStyleMedium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181492D-D6A8-4FA3-BCA5-7132FB9AD8AB}" name="budget_request1" displayName="budget_request1" ref="B8:BC34" tableType="queryTable" totalsRowShown="0">
  <autoFilter ref="B8:BC34" xr:uid="{48B9BB9A-67B4-418B-8F09-EFA4411ABC85}"/>
  <tableColumns count="54">
    <tableColumn id="54" xr3:uid="{D98D860E-24A8-44D2-A3E1-2E030DD7378E}" uniqueName="54" name="_RowNum" queryTableFieldId="1" dataDxfId="140"/>
    <tableColumn id="55" xr3:uid="{62ACF30E-7672-4771-A88C-0EEA689E49B6}" uniqueName="55" name="Row Index" queryTableFieldId="2" dataDxfId="139"/>
    <tableColumn id="56" xr3:uid="{D6AB87D7-5DD2-4474-BECF-E51831CD1E76}" uniqueName="56" name="Row Format" queryTableFieldId="3" dataDxfId="138"/>
    <tableColumn id="57" xr3:uid="{FC27E7F0-E141-4AB5-A079-E67C2D26B155}" uniqueName="57" name="Description" queryTableFieldId="4" dataDxfId="137"/>
    <tableColumn id="58" xr3:uid="{E4398A91-4BAA-4A5B-BB72-A1D3DCBB5C30}" uniqueName="58" name="Account" queryTableFieldId="5" dataDxfId="136"/>
    <tableColumn id="59" xr3:uid="{0C050A4E-B3E2-479C-81D0-7246B06A4719}" uniqueName="59" name="Account Name" queryTableFieldId="6" dataDxfId="135"/>
    <tableColumn id="60" xr3:uid="{D070D23A-BEC1-4ACF-87C2-5024E9BB9A59}" uniqueName="60" name="Subsidiary Account" queryTableFieldId="7" dataDxfId="134"/>
    <tableColumn id="61" xr3:uid="{CF343D8F-E4E9-4A05-9D16-919AE140BDB5}" uniqueName="61" name="Region" queryTableFieldId="8" dataDxfId="133"/>
    <tableColumn id="62" xr3:uid="{1520D704-6087-4785-82D2-7DFC2FA1DDF9}" uniqueName="62" name="Product" queryTableFieldId="9" dataDxfId="132"/>
    <tableColumn id="63" xr3:uid="{BAA53919-4184-48CC-A790-5C65DB84F63B}" uniqueName="63" name="VAT Rate" queryTableFieldId="10" dataDxfId="131"/>
    <tableColumn id="64" xr3:uid="{44CBF13C-3ECA-4EDF-86B8-AC42743E845C}" uniqueName="64" name="Unit" queryTableFieldId="11" dataDxfId="130"/>
    <tableColumn id="65" xr3:uid="{3DF08EAC-AA40-466D-859F-75F69398D792}" uniqueName="65" name="Total Payments" queryTableFieldId="12" dataDxfId="129"/>
    <tableColumn id="66" xr3:uid="{89B83C59-A1B7-43A1-AFC8-F5596DF65129}" uniqueName="66" name="Total Charges" queryTableFieldId="13" dataDxfId="128"/>
    <tableColumn id="67" xr3:uid="{2DC84F62-3E6F-4273-817F-2529C2337595}" uniqueName="67" name="Balance00" queryTableFieldId="14" dataDxfId="127"/>
    <tableColumn id="68" xr3:uid="{890EED96-2E61-468B-9B91-5787B0ADF397}" uniqueName="68" name="Payments01" queryTableFieldId="15" dataDxfId="126"/>
    <tableColumn id="69" xr3:uid="{CC4E54F0-12F6-4B1E-A2A7-72429AE3BB9F}" uniqueName="69" name="Charges01" queryTableFieldId="16" dataDxfId="125"/>
    <tableColumn id="70" xr3:uid="{53B31AC2-E465-4247-BB43-3D025BAC13E5}" uniqueName="70" name="Balance01" queryTableFieldId="17" dataDxfId="124"/>
    <tableColumn id="71" xr3:uid="{83423E79-E2E4-4F0B-914A-8C8A92F9DF1E}" uniqueName="71" name="Payments02" queryTableFieldId="18" dataDxfId="123"/>
    <tableColumn id="72" xr3:uid="{388B0343-2F2A-424B-8AC0-8B286598D75C}" uniqueName="72" name="Charges02" queryTableFieldId="19" dataDxfId="122"/>
    <tableColumn id="73" xr3:uid="{F5B9295E-B51B-4B99-8224-2BE0ED1133EB}" uniqueName="73" name="Balance02" queryTableFieldId="20" dataDxfId="121"/>
    <tableColumn id="74" xr3:uid="{1EA065B6-E57D-4569-8D9F-213135ADC1AB}" uniqueName="74" name="Payments03" queryTableFieldId="21" dataDxfId="120"/>
    <tableColumn id="75" xr3:uid="{E6690299-4CD8-475D-BF0C-FCEA86F7818A}" uniqueName="75" name="Charges03" queryTableFieldId="22" dataDxfId="119"/>
    <tableColumn id="76" xr3:uid="{C40D0AC3-04DC-468C-8BAB-700329ED50DF}" uniqueName="76" name="Balance03" queryTableFieldId="23" dataDxfId="118"/>
    <tableColumn id="77" xr3:uid="{31906C5C-95C5-4EAA-8BC0-90DD4712D5C7}" uniqueName="77" name="Payments04" queryTableFieldId="24" dataDxfId="117"/>
    <tableColumn id="78" xr3:uid="{9C31C733-9A74-4329-8A27-3543504B7771}" uniqueName="78" name="Charges04" queryTableFieldId="25" dataDxfId="116"/>
    <tableColumn id="79" xr3:uid="{CC6FB758-1CB9-494B-B9A9-F258973F7D47}" uniqueName="79" name="Balance04" queryTableFieldId="26" dataDxfId="115"/>
    <tableColumn id="80" xr3:uid="{7AB57328-81B6-40A9-A7B4-7F46F35125EF}" uniqueName="80" name="Payments05" queryTableFieldId="27" dataDxfId="114"/>
    <tableColumn id="81" xr3:uid="{5A6A65CB-4D8A-476A-980F-24C48CFAC4BE}" uniqueName="81" name="Charges05" queryTableFieldId="28" dataDxfId="113"/>
    <tableColumn id="82" xr3:uid="{88E4DF24-BE39-4AC6-95BB-E96C484E776F}" uniqueName="82" name="Balance05" queryTableFieldId="29" dataDxfId="112"/>
    <tableColumn id="83" xr3:uid="{20D91E70-5863-4F70-9368-A3A1E627D37F}" uniqueName="83" name="Payments06" queryTableFieldId="30" dataDxfId="111"/>
    <tableColumn id="84" xr3:uid="{0141D534-6682-48A4-99E0-EE10B6C86138}" uniqueName="84" name="Charges06" queryTableFieldId="31" dataDxfId="110"/>
    <tableColumn id="85" xr3:uid="{9DB126DB-3B42-41C7-9C69-49E9230787EB}" uniqueName="85" name="Balance06" queryTableFieldId="32" dataDxfId="109"/>
    <tableColumn id="86" xr3:uid="{36D171B3-D4CA-4F05-B4F1-78F454985CB4}" uniqueName="86" name="Payments07" queryTableFieldId="33" dataDxfId="108"/>
    <tableColumn id="87" xr3:uid="{A6529BAE-2DAF-4750-BEFE-E3AE32F0E307}" uniqueName="87" name="Charges07" queryTableFieldId="34" dataDxfId="107"/>
    <tableColumn id="88" xr3:uid="{F3C020B7-F314-4DC3-B91A-4281EB90E534}" uniqueName="88" name="Balance07" queryTableFieldId="35" dataDxfId="106"/>
    <tableColumn id="89" xr3:uid="{E852B730-077A-420C-8230-42EA73787217}" uniqueName="89" name="Payments08" queryTableFieldId="36" dataDxfId="105"/>
    <tableColumn id="90" xr3:uid="{C97A6BB0-63A1-433F-9FF6-D169820DC909}" uniqueName="90" name="Charges08" queryTableFieldId="37" dataDxfId="104"/>
    <tableColumn id="91" xr3:uid="{16EBCFD8-24C6-4E6B-8B4D-9C191E1A8BF2}" uniqueName="91" name="Balance08" queryTableFieldId="38" dataDxfId="103"/>
    <tableColumn id="92" xr3:uid="{94F0C9F3-6D6E-4F6A-8A2F-93EC70ED0528}" uniqueName="92" name="Payments09" queryTableFieldId="39" dataDxfId="102"/>
    <tableColumn id="93" xr3:uid="{43BFDE5F-3C17-44B0-9BFA-E7D9F621BE34}" uniqueName="93" name="Charges09" queryTableFieldId="40" dataDxfId="101"/>
    <tableColumn id="94" xr3:uid="{338F5662-EA7C-4611-A3CE-2716B0990591}" uniqueName="94" name="Balance09" queryTableFieldId="41" dataDxfId="100"/>
    <tableColumn id="95" xr3:uid="{60CA04B7-C6D0-42C1-B3E2-A00B246EA1A9}" uniqueName="95" name="Payments10" queryTableFieldId="42" dataDxfId="99"/>
    <tableColumn id="96" xr3:uid="{D85E71F5-CBBC-48AE-9D10-F05D9D278ED3}" uniqueName="96" name="Charges10" queryTableFieldId="43" dataDxfId="98"/>
    <tableColumn id="97" xr3:uid="{86C25C55-C427-4EC3-B297-AA200E97AE94}" uniqueName="97" name="Balance10" queryTableFieldId="44" dataDxfId="97"/>
    <tableColumn id="98" xr3:uid="{681BFC3A-7A7A-4F55-B730-ADBB6D254A4A}" uniqueName="98" name="Payments11" queryTableFieldId="45" dataDxfId="96"/>
    <tableColumn id="99" xr3:uid="{06234F33-AF4A-4858-A1DC-522D2E9A75DA}" uniqueName="99" name="Charges11" queryTableFieldId="46" dataDxfId="95"/>
    <tableColumn id="100" xr3:uid="{5DAE53D9-F602-4DA1-9B3C-A4683303E971}" uniqueName="100" name="Balance11" queryTableFieldId="47" dataDxfId="94"/>
    <tableColumn id="101" xr3:uid="{59EC7922-5521-49CA-A75F-1AB8DDB7738B}" uniqueName="101" name="Payments12" queryTableFieldId="48" dataDxfId="93"/>
    <tableColumn id="102" xr3:uid="{123912EF-1208-4A8C-B5D7-FE82C0EBDC19}" uniqueName="102" name="Charges12" queryTableFieldId="49" dataDxfId="92"/>
    <tableColumn id="103" xr3:uid="{F17FB021-8CBE-4ABC-AC6A-AC85E8AB4C64}" uniqueName="103" name="Balance12" queryTableFieldId="50" dataDxfId="91"/>
    <tableColumn id="104" xr3:uid="{6FF3CA26-6FC6-4B91-A64D-01E94FA1720D}" uniqueName="104" name="Row Formulas" queryTableFieldId="51" dataDxfId="90"/>
    <tableColumn id="1" xr3:uid="{2576F0AF-7B5E-4411-AB76-A27D244B93C8}" uniqueName="1" name="Row Comments" queryTableFieldId="54" dataDxfId="89"/>
    <tableColumn id="105" xr3:uid="{F2DF6A52-BFB6-4A22-8FBB-8C896A450FD8}" uniqueName="105" name="Modified by" queryTableFieldId="52" dataDxfId="88"/>
    <tableColumn id="106" xr3:uid="{4BAB0DE6-D164-4C49-ABB7-0B172A9CA00D}" uniqueName="106" name="Modified" queryTableFieldId="53" dataDxfId="87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5BC499-09FE-4277-8880-D726CC56E578}" name="budget_request2" displayName="budget_request2" ref="B8:BC34" tableType="queryTable" totalsRowShown="0">
  <autoFilter ref="B8:BC34" xr:uid="{56B38B94-8C5B-497C-9975-5EE4E78C0C84}"/>
  <tableColumns count="54">
    <tableColumn id="54" xr3:uid="{D7C3C3EA-3A75-4169-94AF-E34A97EE8D9D}" uniqueName="54" name="_RowNum" queryTableFieldId="1" dataDxfId="85"/>
    <tableColumn id="55" xr3:uid="{2DB0A671-3E45-432E-ACAD-966BB8665161}" uniqueName="55" name="Row Index" queryTableFieldId="2" dataDxfId="84"/>
    <tableColumn id="56" xr3:uid="{BBC5154B-2A90-4534-83D6-90F7D28CA1C8}" uniqueName="56" name="Row Format" queryTableFieldId="3" dataDxfId="83"/>
    <tableColumn id="57" xr3:uid="{E44A40E2-817F-498C-BF17-7C4F32BB2357}" uniqueName="57" name="Description" queryTableFieldId="4" dataDxfId="82"/>
    <tableColumn id="58" xr3:uid="{7DA91118-4551-4C87-8D35-B271BF2CF086}" uniqueName="58" name="Account" queryTableFieldId="5" dataDxfId="81"/>
    <tableColumn id="59" xr3:uid="{8A0FE196-EE40-41CE-9652-AD7F2619A38E}" uniqueName="59" name="Account Name" queryTableFieldId="6" dataDxfId="80"/>
    <tableColumn id="60" xr3:uid="{B419BA22-FCBF-4439-8135-6855306CBEDB}" uniqueName="60" name="Subsidiary Account" queryTableFieldId="7" dataDxfId="79"/>
    <tableColumn id="61" xr3:uid="{803E7978-3937-43BA-97C7-B0A597B42987}" uniqueName="61" name="Region" queryTableFieldId="8" dataDxfId="78"/>
    <tableColumn id="62" xr3:uid="{2ACA83DF-162D-41A1-A5EC-7B77D0F31F24}" uniqueName="62" name="Product" queryTableFieldId="9" dataDxfId="77"/>
    <tableColumn id="63" xr3:uid="{1FD2713B-3816-402C-8627-CB8D9323BB29}" uniqueName="63" name="VAT Rate" queryTableFieldId="10" dataDxfId="76"/>
    <tableColumn id="64" xr3:uid="{0136864B-7D38-4DC8-9133-5F5C56DFDDE2}" uniqueName="64" name="Unit" queryTableFieldId="11" dataDxfId="75"/>
    <tableColumn id="65" xr3:uid="{8C973C37-A00E-414F-A33F-AC704FB67CC9}" uniqueName="65" name="Total Payments" queryTableFieldId="12" dataDxfId="74"/>
    <tableColumn id="66" xr3:uid="{E518E0FE-2C24-4542-A875-5FE59051C127}" uniqueName="66" name="Total Charges" queryTableFieldId="13" dataDxfId="73"/>
    <tableColumn id="67" xr3:uid="{2893BAF3-09EF-4B71-9EC9-EC6EF78FEC17}" uniqueName="67" name="Balance00" queryTableFieldId="14" dataDxfId="72"/>
    <tableColumn id="68" xr3:uid="{79E78781-D51D-4F1E-AEF7-F0ECF4BB19B0}" uniqueName="68" name="Charges01" queryTableFieldId="15" dataDxfId="71"/>
    <tableColumn id="69" xr3:uid="{18010A0A-A99B-4C2F-B754-FFBE90769BA4}" uniqueName="69" name="Charges02" queryTableFieldId="16" dataDxfId="70"/>
    <tableColumn id="70" xr3:uid="{1D8F8E00-7941-4050-89C0-6129BDC5B8A0}" uniqueName="70" name="Charges03" queryTableFieldId="17" dataDxfId="69"/>
    <tableColumn id="71" xr3:uid="{1F7A1391-9DBC-44C5-9004-5662925A27BD}" uniqueName="71" name="Charges04" queryTableFieldId="18" dataDxfId="68"/>
    <tableColumn id="72" xr3:uid="{84724DD0-E169-4C37-AE53-85AC6AD4634A}" uniqueName="72" name="Charges05" queryTableFieldId="19" dataDxfId="67"/>
    <tableColumn id="73" xr3:uid="{F4EEC61C-D27E-4B0D-8993-F3A1C79DFB3E}" uniqueName="73" name="Charges06" queryTableFieldId="20" dataDxfId="66"/>
    <tableColumn id="74" xr3:uid="{DA8A3C02-DB8B-415A-8921-1F57DB3E4135}" uniqueName="74" name="Charges07" queryTableFieldId="21" dataDxfId="65"/>
    <tableColumn id="75" xr3:uid="{E0A2F430-B6AC-4FB5-BCBB-1E50CC0523B5}" uniqueName="75" name="Charges08" queryTableFieldId="22" dataDxfId="64"/>
    <tableColumn id="76" xr3:uid="{BB4C4AAD-DCB8-4073-9B5A-9B5630A85A48}" uniqueName="76" name="Charges09" queryTableFieldId="23" dataDxfId="63"/>
    <tableColumn id="77" xr3:uid="{2F58E93A-E7D3-4EC0-AE0E-92B1C8FB0BAF}" uniqueName="77" name="Charges10" queryTableFieldId="24" dataDxfId="62"/>
    <tableColumn id="78" xr3:uid="{64B13B29-C4CB-4ECD-96BA-86031088C0F0}" uniqueName="78" name="Charges11" queryTableFieldId="25" dataDxfId="61"/>
    <tableColumn id="79" xr3:uid="{8A218BC7-30C8-4D1E-9D94-BA61A529893F}" uniqueName="79" name="Charges12" queryTableFieldId="26" dataDxfId="60"/>
    <tableColumn id="80" xr3:uid="{79B26CFA-3535-4754-8FB7-268F604B1E0E}" uniqueName="80" name="Payments01" queryTableFieldId="27" dataDxfId="59"/>
    <tableColumn id="81" xr3:uid="{C88CE6A0-8DF3-49D6-81FD-5DCA800F5010}" uniqueName="81" name="Payments02" queryTableFieldId="28" dataDxfId="58"/>
    <tableColumn id="82" xr3:uid="{B5482CEB-21E6-4060-BFF9-2444053FD1D1}" uniqueName="82" name="Payments03" queryTableFieldId="29" dataDxfId="57"/>
    <tableColumn id="83" xr3:uid="{773FAA95-536B-47EC-8C04-8CA166AD9F83}" uniqueName="83" name="Payments04" queryTableFieldId="30" dataDxfId="56"/>
    <tableColumn id="84" xr3:uid="{2DA0081A-D381-4748-8078-7ACBCD55A24D}" uniqueName="84" name="Payments05" queryTableFieldId="31" dataDxfId="55"/>
    <tableColumn id="85" xr3:uid="{7E54C1FF-86F3-4C4F-94AA-D6C3F53DCF1B}" uniqueName="85" name="Payments06" queryTableFieldId="32" dataDxfId="54"/>
    <tableColumn id="86" xr3:uid="{D9802726-B93B-47D2-9203-60ED3A16BCAE}" uniqueName="86" name="Payments07" queryTableFieldId="33" dataDxfId="53"/>
    <tableColumn id="87" xr3:uid="{99F1E6B2-B044-49FE-9171-20D45553EFDC}" uniqueName="87" name="Payments08" queryTableFieldId="34" dataDxfId="52"/>
    <tableColumn id="88" xr3:uid="{F87B9C19-AD60-48AD-B479-04FEDF8D35D7}" uniqueName="88" name="Payments09" queryTableFieldId="35" dataDxfId="51"/>
    <tableColumn id="89" xr3:uid="{C0660CE8-93FC-44A9-8EA0-34D428B38E10}" uniqueName="89" name="Payments10" queryTableFieldId="36" dataDxfId="50"/>
    <tableColumn id="90" xr3:uid="{8BE84C57-AB00-4FC7-BC79-04FED696553D}" uniqueName="90" name="Payments11" queryTableFieldId="37" dataDxfId="49"/>
    <tableColumn id="91" xr3:uid="{85155D5F-2B40-4A2B-B7A5-D141FF8F7C7A}" uniqueName="91" name="Payments12" queryTableFieldId="38" dataDxfId="48"/>
    <tableColumn id="92" xr3:uid="{403D0FD9-6615-4370-841B-154A74BCD792}" uniqueName="92" name="Balance01" queryTableFieldId="39" dataDxfId="47"/>
    <tableColumn id="93" xr3:uid="{4B4B9DE9-3628-4C5D-95AB-E9FD1EB5FFF9}" uniqueName="93" name="Balance02" queryTableFieldId="40" dataDxfId="46"/>
    <tableColumn id="94" xr3:uid="{F5BFD867-D65E-402C-940C-FFD7CA859E15}" uniqueName="94" name="Balance03" queryTableFieldId="41" dataDxfId="45"/>
    <tableColumn id="95" xr3:uid="{8BEA5BE2-F7BF-4D0E-93FE-A757831D7107}" uniqueName="95" name="Balance04" queryTableFieldId="42" dataDxfId="44"/>
    <tableColumn id="96" xr3:uid="{96FE589B-A7F6-4948-BEC7-CA7A982DE572}" uniqueName="96" name="Balance05" queryTableFieldId="43" dataDxfId="43"/>
    <tableColumn id="97" xr3:uid="{5BC60A2C-3BD2-491C-9F7A-DD5FB09A5D46}" uniqueName="97" name="Balance06" queryTableFieldId="44" dataDxfId="42"/>
    <tableColumn id="98" xr3:uid="{810F30AC-FEA9-4CD8-A25A-7C9E804C0860}" uniqueName="98" name="Balance07" queryTableFieldId="45" dataDxfId="41"/>
    <tableColumn id="99" xr3:uid="{8196FC9D-F7A0-4EF0-B847-3D2D044EB981}" uniqueName="99" name="Balance08" queryTableFieldId="46" dataDxfId="40"/>
    <tableColumn id="100" xr3:uid="{294FF413-F3D6-4E7A-985D-39D418D46B3C}" uniqueName="100" name="Balance09" queryTableFieldId="47" dataDxfId="39"/>
    <tableColumn id="101" xr3:uid="{6D0032DF-D099-43DA-A457-7C3DCA3A97F2}" uniqueName="101" name="Balance10" queryTableFieldId="48" dataDxfId="38"/>
    <tableColumn id="102" xr3:uid="{04B696F8-21C8-4822-A9B6-178DB9A1642F}" uniqueName="102" name="Balance11" queryTableFieldId="49" dataDxfId="37"/>
    <tableColumn id="103" xr3:uid="{CF5E1D69-373E-4ADA-A38D-BE95F975BDFE}" uniqueName="103" name="Balance12" queryTableFieldId="50" dataDxfId="36"/>
    <tableColumn id="104" xr3:uid="{C7CAA43F-AEE2-4CE4-8561-2401B4641F58}" uniqueName="104" name="Row Formulas" queryTableFieldId="51" dataDxfId="35"/>
    <tableColumn id="1" xr3:uid="{E4E63798-CEB6-41C2-8728-9F6AF7A17D9E}" uniqueName="1" name="Row Comments" queryTableFieldId="54" dataDxfId="34"/>
    <tableColumn id="105" xr3:uid="{CB352C2D-8BC9-45FA-82F8-C31C8A21D3BA}" uniqueName="105" name="Modified by" queryTableFieldId="52" dataDxfId="33"/>
    <tableColumn id="106" xr3:uid="{E13C660E-404A-44CC-BD13-8C5126B2E67E}" uniqueName="106" name="Modified" queryTableFieldId="53" dataDxfId="32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DA4351-59A9-47BC-B3FE-EAC04AE1784D}" name="budget_balances" displayName="budget_balances" ref="B3:K49" tableType="queryTable" totalsRowShown="0">
  <autoFilter ref="B3:K49" xr:uid="{48B107F9-6940-44C0-B6AF-5A9F3CE88969}"/>
  <tableColumns count="10">
    <tableColumn id="11" xr3:uid="{051165AE-FFDE-4535-8368-A940DDE8EC3D}" uniqueName="11" name="_RowNum" queryTableFieldId="1"/>
    <tableColumn id="12" xr3:uid="{CA5DF4E1-E53F-4652-8C88-C93D7A70D0B9}" uniqueName="12" name="ID" queryTableFieldId="2"/>
    <tableColumn id="13" xr3:uid="{CE8ADD81-F2F9-4FBE-8331-BB463FFCBAFE}" uniqueName="13" name="Account" queryTableFieldId="3"/>
    <tableColumn id="14" xr3:uid="{09E0C5F7-A834-4A5F-A4E6-40ECE3EAF3FA}" uniqueName="14" name="Debit Editable" queryTableFieldId="4"/>
    <tableColumn id="15" xr3:uid="{45B18AFD-9610-4596-9362-051671A043E2}" uniqueName="15" name="Credit Editable" queryTableFieldId="5"/>
    <tableColumn id="16" xr3:uid="{6FDF3B80-01F8-4056-B44A-8F6929F28CF3}" uniqueName="16" name="Parent" queryTableFieldId="6"/>
    <tableColumn id="17" xr3:uid="{226F5861-AF69-48CF-9F8E-DF3E3DDEDD02}" uniqueName="17" name="Code" queryTableFieldId="7" dataDxfId="28"/>
    <tableColumn id="18" xr3:uid="{71BD05D8-33AA-412C-99FB-B93426814BE9}" uniqueName="18" name="Name" queryTableFieldId="8"/>
    <tableColumn id="19" xr3:uid="{6C892084-CFB2-4B9E-905C-FEF9C29A31F3}" uniqueName="19" name="Debit" queryTableFieldId="9" dataDxfId="27"/>
    <tableColumn id="20" xr3:uid="{9B8E2C4F-A77C-4DAB-A1ED-7AB5BAA4F3CF}" uniqueName="20" name="Credit" queryTableFieldId="10" dataDxfId="26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0872BD-A779-4568-A3C3-45A0EB401226}" name="budget_currency_rates" displayName="budget_currency_rates" ref="B3:AH7" tableType="queryTable" totalsRowShown="0">
  <autoFilter ref="B3:AH7" xr:uid="{41BFA529-373D-42A3-A6BC-D59A36B1AAE0}"/>
  <tableColumns count="33">
    <tableColumn id="34" xr3:uid="{1E59FBD8-6B66-443B-B75A-EE13D0A4537E}" uniqueName="34" name="_RowNum" queryTableFieldId="1"/>
    <tableColumn id="35" xr3:uid="{76A77792-3F92-4F78-9638-CCB305E328DD}" uniqueName="35" name="Category" queryTableFieldId="2"/>
    <tableColumn id="36" xr3:uid="{471C84DF-102C-43F8-8519-5912D876DB63}" uniqueName="36" name="Period" queryTableFieldId="3"/>
    <tableColumn id="37" xr3:uid="{1C603F0E-3C3D-4828-8586-EAFC4F21FD79}" uniqueName="37" name="Unit" queryTableFieldId="4"/>
    <tableColumn id="38" xr3:uid="{F2C39608-0094-4F36-8C1E-CA5A2EF42D28}" uniqueName="38" name="Category Name" queryTableFieldId="5"/>
    <tableColumn id="39" xr3:uid="{A9CC56FB-0FBC-410F-8F86-A16F2720D4C7}" uniqueName="39" name="Period Name" queryTableFieldId="6"/>
    <tableColumn id="40" xr3:uid="{5813F65C-79EA-49BD-8395-79ADCC0368C3}" uniqueName="40" name="Pair" queryTableFieldId="7" dataDxfId="25"/>
    <tableColumn id="41" xr3:uid="{AE413C45-CBE1-48C0-8558-2BE45E1E31E3}" uniqueName="41" name="Balance00" queryTableFieldId="8" dataDxfId="24"/>
    <tableColumn id="42" xr3:uid="{0B4B0D00-40C0-4847-9FB8-1563A26F9C96}" uniqueName="42" name="Period01" queryTableFieldId="9" dataDxfId="23"/>
    <tableColumn id="43" xr3:uid="{3C228950-2034-47E5-8F2A-E6B6EEDB02E4}" uniqueName="43" name="Balance01" queryTableFieldId="10" dataDxfId="22"/>
    <tableColumn id="44" xr3:uid="{6A59DA60-3BEE-46F1-AC83-F5913F93C51F}" uniqueName="44" name="Period02" queryTableFieldId="11" dataDxfId="21"/>
    <tableColumn id="45" xr3:uid="{C6AAF55D-D993-412E-9398-87F0B7D83CFA}" uniqueName="45" name="Balance02" queryTableFieldId="12" dataDxfId="20"/>
    <tableColumn id="46" xr3:uid="{22091211-4A5D-4D89-966B-D92AD301C912}" uniqueName="46" name="Period03" queryTableFieldId="13" dataDxfId="19"/>
    <tableColumn id="47" xr3:uid="{1C4C9345-C48C-4577-BC6D-8BC00ED9697E}" uniqueName="47" name="Balance03" queryTableFieldId="14" dataDxfId="18"/>
    <tableColumn id="48" xr3:uid="{8D0A7AE9-8836-4075-93EB-788E56DD8A90}" uniqueName="48" name="Period04" queryTableFieldId="15" dataDxfId="17"/>
    <tableColumn id="49" xr3:uid="{D31D8596-855A-4E31-A079-31EA88B5A97E}" uniqueName="49" name="Balance04" queryTableFieldId="16" dataDxfId="16"/>
    <tableColumn id="50" xr3:uid="{B4A91F64-F57D-434C-BC9D-2BC4534C886D}" uniqueName="50" name="Period05" queryTableFieldId="17" dataDxfId="15"/>
    <tableColumn id="51" xr3:uid="{378F3214-7631-47BE-869C-6EF9C182BC8B}" uniqueName="51" name="Balance05" queryTableFieldId="18" dataDxfId="14"/>
    <tableColumn id="52" xr3:uid="{07A4FEE3-72F0-4965-8588-0EC3EAD64A49}" uniqueName="52" name="Period06" queryTableFieldId="19" dataDxfId="13"/>
    <tableColumn id="53" xr3:uid="{1E3CF630-8308-4449-AB18-08FF67AC8B78}" uniqueName="53" name="Balance06" queryTableFieldId="20" dataDxfId="12"/>
    <tableColumn id="54" xr3:uid="{7E2E824F-9904-41BD-A2AC-FA38E2CDC3E2}" uniqueName="54" name="Period07" queryTableFieldId="21" dataDxfId="11"/>
    <tableColumn id="55" xr3:uid="{71383410-2C90-40C7-8A03-15A9FDDBF94C}" uniqueName="55" name="Balance07" queryTableFieldId="22" dataDxfId="10"/>
    <tableColumn id="56" xr3:uid="{36F567C2-9787-4123-904D-47B0BB0B74A5}" uniqueName="56" name="Period08" queryTableFieldId="23" dataDxfId="9"/>
    <tableColumn id="57" xr3:uid="{B214D0F0-B56D-48B0-8BE4-80D9C187A34A}" uniqueName="57" name="Balance08" queryTableFieldId="24" dataDxfId="8"/>
    <tableColumn id="58" xr3:uid="{17057236-C5AA-499C-92FA-7E4FCC3A8A4B}" uniqueName="58" name="Period09" queryTableFieldId="25" dataDxfId="7"/>
    <tableColumn id="59" xr3:uid="{F1F921EC-D239-4718-BCB4-957267FCA898}" uniqueName="59" name="Balance09" queryTableFieldId="26" dataDxfId="6"/>
    <tableColumn id="60" xr3:uid="{A5D5C59E-95A1-4FD0-925F-918446E596F1}" uniqueName="60" name="Period10" queryTableFieldId="27" dataDxfId="5"/>
    <tableColumn id="61" xr3:uid="{EB46CBB3-8D5F-4020-8361-B52C09F2BFCE}" uniqueName="61" name="Balance10" queryTableFieldId="28" dataDxfId="4"/>
    <tableColumn id="62" xr3:uid="{D39D8D34-AAF7-47A5-B787-D9F060BABE34}" uniqueName="62" name="Period11" queryTableFieldId="29" dataDxfId="3"/>
    <tableColumn id="63" xr3:uid="{8C483630-229F-4986-88BF-D8EFF9E554F9}" uniqueName="63" name="Balance11" queryTableFieldId="30" dataDxfId="2"/>
    <tableColumn id="64" xr3:uid="{F1C53AE8-188E-41D0-BFEC-5526D1D82256}" uniqueName="64" name="Period12" queryTableFieldId="31" dataDxfId="1"/>
    <tableColumn id="65" xr3:uid="{8181A755-93D3-4F92-8CB3-16BC2C2FFAE7}" uniqueName="65" name="Balance12" queryTableFieldId="32" dataDxfId="0"/>
    <tableColumn id="66" xr3:uid="{AD5C3960-E641-4A73-B04B-AA9AA65C0FBF}" uniqueName="66" name="Row Formulas" queryTableFieldId="33"/>
  </tableColumns>
  <tableStyleInfo name="TableStyleMedium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BD1C30-98BE-44A2-ABB6-CD84319F2F7E}" name="vl_xls27_xl_validation_list_budgeting_account_id_code_1" displayName="vl_xls27_xl_validation_list_budgeting_account_id_code_1" ref="A3:B71" tableType="queryTable" totalsRowShown="0">
  <autoFilter ref="A3:B71" xr:uid="{DCBD1C30-98BE-44A2-ABB6-CD84319F2F7E}"/>
  <tableColumns count="2">
    <tableColumn id="1" xr3:uid="{C31DC38F-485B-4356-A3B5-45BED8EA5871}" uniqueName="1" name="id" queryTableFieldId="1"/>
    <tableColumn id="2" xr3:uid="{93891225-5D91-481C-9580-C31482B42083}" uniqueName="2" name="name" queryTableFieldId="2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849CB-4331-4C60-AC41-6786962C2EA3}" name="vl_xls27_xl_validation_list_product_id_code_1" displayName="vl_xls27_xl_validation_list_product_id_code_1" ref="A73:B78" tableType="queryTable" totalsRowShown="0">
  <autoFilter ref="A73:B78" xr:uid="{CAD849CB-4331-4C60-AC41-6786962C2EA3}"/>
  <tableColumns count="2">
    <tableColumn id="1" xr3:uid="{758F88AF-5ED3-4851-A137-6F5796E339EF}" uniqueName="1" name="id" queryTableFieldId="1"/>
    <tableColumn id="2" xr3:uid="{2FB33995-0FE8-4EF8-BC2E-3085FCB72C1F}" uniqueName="2" name="name" queryTableField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table" Target="../tables/table20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Relationship Id="rId14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5061-AAFE-4E75-9028-12F8C8CD7C8F}">
  <sheetPr codeName="Sheet13">
    <pageSetUpPr fitToPage="1"/>
  </sheetPr>
  <dimension ref="B2:D27"/>
  <sheetViews>
    <sheetView showGridLines="0" workbookViewId="0"/>
  </sheetViews>
  <sheetFormatPr defaultColWidth="9.140625" defaultRowHeight="15" x14ac:dyDescent="0.25"/>
  <cols>
    <col min="1" max="1" width="3.5703125" style="100" customWidth="1"/>
    <col min="2" max="2" width="14.28515625" style="100" customWidth="1"/>
    <col min="3" max="3" width="35.7109375" style="100" customWidth="1"/>
    <col min="4" max="4" width="42.85546875" style="100" customWidth="1"/>
    <col min="5" max="16384" width="9.140625" style="100"/>
  </cols>
  <sheetData>
    <row r="2" spans="2:4" ht="18.75" x14ac:dyDescent="0.3">
      <c r="B2" s="99" t="s">
        <v>1164</v>
      </c>
    </row>
    <row r="4" spans="2:4" x14ac:dyDescent="0.25">
      <c r="B4" s="100" t="s">
        <v>1596</v>
      </c>
      <c r="D4" s="101" t="s">
        <v>1158</v>
      </c>
    </row>
    <row r="6" spans="2:4" x14ac:dyDescent="0.25">
      <c r="B6" s="100" t="s">
        <v>1165</v>
      </c>
    </row>
    <row r="8" spans="2:4" x14ac:dyDescent="0.25">
      <c r="B8" s="100" t="s">
        <v>1166</v>
      </c>
    </row>
    <row r="10" spans="2:4" x14ac:dyDescent="0.25">
      <c r="B10" s="100" t="s">
        <v>1291</v>
      </c>
    </row>
    <row r="12" spans="2:4" x14ac:dyDescent="0.25">
      <c r="B12" s="100" t="s">
        <v>1159</v>
      </c>
    </row>
    <row r="13" spans="2:4" x14ac:dyDescent="0.25">
      <c r="B13" s="100" t="s">
        <v>1160</v>
      </c>
    </row>
    <row r="16" spans="2:4" x14ac:dyDescent="0.25">
      <c r="B16" s="100" t="s">
        <v>1167</v>
      </c>
    </row>
    <row r="17" spans="2:4" x14ac:dyDescent="0.25">
      <c r="B17" s="100" t="s">
        <v>1290</v>
      </c>
    </row>
    <row r="19" spans="2:4" x14ac:dyDescent="0.25">
      <c r="B19" s="100" t="s">
        <v>1161</v>
      </c>
    </row>
    <row r="20" spans="2:4" x14ac:dyDescent="0.25">
      <c r="B20" s="100" t="s">
        <v>1162</v>
      </c>
    </row>
    <row r="23" spans="2:4" x14ac:dyDescent="0.25">
      <c r="B23" s="100" t="s">
        <v>1168</v>
      </c>
    </row>
    <row r="24" spans="2:4" x14ac:dyDescent="0.25">
      <c r="B24" s="100" t="s">
        <v>1169</v>
      </c>
    </row>
    <row r="27" spans="2:4" x14ac:dyDescent="0.25">
      <c r="B27" t="s">
        <v>1609</v>
      </c>
      <c r="D27" s="102" t="s">
        <v>1163</v>
      </c>
    </row>
  </sheetData>
  <dataValidations count="1">
    <dataValidation allowBlank="1" showInputMessage="1" showErrorMessage="1" sqref="A1" xr:uid="{E8553B57-317F-46F0-AA95-72ECF3D284B3}"/>
  </dataValidations>
  <hyperlinks>
    <hyperlink ref="D27" r:id="rId1" xr:uid="{44B3A2D8-F937-45EA-B87E-FDE1CE5448BF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4756-DEFD-489D-A74B-90CD870EE9E0}">
  <sheetPr codeName="Sheet9"/>
  <dimension ref="A1:AM3590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2" t="s">
        <v>43</v>
      </c>
    </row>
    <row r="2" spans="1:39" x14ac:dyDescent="0.25">
      <c r="A2" t="s">
        <v>78</v>
      </c>
    </row>
    <row r="3" spans="1:39" x14ac:dyDescent="0.25">
      <c r="A3" t="s">
        <v>506</v>
      </c>
      <c r="B3" t="s">
        <v>73</v>
      </c>
      <c r="C3" t="b">
        <v>1</v>
      </c>
      <c r="D3" t="s">
        <v>402</v>
      </c>
      <c r="E3" t="s">
        <v>75</v>
      </c>
      <c r="W3" t="s">
        <v>1256</v>
      </c>
      <c r="Z3" t="b">
        <v>0</v>
      </c>
      <c r="AH3" t="s">
        <v>1604</v>
      </c>
      <c r="AI3" t="s">
        <v>1605</v>
      </c>
      <c r="AK3" t="b">
        <v>0</v>
      </c>
      <c r="AL3" t="b">
        <v>0</v>
      </c>
      <c r="AM3" t="s">
        <v>1603</v>
      </c>
    </row>
    <row r="4" spans="1:39" x14ac:dyDescent="0.25">
      <c r="A4" t="s">
        <v>589</v>
      </c>
      <c r="B4" t="s">
        <v>73</v>
      </c>
      <c r="C4" t="b">
        <v>1</v>
      </c>
      <c r="D4" t="s">
        <v>473</v>
      </c>
      <c r="E4" t="s">
        <v>75</v>
      </c>
      <c r="W4" t="s">
        <v>1261</v>
      </c>
      <c r="Z4" t="b">
        <v>0</v>
      </c>
      <c r="AH4" t="s">
        <v>1604</v>
      </c>
      <c r="AI4" t="s">
        <v>1605</v>
      </c>
      <c r="AK4" t="b">
        <v>0</v>
      </c>
      <c r="AL4" t="b">
        <v>0</v>
      </c>
      <c r="AM4" t="s">
        <v>1603</v>
      </c>
    </row>
    <row r="5" spans="1:39" x14ac:dyDescent="0.25">
      <c r="A5" t="s">
        <v>244</v>
      </c>
      <c r="B5" t="s">
        <v>73</v>
      </c>
      <c r="C5" t="b">
        <v>1</v>
      </c>
      <c r="D5" t="s">
        <v>416</v>
      </c>
      <c r="E5" t="s">
        <v>75</v>
      </c>
      <c r="W5" t="s">
        <v>952</v>
      </c>
      <c r="Z5" t="b">
        <v>0</v>
      </c>
      <c r="AH5" t="s">
        <v>1604</v>
      </c>
      <c r="AI5" t="s">
        <v>1605</v>
      </c>
      <c r="AK5" t="b">
        <v>0</v>
      </c>
      <c r="AL5" t="b">
        <v>0</v>
      </c>
      <c r="AM5" t="s">
        <v>1603</v>
      </c>
    </row>
    <row r="6" spans="1:39" x14ac:dyDescent="0.25">
      <c r="A6" t="s">
        <v>587</v>
      </c>
      <c r="B6" t="s">
        <v>73</v>
      </c>
      <c r="C6" t="b">
        <v>1</v>
      </c>
      <c r="D6" t="s">
        <v>353</v>
      </c>
      <c r="E6" t="s">
        <v>75</v>
      </c>
      <c r="F6" t="s">
        <v>356</v>
      </c>
      <c r="G6" t="s">
        <v>357</v>
      </c>
      <c r="H6" t="s">
        <v>358</v>
      </c>
      <c r="S6" t="s">
        <v>75</v>
      </c>
      <c r="T6" t="s">
        <v>75</v>
      </c>
      <c r="U6" t="s">
        <v>75</v>
      </c>
      <c r="W6" t="s">
        <v>1266</v>
      </c>
      <c r="Z6" t="b">
        <v>0</v>
      </c>
      <c r="AH6" t="s">
        <v>1604</v>
      </c>
      <c r="AI6" t="s">
        <v>1605</v>
      </c>
      <c r="AK6" t="b">
        <v>0</v>
      </c>
      <c r="AL6" t="b">
        <v>0</v>
      </c>
      <c r="AM6" t="s">
        <v>1603</v>
      </c>
    </row>
    <row r="7" spans="1:39" x14ac:dyDescent="0.25">
      <c r="A7" t="s">
        <v>588</v>
      </c>
      <c r="B7" t="s">
        <v>73</v>
      </c>
      <c r="C7" t="b">
        <v>1</v>
      </c>
      <c r="D7" t="s">
        <v>359</v>
      </c>
      <c r="E7" t="s">
        <v>75</v>
      </c>
      <c r="F7" t="s">
        <v>497</v>
      </c>
      <c r="G7" t="s">
        <v>498</v>
      </c>
      <c r="H7" t="s">
        <v>499</v>
      </c>
      <c r="S7" t="s">
        <v>75</v>
      </c>
      <c r="T7" t="s">
        <v>75</v>
      </c>
      <c r="U7" t="s">
        <v>75</v>
      </c>
      <c r="W7" t="s">
        <v>1269</v>
      </c>
      <c r="Z7" t="b">
        <v>0</v>
      </c>
      <c r="AH7" t="s">
        <v>1604</v>
      </c>
      <c r="AI7" t="s">
        <v>1605</v>
      </c>
      <c r="AK7" t="b">
        <v>0</v>
      </c>
      <c r="AL7" t="b">
        <v>0</v>
      </c>
      <c r="AM7" t="s">
        <v>1603</v>
      </c>
    </row>
    <row r="8" spans="1:39" x14ac:dyDescent="0.25">
      <c r="A8" t="s">
        <v>586</v>
      </c>
      <c r="B8" t="s">
        <v>516</v>
      </c>
      <c r="C8" t="b">
        <v>1</v>
      </c>
      <c r="D8" t="s">
        <v>515</v>
      </c>
      <c r="E8" t="s">
        <v>75</v>
      </c>
      <c r="W8" t="s">
        <v>991</v>
      </c>
      <c r="Z8" t="b">
        <v>0</v>
      </c>
      <c r="AH8" t="s">
        <v>1604</v>
      </c>
      <c r="AI8" t="s">
        <v>1605</v>
      </c>
      <c r="AK8" t="b">
        <v>0</v>
      </c>
      <c r="AL8" t="b">
        <v>0</v>
      </c>
      <c r="AM8" t="s">
        <v>1603</v>
      </c>
    </row>
    <row r="9" spans="1:39" x14ac:dyDescent="0.25">
      <c r="A9" t="s">
        <v>537</v>
      </c>
      <c r="B9" t="s">
        <v>516</v>
      </c>
      <c r="C9" t="b">
        <v>1</v>
      </c>
      <c r="D9" t="s">
        <v>538</v>
      </c>
      <c r="E9" t="s">
        <v>75</v>
      </c>
      <c r="W9" t="s">
        <v>924</v>
      </c>
      <c r="Z9" t="b">
        <v>0</v>
      </c>
      <c r="AH9" t="s">
        <v>1604</v>
      </c>
      <c r="AI9" t="s">
        <v>1605</v>
      </c>
      <c r="AK9" t="b">
        <v>0</v>
      </c>
      <c r="AL9" t="b">
        <v>0</v>
      </c>
      <c r="AM9" t="s">
        <v>1603</v>
      </c>
    </row>
    <row r="10" spans="1:39" x14ac:dyDescent="0.25">
      <c r="A10" t="s">
        <v>486</v>
      </c>
      <c r="B10" t="s">
        <v>73</v>
      </c>
      <c r="C10" t="b">
        <v>1</v>
      </c>
      <c r="D10" t="s">
        <v>456</v>
      </c>
      <c r="E10" t="s">
        <v>75</v>
      </c>
      <c r="W10" t="s">
        <v>456</v>
      </c>
      <c r="Z10" t="b">
        <v>0</v>
      </c>
      <c r="AH10" t="s">
        <v>1604</v>
      </c>
      <c r="AI10" t="s">
        <v>1605</v>
      </c>
      <c r="AK10" t="b">
        <v>0</v>
      </c>
      <c r="AL10" t="b">
        <v>0</v>
      </c>
      <c r="AM10" t="s">
        <v>1603</v>
      </c>
    </row>
    <row r="11" spans="1:39" x14ac:dyDescent="0.25">
      <c r="A11" t="s">
        <v>487</v>
      </c>
      <c r="B11" t="s">
        <v>73</v>
      </c>
      <c r="C11" t="b">
        <v>1</v>
      </c>
      <c r="D11" t="s">
        <v>421</v>
      </c>
      <c r="E11" t="s">
        <v>75</v>
      </c>
      <c r="W11" t="s">
        <v>421</v>
      </c>
      <c r="Z11" t="b">
        <v>0</v>
      </c>
      <c r="AH11" t="s">
        <v>1604</v>
      </c>
      <c r="AI11" t="s">
        <v>1605</v>
      </c>
      <c r="AK11" t="b">
        <v>0</v>
      </c>
      <c r="AL11" t="b">
        <v>0</v>
      </c>
      <c r="AM11" t="s">
        <v>1603</v>
      </c>
    </row>
    <row r="12" spans="1:39" x14ac:dyDescent="0.25">
      <c r="A12" t="s">
        <v>488</v>
      </c>
      <c r="B12" t="s">
        <v>73</v>
      </c>
      <c r="C12" t="b">
        <v>1</v>
      </c>
      <c r="D12" t="s">
        <v>422</v>
      </c>
      <c r="E12" t="s">
        <v>75</v>
      </c>
      <c r="W12" t="s">
        <v>422</v>
      </c>
      <c r="Z12" t="b">
        <v>0</v>
      </c>
      <c r="AH12" t="s">
        <v>1604</v>
      </c>
      <c r="AI12" t="s">
        <v>1605</v>
      </c>
      <c r="AK12" t="b">
        <v>0</v>
      </c>
      <c r="AL12" t="b">
        <v>0</v>
      </c>
      <c r="AM12" t="s">
        <v>1603</v>
      </c>
    </row>
    <row r="13" spans="1:39" x14ac:dyDescent="0.25">
      <c r="A13" t="s">
        <v>504</v>
      </c>
      <c r="B13" t="s">
        <v>73</v>
      </c>
      <c r="C13" t="b">
        <v>1</v>
      </c>
      <c r="D13" t="s">
        <v>503</v>
      </c>
      <c r="E13" t="s">
        <v>75</v>
      </c>
      <c r="W13" t="s">
        <v>503</v>
      </c>
      <c r="Z13" t="b">
        <v>0</v>
      </c>
      <c r="AH13" t="s">
        <v>1604</v>
      </c>
      <c r="AI13" t="s">
        <v>1605</v>
      </c>
      <c r="AK13" t="b">
        <v>0</v>
      </c>
      <c r="AL13" t="b">
        <v>0</v>
      </c>
      <c r="AM13" t="s">
        <v>1603</v>
      </c>
    </row>
    <row r="14" spans="1:39" x14ac:dyDescent="0.25">
      <c r="A14" t="s">
        <v>471</v>
      </c>
      <c r="B14" t="s">
        <v>73</v>
      </c>
      <c r="C14" t="b">
        <v>1</v>
      </c>
      <c r="D14" t="s">
        <v>159</v>
      </c>
      <c r="E14" t="s">
        <v>75</v>
      </c>
      <c r="W14" t="s">
        <v>159</v>
      </c>
      <c r="Z14" t="b">
        <v>0</v>
      </c>
      <c r="AK14" t="b">
        <v>0</v>
      </c>
      <c r="AL14" t="b">
        <v>0</v>
      </c>
    </row>
    <row r="15" spans="1:39" x14ac:dyDescent="0.25">
      <c r="A15" t="s">
        <v>472</v>
      </c>
      <c r="B15" t="s">
        <v>73</v>
      </c>
      <c r="C15" t="b">
        <v>1</v>
      </c>
      <c r="D15" t="s">
        <v>395</v>
      </c>
      <c r="E15" t="s">
        <v>75</v>
      </c>
      <c r="W15" t="s">
        <v>395</v>
      </c>
      <c r="Z15" t="b">
        <v>0</v>
      </c>
      <c r="AH15" t="s">
        <v>1604</v>
      </c>
      <c r="AI15" t="s">
        <v>1605</v>
      </c>
      <c r="AK15" t="b">
        <v>0</v>
      </c>
      <c r="AL15" t="b">
        <v>0</v>
      </c>
      <c r="AM15" t="s">
        <v>1603</v>
      </c>
    </row>
    <row r="16" spans="1:39" x14ac:dyDescent="0.25">
      <c r="A16" t="s">
        <v>500</v>
      </c>
      <c r="B16" t="s">
        <v>73</v>
      </c>
      <c r="C16" t="b">
        <v>1</v>
      </c>
      <c r="D16" t="s">
        <v>456</v>
      </c>
      <c r="E16" t="s">
        <v>75</v>
      </c>
      <c r="W16" t="s">
        <v>456</v>
      </c>
      <c r="Z16" t="b">
        <v>0</v>
      </c>
      <c r="AH16" t="s">
        <v>1604</v>
      </c>
      <c r="AI16" t="s">
        <v>1605</v>
      </c>
      <c r="AK16" t="b">
        <v>0</v>
      </c>
      <c r="AL16" t="b">
        <v>0</v>
      </c>
      <c r="AM16" t="s">
        <v>1603</v>
      </c>
    </row>
    <row r="17" spans="1:39" x14ac:dyDescent="0.25">
      <c r="A17" t="s">
        <v>501</v>
      </c>
      <c r="B17" t="s">
        <v>73</v>
      </c>
      <c r="C17" t="b">
        <v>1</v>
      </c>
      <c r="D17" t="s">
        <v>421</v>
      </c>
      <c r="E17" t="s">
        <v>75</v>
      </c>
      <c r="W17" t="s">
        <v>421</v>
      </c>
      <c r="Z17" t="b">
        <v>0</v>
      </c>
      <c r="AH17" t="s">
        <v>1604</v>
      </c>
      <c r="AI17" t="s">
        <v>1605</v>
      </c>
      <c r="AK17" t="b">
        <v>0</v>
      </c>
      <c r="AL17" t="b">
        <v>0</v>
      </c>
      <c r="AM17" t="s">
        <v>1603</v>
      </c>
    </row>
    <row r="18" spans="1:39" x14ac:dyDescent="0.25">
      <c r="A18" t="s">
        <v>502</v>
      </c>
      <c r="B18" t="s">
        <v>73</v>
      </c>
      <c r="C18" t="b">
        <v>1</v>
      </c>
      <c r="D18" t="s">
        <v>422</v>
      </c>
      <c r="E18" t="s">
        <v>75</v>
      </c>
      <c r="W18" t="s">
        <v>422</v>
      </c>
      <c r="Z18" t="b">
        <v>0</v>
      </c>
      <c r="AH18" t="s">
        <v>1604</v>
      </c>
      <c r="AI18" t="s">
        <v>1605</v>
      </c>
      <c r="AK18" t="b">
        <v>0</v>
      </c>
      <c r="AL18" t="b">
        <v>0</v>
      </c>
      <c r="AM18" t="s">
        <v>1603</v>
      </c>
    </row>
    <row r="19" spans="1:39" x14ac:dyDescent="0.25">
      <c r="A19" t="s">
        <v>505</v>
      </c>
      <c r="B19" t="s">
        <v>73</v>
      </c>
      <c r="C19" t="b">
        <v>1</v>
      </c>
      <c r="D19" t="s">
        <v>503</v>
      </c>
      <c r="E19" t="s">
        <v>75</v>
      </c>
      <c r="W19" t="s">
        <v>503</v>
      </c>
      <c r="Z19" t="b">
        <v>0</v>
      </c>
      <c r="AH19" t="s">
        <v>1604</v>
      </c>
      <c r="AI19" t="s">
        <v>1605</v>
      </c>
      <c r="AK19" t="b">
        <v>0</v>
      </c>
      <c r="AL19" t="b">
        <v>0</v>
      </c>
      <c r="AM19" t="s">
        <v>1603</v>
      </c>
    </row>
    <row r="20" spans="1:39" x14ac:dyDescent="0.25">
      <c r="A20" t="s">
        <v>489</v>
      </c>
      <c r="B20" t="s">
        <v>73</v>
      </c>
      <c r="C20" t="b">
        <v>1</v>
      </c>
      <c r="D20" t="s">
        <v>159</v>
      </c>
      <c r="E20" t="s">
        <v>75</v>
      </c>
      <c r="W20" t="s">
        <v>159</v>
      </c>
      <c r="Z20" t="b">
        <v>0</v>
      </c>
      <c r="AK20" t="b">
        <v>0</v>
      </c>
      <c r="AL20" t="b">
        <v>0</v>
      </c>
    </row>
    <row r="21" spans="1:39" x14ac:dyDescent="0.25">
      <c r="A21" t="s">
        <v>490</v>
      </c>
      <c r="B21" t="s">
        <v>73</v>
      </c>
      <c r="C21" t="b">
        <v>1</v>
      </c>
      <c r="D21" t="s">
        <v>395</v>
      </c>
      <c r="E21" t="s">
        <v>75</v>
      </c>
      <c r="W21" t="s">
        <v>395</v>
      </c>
      <c r="Z21" t="b">
        <v>0</v>
      </c>
      <c r="AH21" t="s">
        <v>1604</v>
      </c>
      <c r="AI21" t="s">
        <v>1605</v>
      </c>
      <c r="AK21" t="b">
        <v>0</v>
      </c>
      <c r="AL21" t="b">
        <v>0</v>
      </c>
      <c r="AM21" t="s">
        <v>1603</v>
      </c>
    </row>
    <row r="22" spans="1:39" x14ac:dyDescent="0.25">
      <c r="A22" t="s">
        <v>678</v>
      </c>
      <c r="B22" t="s">
        <v>73</v>
      </c>
      <c r="C22" t="b">
        <v>1</v>
      </c>
      <c r="D22" t="s">
        <v>676</v>
      </c>
      <c r="E22" t="s">
        <v>75</v>
      </c>
      <c r="W22" t="s">
        <v>676</v>
      </c>
      <c r="Z22" t="b">
        <v>0</v>
      </c>
      <c r="AH22" t="s">
        <v>1604</v>
      </c>
      <c r="AI22" t="s">
        <v>1605</v>
      </c>
      <c r="AK22" t="b">
        <v>0</v>
      </c>
      <c r="AL22" t="b">
        <v>0</v>
      </c>
      <c r="AM22" t="s">
        <v>1603</v>
      </c>
    </row>
    <row r="23" spans="1:39" x14ac:dyDescent="0.25">
      <c r="A23" t="s">
        <v>680</v>
      </c>
      <c r="B23" t="s">
        <v>73</v>
      </c>
      <c r="C23" t="b">
        <v>1</v>
      </c>
      <c r="D23" t="s">
        <v>676</v>
      </c>
      <c r="E23" t="s">
        <v>75</v>
      </c>
      <c r="W23" t="s">
        <v>676</v>
      </c>
      <c r="Z23" t="b">
        <v>0</v>
      </c>
      <c r="AH23" t="s">
        <v>1604</v>
      </c>
      <c r="AI23" t="s">
        <v>1605</v>
      </c>
      <c r="AK23" t="b">
        <v>0</v>
      </c>
      <c r="AL23" t="b">
        <v>0</v>
      </c>
      <c r="AM23" t="s">
        <v>1603</v>
      </c>
    </row>
    <row r="24" spans="1:39" x14ac:dyDescent="0.25">
      <c r="A24" t="s">
        <v>79</v>
      </c>
    </row>
    <row r="25" spans="1:39" x14ac:dyDescent="0.25">
      <c r="A25" t="s">
        <v>1292</v>
      </c>
    </row>
    <row r="26" spans="1:39" x14ac:dyDescent="0.25">
      <c r="D26">
        <v>1</v>
      </c>
      <c r="E26" t="s">
        <v>69</v>
      </c>
      <c r="F26" s="5" t="s">
        <v>453</v>
      </c>
      <c r="G26" t="s">
        <v>71</v>
      </c>
      <c r="I26">
        <v>10</v>
      </c>
      <c r="J26">
        <v>0</v>
      </c>
      <c r="K26" t="s">
        <v>885</v>
      </c>
      <c r="M26" t="s">
        <v>74</v>
      </c>
      <c r="N26" t="s">
        <v>475</v>
      </c>
      <c r="O26" t="s">
        <v>75</v>
      </c>
      <c r="S26" t="b">
        <v>0</v>
      </c>
    </row>
    <row r="27" spans="1:39" x14ac:dyDescent="0.25">
      <c r="D27">
        <v>2</v>
      </c>
      <c r="E27" t="s">
        <v>69</v>
      </c>
      <c r="F27" s="5" t="s">
        <v>70</v>
      </c>
      <c r="G27" t="s">
        <v>71</v>
      </c>
      <c r="I27">
        <v>10</v>
      </c>
      <c r="J27">
        <v>0</v>
      </c>
      <c r="K27" t="s">
        <v>886</v>
      </c>
      <c r="M27" t="s">
        <v>74</v>
      </c>
      <c r="N27" t="s">
        <v>417</v>
      </c>
      <c r="O27" t="s">
        <v>75</v>
      </c>
      <c r="S27" t="b">
        <v>0</v>
      </c>
    </row>
    <row r="28" spans="1:39" x14ac:dyDescent="0.25">
      <c r="D28">
        <v>3</v>
      </c>
      <c r="E28" t="s">
        <v>69</v>
      </c>
      <c r="F28" s="5" t="s">
        <v>72</v>
      </c>
      <c r="G28" t="s">
        <v>71</v>
      </c>
      <c r="I28">
        <v>10</v>
      </c>
      <c r="J28">
        <v>0</v>
      </c>
      <c r="K28" t="s">
        <v>887</v>
      </c>
      <c r="M28" t="s">
        <v>74</v>
      </c>
      <c r="N28" t="s">
        <v>418</v>
      </c>
      <c r="O28" t="s">
        <v>75</v>
      </c>
      <c r="S28" t="b">
        <v>1</v>
      </c>
    </row>
    <row r="29" spans="1:39" x14ac:dyDescent="0.25">
      <c r="D29">
        <v>4</v>
      </c>
      <c r="E29" t="s">
        <v>69</v>
      </c>
      <c r="F29" s="5" t="s">
        <v>154</v>
      </c>
      <c r="G29" t="s">
        <v>71</v>
      </c>
      <c r="I29">
        <v>10</v>
      </c>
      <c r="J29">
        <v>0</v>
      </c>
      <c r="K29" t="s">
        <v>888</v>
      </c>
      <c r="M29" t="s">
        <v>74</v>
      </c>
      <c r="N29" t="s">
        <v>155</v>
      </c>
      <c r="O29" t="s">
        <v>75</v>
      </c>
      <c r="S29" t="b">
        <v>1</v>
      </c>
    </row>
    <row r="30" spans="1:39" x14ac:dyDescent="0.25">
      <c r="D30">
        <v>5</v>
      </c>
      <c r="E30" t="s">
        <v>69</v>
      </c>
      <c r="F30" s="5" t="s">
        <v>350</v>
      </c>
      <c r="G30" t="s">
        <v>71</v>
      </c>
      <c r="I30">
        <v>10</v>
      </c>
      <c r="J30">
        <v>0</v>
      </c>
      <c r="K30" t="s">
        <v>258</v>
      </c>
      <c r="M30" t="s">
        <v>74</v>
      </c>
      <c r="N30" t="s">
        <v>507</v>
      </c>
      <c r="O30" t="s">
        <v>75</v>
      </c>
      <c r="S30" t="b">
        <v>1</v>
      </c>
    </row>
    <row r="31" spans="1:39" x14ac:dyDescent="0.25">
      <c r="D31">
        <v>6</v>
      </c>
      <c r="E31" t="s">
        <v>69</v>
      </c>
      <c r="F31" s="5" t="s">
        <v>348</v>
      </c>
      <c r="G31" t="s">
        <v>71</v>
      </c>
      <c r="I31">
        <v>10</v>
      </c>
      <c r="J31">
        <v>0</v>
      </c>
      <c r="K31" t="s">
        <v>889</v>
      </c>
      <c r="O31" t="s">
        <v>351</v>
      </c>
      <c r="P31" s="5" t="s">
        <v>1550</v>
      </c>
      <c r="S31" t="b">
        <v>1</v>
      </c>
    </row>
    <row r="32" spans="1:39" x14ac:dyDescent="0.25">
      <c r="D32">
        <v>7</v>
      </c>
      <c r="E32" t="s">
        <v>69</v>
      </c>
      <c r="F32" s="5" t="s">
        <v>363</v>
      </c>
      <c r="G32" t="s">
        <v>1601</v>
      </c>
      <c r="H32">
        <v>10</v>
      </c>
      <c r="K32" t="s">
        <v>363</v>
      </c>
      <c r="S32" t="b">
        <v>1</v>
      </c>
    </row>
    <row r="33" spans="1:14" x14ac:dyDescent="0.25">
      <c r="A33" t="s">
        <v>1293</v>
      </c>
    </row>
    <row r="34" spans="1:14" x14ac:dyDescent="0.25">
      <c r="A34" t="s">
        <v>1294</v>
      </c>
    </row>
    <row r="35" spans="1:14" x14ac:dyDescent="0.25">
      <c r="A35" t="s">
        <v>423</v>
      </c>
      <c r="B35" t="s">
        <v>74</v>
      </c>
      <c r="C35" t="s">
        <v>405</v>
      </c>
      <c r="E35" t="s">
        <v>220</v>
      </c>
      <c r="F35" t="s">
        <v>1551</v>
      </c>
      <c r="H35" t="s">
        <v>1551</v>
      </c>
      <c r="J35" t="s">
        <v>1552</v>
      </c>
      <c r="K35">
        <v>90</v>
      </c>
    </row>
    <row r="36" spans="1:14" x14ac:dyDescent="0.25">
      <c r="A36" t="s">
        <v>423</v>
      </c>
      <c r="B36" t="s">
        <v>74</v>
      </c>
      <c r="C36" t="s">
        <v>405</v>
      </c>
      <c r="E36" t="s">
        <v>220</v>
      </c>
      <c r="F36" t="s">
        <v>1553</v>
      </c>
      <c r="H36" t="s">
        <v>1554</v>
      </c>
      <c r="J36" t="s">
        <v>1555</v>
      </c>
      <c r="K36">
        <v>91</v>
      </c>
      <c r="N36" t="s">
        <v>1556</v>
      </c>
    </row>
    <row r="37" spans="1:14" x14ac:dyDescent="0.25">
      <c r="A37" t="s">
        <v>423</v>
      </c>
      <c r="B37" t="s">
        <v>74</v>
      </c>
      <c r="C37" t="s">
        <v>405</v>
      </c>
      <c r="E37" t="s">
        <v>448</v>
      </c>
      <c r="F37" t="s">
        <v>1154</v>
      </c>
      <c r="H37" t="s">
        <v>1254</v>
      </c>
      <c r="J37" t="s">
        <v>75</v>
      </c>
    </row>
    <row r="38" spans="1:14" x14ac:dyDescent="0.25">
      <c r="A38" t="s">
        <v>423</v>
      </c>
      <c r="B38" t="s">
        <v>74</v>
      </c>
      <c r="C38" t="s">
        <v>405</v>
      </c>
      <c r="D38" s="5" t="s">
        <v>70</v>
      </c>
      <c r="E38" t="s">
        <v>1557</v>
      </c>
      <c r="J38" t="s">
        <v>1246</v>
      </c>
      <c r="N38" s="5" t="s">
        <v>1558</v>
      </c>
    </row>
    <row r="39" spans="1:14" x14ac:dyDescent="0.25">
      <c r="A39" t="s">
        <v>423</v>
      </c>
      <c r="B39" t="s">
        <v>74</v>
      </c>
      <c r="C39" t="s">
        <v>405</v>
      </c>
      <c r="D39" s="5" t="s">
        <v>453</v>
      </c>
      <c r="E39" t="s">
        <v>1557</v>
      </c>
      <c r="J39" t="s">
        <v>1246</v>
      </c>
      <c r="N39" s="5" t="s">
        <v>0</v>
      </c>
    </row>
    <row r="40" spans="1:14" x14ac:dyDescent="0.25">
      <c r="A40" t="s">
        <v>423</v>
      </c>
      <c r="B40" t="s">
        <v>74</v>
      </c>
      <c r="C40" t="s">
        <v>405</v>
      </c>
      <c r="D40" s="5" t="s">
        <v>72</v>
      </c>
      <c r="E40" t="s">
        <v>1557</v>
      </c>
      <c r="J40" t="s">
        <v>1246</v>
      </c>
      <c r="N40" s="5" t="s">
        <v>1559</v>
      </c>
    </row>
    <row r="41" spans="1:14" x14ac:dyDescent="0.25">
      <c r="A41" t="s">
        <v>423</v>
      </c>
      <c r="B41" t="s">
        <v>74</v>
      </c>
      <c r="C41" t="s">
        <v>405</v>
      </c>
      <c r="E41" t="s">
        <v>1245</v>
      </c>
      <c r="J41" t="s">
        <v>1246</v>
      </c>
    </row>
    <row r="42" spans="1:14" ht="409.5" x14ac:dyDescent="0.25">
      <c r="A42" t="s">
        <v>423</v>
      </c>
      <c r="B42" t="s">
        <v>74</v>
      </c>
      <c r="C42" t="s">
        <v>405</v>
      </c>
      <c r="E42" t="s">
        <v>451</v>
      </c>
      <c r="J42" t="s">
        <v>1246</v>
      </c>
      <c r="N42" s="78" t="s">
        <v>1560</v>
      </c>
    </row>
    <row r="43" spans="1:14" x14ac:dyDescent="0.25">
      <c r="A43" t="s">
        <v>1295</v>
      </c>
    </row>
    <row r="44" spans="1:14" x14ac:dyDescent="0.25">
      <c r="A44" t="s">
        <v>476</v>
      </c>
    </row>
    <row r="45" spans="1:14" x14ac:dyDescent="0.25">
      <c r="D45">
        <v>1</v>
      </c>
      <c r="E45" t="s">
        <v>69</v>
      </c>
      <c r="F45" s="5" t="s">
        <v>363</v>
      </c>
      <c r="G45" t="s">
        <v>221</v>
      </c>
      <c r="H45">
        <v>2</v>
      </c>
      <c r="K45" t="s">
        <v>363</v>
      </c>
    </row>
    <row r="46" spans="1:14" x14ac:dyDescent="0.25">
      <c r="A46" t="s">
        <v>477</v>
      </c>
    </row>
    <row r="47" spans="1:14" x14ac:dyDescent="0.25">
      <c r="A47" t="s">
        <v>424</v>
      </c>
    </row>
    <row r="48" spans="1:14" x14ac:dyDescent="0.25">
      <c r="D48">
        <v>1</v>
      </c>
      <c r="E48" t="s">
        <v>69</v>
      </c>
      <c r="F48" s="5" t="s">
        <v>453</v>
      </c>
      <c r="G48" t="s">
        <v>71</v>
      </c>
      <c r="I48">
        <v>10</v>
      </c>
      <c r="J48">
        <v>0</v>
      </c>
      <c r="K48" t="s">
        <v>885</v>
      </c>
    </row>
    <row r="49" spans="1:17" x14ac:dyDescent="0.25">
      <c r="D49">
        <v>2</v>
      </c>
      <c r="E49" t="s">
        <v>69</v>
      </c>
      <c r="F49" s="5" t="s">
        <v>363</v>
      </c>
      <c r="G49" t="s">
        <v>221</v>
      </c>
      <c r="H49">
        <v>2</v>
      </c>
      <c r="K49" t="s">
        <v>363</v>
      </c>
    </row>
    <row r="50" spans="1:17" x14ac:dyDescent="0.25">
      <c r="A50" t="s">
        <v>425</v>
      </c>
    </row>
    <row r="51" spans="1:17" x14ac:dyDescent="0.25">
      <c r="A51" t="s">
        <v>426</v>
      </c>
    </row>
    <row r="52" spans="1:17" x14ac:dyDescent="0.25">
      <c r="D52">
        <v>1</v>
      </c>
      <c r="E52" t="s">
        <v>69</v>
      </c>
      <c r="F52" s="5" t="s">
        <v>453</v>
      </c>
      <c r="G52" t="s">
        <v>71</v>
      </c>
      <c r="I52">
        <v>10</v>
      </c>
      <c r="J52">
        <v>0</v>
      </c>
      <c r="K52" t="s">
        <v>885</v>
      </c>
    </row>
    <row r="53" spans="1:17" x14ac:dyDescent="0.25">
      <c r="D53">
        <v>2</v>
      </c>
      <c r="E53" t="s">
        <v>69</v>
      </c>
      <c r="F53" s="5" t="s">
        <v>363</v>
      </c>
      <c r="G53" t="s">
        <v>221</v>
      </c>
      <c r="H53">
        <v>2</v>
      </c>
      <c r="K53" t="s">
        <v>363</v>
      </c>
    </row>
    <row r="54" spans="1:17" x14ac:dyDescent="0.25">
      <c r="A54" t="s">
        <v>427</v>
      </c>
    </row>
    <row r="55" spans="1:17" x14ac:dyDescent="0.25">
      <c r="A55" t="s">
        <v>428</v>
      </c>
    </row>
    <row r="56" spans="1:17" x14ac:dyDescent="0.25">
      <c r="D56">
        <v>1</v>
      </c>
      <c r="E56" t="s">
        <v>69</v>
      </c>
      <c r="F56" s="5" t="s">
        <v>453</v>
      </c>
      <c r="G56" t="s">
        <v>71</v>
      </c>
      <c r="I56">
        <v>10</v>
      </c>
      <c r="J56">
        <v>0</v>
      </c>
      <c r="K56" t="s">
        <v>885</v>
      </c>
    </row>
    <row r="57" spans="1:17" x14ac:dyDescent="0.25">
      <c r="D57">
        <v>2</v>
      </c>
      <c r="E57" t="s">
        <v>69</v>
      </c>
      <c r="F57" s="5" t="s">
        <v>363</v>
      </c>
      <c r="G57" t="s">
        <v>221</v>
      </c>
      <c r="H57">
        <v>2</v>
      </c>
      <c r="K57" t="s">
        <v>363</v>
      </c>
    </row>
    <row r="58" spans="1:17" x14ac:dyDescent="0.25">
      <c r="A58" t="s">
        <v>429</v>
      </c>
    </row>
    <row r="59" spans="1:17" x14ac:dyDescent="0.25">
      <c r="A59" t="s">
        <v>449</v>
      </c>
    </row>
    <row r="60" spans="1:17" x14ac:dyDescent="0.25">
      <c r="D60">
        <v>1</v>
      </c>
      <c r="E60" t="s">
        <v>69</v>
      </c>
      <c r="F60" s="5" t="s">
        <v>453</v>
      </c>
      <c r="G60" t="s">
        <v>71</v>
      </c>
      <c r="I60">
        <v>10</v>
      </c>
      <c r="J60">
        <v>0</v>
      </c>
      <c r="K60" t="s">
        <v>885</v>
      </c>
    </row>
    <row r="61" spans="1:17" x14ac:dyDescent="0.25">
      <c r="D61">
        <v>2</v>
      </c>
      <c r="E61" t="s">
        <v>69</v>
      </c>
      <c r="F61" s="5" t="s">
        <v>70</v>
      </c>
      <c r="G61" t="s">
        <v>71</v>
      </c>
      <c r="I61">
        <v>10</v>
      </c>
      <c r="J61">
        <v>0</v>
      </c>
      <c r="K61" t="s">
        <v>886</v>
      </c>
    </row>
    <row r="62" spans="1:17" x14ac:dyDescent="0.25">
      <c r="D62">
        <v>3</v>
      </c>
      <c r="E62" t="s">
        <v>69</v>
      </c>
      <c r="F62" s="5" t="s">
        <v>72</v>
      </c>
      <c r="G62" t="s">
        <v>71</v>
      </c>
      <c r="I62">
        <v>10</v>
      </c>
      <c r="J62">
        <v>0</v>
      </c>
      <c r="K62" t="s">
        <v>887</v>
      </c>
    </row>
    <row r="63" spans="1:17" x14ac:dyDescent="0.25">
      <c r="D63">
        <v>4</v>
      </c>
      <c r="E63" t="s">
        <v>69</v>
      </c>
      <c r="F63" s="5" t="s">
        <v>154</v>
      </c>
      <c r="G63" t="s">
        <v>71</v>
      </c>
      <c r="I63">
        <v>10</v>
      </c>
      <c r="J63">
        <v>0</v>
      </c>
      <c r="K63" t="s">
        <v>888</v>
      </c>
    </row>
    <row r="64" spans="1:17" x14ac:dyDescent="0.25">
      <c r="D64">
        <v>5</v>
      </c>
      <c r="E64" t="s">
        <v>69</v>
      </c>
      <c r="F64" s="5" t="s">
        <v>415</v>
      </c>
      <c r="G64" t="s">
        <v>151</v>
      </c>
      <c r="H64">
        <v>128</v>
      </c>
      <c r="K64" t="s">
        <v>932</v>
      </c>
      <c r="Q64">
        <v>0</v>
      </c>
    </row>
    <row r="65" spans="1:19" x14ac:dyDescent="0.25">
      <c r="D65">
        <v>6</v>
      </c>
      <c r="E65" t="s">
        <v>69</v>
      </c>
      <c r="F65" s="5" t="s">
        <v>249</v>
      </c>
      <c r="G65" t="s">
        <v>71</v>
      </c>
      <c r="I65">
        <v>10</v>
      </c>
      <c r="J65">
        <v>0</v>
      </c>
      <c r="K65" t="s">
        <v>258</v>
      </c>
    </row>
    <row r="66" spans="1:19" x14ac:dyDescent="0.25">
      <c r="D66">
        <v>7</v>
      </c>
      <c r="E66" t="s">
        <v>69</v>
      </c>
      <c r="F66" s="5" t="s">
        <v>377</v>
      </c>
      <c r="G66" t="s">
        <v>71</v>
      </c>
      <c r="I66">
        <v>10</v>
      </c>
      <c r="J66">
        <v>0</v>
      </c>
      <c r="K66" t="s">
        <v>1153</v>
      </c>
    </row>
    <row r="67" spans="1:19" x14ac:dyDescent="0.25">
      <c r="D67">
        <v>8</v>
      </c>
      <c r="E67" t="s">
        <v>69</v>
      </c>
      <c r="F67" s="5" t="s">
        <v>242</v>
      </c>
      <c r="G67" t="s">
        <v>151</v>
      </c>
      <c r="H67">
        <v>50</v>
      </c>
      <c r="K67" t="s">
        <v>933</v>
      </c>
    </row>
    <row r="68" spans="1:19" x14ac:dyDescent="0.25">
      <c r="D68">
        <v>9</v>
      </c>
      <c r="E68" t="s">
        <v>69</v>
      </c>
      <c r="F68" s="5" t="s">
        <v>243</v>
      </c>
      <c r="G68" t="s">
        <v>151</v>
      </c>
      <c r="H68">
        <v>50</v>
      </c>
      <c r="K68" t="s">
        <v>934</v>
      </c>
    </row>
    <row r="69" spans="1:19" x14ac:dyDescent="0.25">
      <c r="D69">
        <v>10</v>
      </c>
      <c r="E69" t="s">
        <v>69</v>
      </c>
      <c r="F69" s="5" t="s">
        <v>363</v>
      </c>
      <c r="G69" t="s">
        <v>221</v>
      </c>
      <c r="H69">
        <v>2</v>
      </c>
      <c r="K69" t="s">
        <v>363</v>
      </c>
      <c r="Q69">
        <v>0</v>
      </c>
    </row>
    <row r="70" spans="1:19" x14ac:dyDescent="0.25">
      <c r="A70" t="s">
        <v>450</v>
      </c>
    </row>
    <row r="71" spans="1:19" x14ac:dyDescent="0.25">
      <c r="A71" t="s">
        <v>1296</v>
      </c>
    </row>
    <row r="72" spans="1:19" x14ac:dyDescent="0.25">
      <c r="A72">
        <v>1</v>
      </c>
    </row>
    <row r="73" spans="1:19" x14ac:dyDescent="0.25">
      <c r="A73">
        <v>1</v>
      </c>
      <c r="B73" s="5" t="s">
        <v>890</v>
      </c>
    </row>
    <row r="74" spans="1:19" x14ac:dyDescent="0.25">
      <c r="A74" t="s">
        <v>1297</v>
      </c>
    </row>
    <row r="75" spans="1:19" x14ac:dyDescent="0.25">
      <c r="A75" t="s">
        <v>1316</v>
      </c>
    </row>
    <row r="76" spans="1:19" x14ac:dyDescent="0.25">
      <c r="D76">
        <v>1</v>
      </c>
      <c r="E76" t="s">
        <v>69</v>
      </c>
      <c r="F76" s="5" t="s">
        <v>453</v>
      </c>
      <c r="G76" t="s">
        <v>71</v>
      </c>
      <c r="I76">
        <v>10</v>
      </c>
      <c r="J76">
        <v>0</v>
      </c>
      <c r="K76" t="s">
        <v>885</v>
      </c>
      <c r="M76" t="s">
        <v>74</v>
      </c>
      <c r="N76" t="s">
        <v>475</v>
      </c>
      <c r="O76" t="s">
        <v>75</v>
      </c>
      <c r="S76" t="b">
        <v>0</v>
      </c>
    </row>
    <row r="77" spans="1:19" x14ac:dyDescent="0.25">
      <c r="D77">
        <v>2</v>
      </c>
      <c r="E77" t="s">
        <v>69</v>
      </c>
      <c r="F77" s="5" t="s">
        <v>70</v>
      </c>
      <c r="G77" t="s">
        <v>71</v>
      </c>
      <c r="I77">
        <v>10</v>
      </c>
      <c r="J77">
        <v>0</v>
      </c>
      <c r="K77" t="s">
        <v>886</v>
      </c>
      <c r="M77" t="s">
        <v>74</v>
      </c>
      <c r="N77" t="s">
        <v>417</v>
      </c>
      <c r="O77" t="s">
        <v>75</v>
      </c>
      <c r="S77" t="b">
        <v>0</v>
      </c>
    </row>
    <row r="78" spans="1:19" x14ac:dyDescent="0.25">
      <c r="D78">
        <v>3</v>
      </c>
      <c r="E78" t="s">
        <v>69</v>
      </c>
      <c r="F78" s="5" t="s">
        <v>72</v>
      </c>
      <c r="G78" t="s">
        <v>71</v>
      </c>
      <c r="I78">
        <v>10</v>
      </c>
      <c r="J78">
        <v>0</v>
      </c>
      <c r="K78" t="s">
        <v>887</v>
      </c>
      <c r="M78" t="s">
        <v>74</v>
      </c>
      <c r="N78" t="s">
        <v>418</v>
      </c>
      <c r="O78" t="s">
        <v>75</v>
      </c>
      <c r="S78" t="b">
        <v>1</v>
      </c>
    </row>
    <row r="79" spans="1:19" x14ac:dyDescent="0.25">
      <c r="D79">
        <v>4</v>
      </c>
      <c r="E79" t="s">
        <v>69</v>
      </c>
      <c r="F79" s="5" t="s">
        <v>154</v>
      </c>
      <c r="G79" t="s">
        <v>71</v>
      </c>
      <c r="I79">
        <v>10</v>
      </c>
      <c r="J79">
        <v>0</v>
      </c>
      <c r="K79" t="s">
        <v>888</v>
      </c>
      <c r="M79" t="s">
        <v>74</v>
      </c>
      <c r="N79" t="s">
        <v>155</v>
      </c>
      <c r="O79" t="s">
        <v>75</v>
      </c>
      <c r="S79" t="b">
        <v>1</v>
      </c>
    </row>
    <row r="80" spans="1:19" x14ac:dyDescent="0.25">
      <c r="D80">
        <v>5</v>
      </c>
      <c r="E80" t="s">
        <v>69</v>
      </c>
      <c r="F80" s="5" t="s">
        <v>479</v>
      </c>
      <c r="G80" t="s">
        <v>71</v>
      </c>
      <c r="I80">
        <v>10</v>
      </c>
      <c r="J80">
        <v>0</v>
      </c>
      <c r="K80" t="s">
        <v>1257</v>
      </c>
      <c r="M80" t="s">
        <v>74</v>
      </c>
      <c r="N80" t="s">
        <v>480</v>
      </c>
      <c r="O80" t="s">
        <v>75</v>
      </c>
      <c r="S80" t="b">
        <v>1</v>
      </c>
    </row>
    <row r="81" spans="1:19" x14ac:dyDescent="0.25">
      <c r="D81">
        <v>6</v>
      </c>
      <c r="E81" t="s">
        <v>69</v>
      </c>
      <c r="F81" s="5" t="s">
        <v>262</v>
      </c>
      <c r="G81" t="s">
        <v>71</v>
      </c>
      <c r="I81">
        <v>10</v>
      </c>
      <c r="J81">
        <v>0</v>
      </c>
      <c r="K81" t="s">
        <v>647</v>
      </c>
      <c r="M81" t="s">
        <v>74</v>
      </c>
      <c r="N81" t="s">
        <v>419</v>
      </c>
      <c r="O81" t="s">
        <v>75</v>
      </c>
      <c r="S81" t="b">
        <v>1</v>
      </c>
    </row>
    <row r="82" spans="1:19" x14ac:dyDescent="0.25">
      <c r="D82">
        <v>7</v>
      </c>
      <c r="E82" t="s">
        <v>69</v>
      </c>
      <c r="F82" s="5" t="s">
        <v>111</v>
      </c>
      <c r="G82" t="s">
        <v>71</v>
      </c>
      <c r="I82">
        <v>10</v>
      </c>
      <c r="J82">
        <v>0</v>
      </c>
      <c r="K82" t="s">
        <v>1258</v>
      </c>
      <c r="M82" t="s">
        <v>74</v>
      </c>
      <c r="N82" t="s">
        <v>420</v>
      </c>
      <c r="O82" t="s">
        <v>75</v>
      </c>
      <c r="S82" t="b">
        <v>1</v>
      </c>
    </row>
    <row r="83" spans="1:19" x14ac:dyDescent="0.25">
      <c r="D83">
        <v>8</v>
      </c>
      <c r="E83" t="s">
        <v>69</v>
      </c>
      <c r="F83" s="5" t="s">
        <v>412</v>
      </c>
      <c r="G83" t="s">
        <v>71</v>
      </c>
      <c r="I83">
        <v>10</v>
      </c>
      <c r="J83">
        <v>0</v>
      </c>
      <c r="K83" t="s">
        <v>1259</v>
      </c>
      <c r="M83" t="s">
        <v>74</v>
      </c>
      <c r="N83" t="s">
        <v>414</v>
      </c>
      <c r="O83" t="s">
        <v>75</v>
      </c>
      <c r="S83" t="b">
        <v>0</v>
      </c>
    </row>
    <row r="84" spans="1:19" x14ac:dyDescent="0.25">
      <c r="D84">
        <v>9</v>
      </c>
      <c r="E84" t="s">
        <v>69</v>
      </c>
      <c r="F84" s="5" t="s">
        <v>413</v>
      </c>
      <c r="G84" t="s">
        <v>71</v>
      </c>
      <c r="I84">
        <v>10</v>
      </c>
      <c r="J84">
        <v>0</v>
      </c>
      <c r="K84" t="s">
        <v>1260</v>
      </c>
      <c r="M84" t="s">
        <v>74</v>
      </c>
      <c r="N84" t="s">
        <v>414</v>
      </c>
      <c r="O84" t="s">
        <v>75</v>
      </c>
      <c r="S84" t="b">
        <v>0</v>
      </c>
    </row>
    <row r="85" spans="1:19" x14ac:dyDescent="0.25">
      <c r="D85">
        <v>10</v>
      </c>
      <c r="E85" t="s">
        <v>69</v>
      </c>
      <c r="F85" s="5" t="s">
        <v>348</v>
      </c>
      <c r="G85" t="s">
        <v>71</v>
      </c>
      <c r="I85">
        <v>10</v>
      </c>
      <c r="J85">
        <v>0</v>
      </c>
      <c r="K85" t="s">
        <v>889</v>
      </c>
      <c r="O85" t="s">
        <v>351</v>
      </c>
      <c r="P85" s="5" t="s">
        <v>1550</v>
      </c>
      <c r="S85" t="b">
        <v>1</v>
      </c>
    </row>
    <row r="86" spans="1:19" x14ac:dyDescent="0.25">
      <c r="D86">
        <v>11</v>
      </c>
      <c r="E86" t="s">
        <v>69</v>
      </c>
      <c r="F86" s="5" t="s">
        <v>363</v>
      </c>
      <c r="G86" t="s">
        <v>1601</v>
      </c>
      <c r="H86">
        <v>10</v>
      </c>
      <c r="K86" t="s">
        <v>363</v>
      </c>
      <c r="S86" t="b">
        <v>1</v>
      </c>
    </row>
    <row r="87" spans="1:19" x14ac:dyDescent="0.25">
      <c r="A87" t="s">
        <v>1317</v>
      </c>
    </row>
    <row r="88" spans="1:19" x14ac:dyDescent="0.25">
      <c r="A88" t="s">
        <v>1318</v>
      </c>
    </row>
    <row r="89" spans="1:19" x14ac:dyDescent="0.25">
      <c r="A89" t="s">
        <v>423</v>
      </c>
      <c r="B89" t="s">
        <v>74</v>
      </c>
      <c r="C89" t="s">
        <v>474</v>
      </c>
      <c r="E89" t="s">
        <v>220</v>
      </c>
      <c r="F89" t="s">
        <v>1551</v>
      </c>
      <c r="H89" t="s">
        <v>1551</v>
      </c>
      <c r="J89" t="s">
        <v>1552</v>
      </c>
      <c r="K89">
        <v>90</v>
      </c>
    </row>
    <row r="90" spans="1:19" x14ac:dyDescent="0.25">
      <c r="A90" t="s">
        <v>423</v>
      </c>
      <c r="B90" t="s">
        <v>74</v>
      </c>
      <c r="C90" t="s">
        <v>474</v>
      </c>
      <c r="E90" t="s">
        <v>220</v>
      </c>
      <c r="F90" t="s">
        <v>1562</v>
      </c>
      <c r="H90" t="s">
        <v>1563</v>
      </c>
      <c r="J90" t="s">
        <v>1555</v>
      </c>
      <c r="K90">
        <v>91</v>
      </c>
      <c r="N90" t="s">
        <v>1564</v>
      </c>
    </row>
    <row r="91" spans="1:19" x14ac:dyDescent="0.25">
      <c r="A91" t="s">
        <v>423</v>
      </c>
      <c r="B91" t="s">
        <v>74</v>
      </c>
      <c r="C91" t="s">
        <v>474</v>
      </c>
      <c r="D91" s="5" t="s">
        <v>70</v>
      </c>
      <c r="E91" t="s">
        <v>1557</v>
      </c>
      <c r="J91" t="s">
        <v>1246</v>
      </c>
      <c r="N91" s="5" t="s">
        <v>1558</v>
      </c>
    </row>
    <row r="92" spans="1:19" x14ac:dyDescent="0.25">
      <c r="A92" t="s">
        <v>423</v>
      </c>
      <c r="B92" t="s">
        <v>74</v>
      </c>
      <c r="C92" t="s">
        <v>474</v>
      </c>
      <c r="D92" s="5" t="s">
        <v>453</v>
      </c>
      <c r="E92" t="s">
        <v>1557</v>
      </c>
      <c r="J92" t="s">
        <v>1246</v>
      </c>
      <c r="N92" s="5" t="s">
        <v>0</v>
      </c>
    </row>
    <row r="93" spans="1:19" x14ac:dyDescent="0.25">
      <c r="A93" t="s">
        <v>423</v>
      </c>
      <c r="B93" t="s">
        <v>74</v>
      </c>
      <c r="C93" t="s">
        <v>474</v>
      </c>
      <c r="D93" s="5" t="s">
        <v>72</v>
      </c>
      <c r="E93" t="s">
        <v>1557</v>
      </c>
      <c r="J93" t="s">
        <v>1246</v>
      </c>
      <c r="N93" s="5" t="s">
        <v>1559</v>
      </c>
    </row>
    <row r="94" spans="1:19" x14ac:dyDescent="0.25">
      <c r="A94" t="s">
        <v>423</v>
      </c>
      <c r="B94" t="s">
        <v>74</v>
      </c>
      <c r="C94" t="s">
        <v>474</v>
      </c>
      <c r="E94" t="s">
        <v>389</v>
      </c>
      <c r="J94" t="s">
        <v>1246</v>
      </c>
    </row>
    <row r="95" spans="1:19" x14ac:dyDescent="0.25">
      <c r="A95" t="s">
        <v>423</v>
      </c>
      <c r="B95" t="s">
        <v>74</v>
      </c>
      <c r="C95" t="s">
        <v>474</v>
      </c>
      <c r="E95" t="s">
        <v>1245</v>
      </c>
      <c r="J95" t="s">
        <v>1246</v>
      </c>
    </row>
    <row r="96" spans="1:19" ht="409.5" x14ac:dyDescent="0.25">
      <c r="A96" t="s">
        <v>423</v>
      </c>
      <c r="B96" t="s">
        <v>74</v>
      </c>
      <c r="C96" t="s">
        <v>474</v>
      </c>
      <c r="E96" t="s">
        <v>451</v>
      </c>
      <c r="J96" t="s">
        <v>1246</v>
      </c>
      <c r="N96" s="78" t="s">
        <v>1565</v>
      </c>
    </row>
    <row r="97" spans="1:19" x14ac:dyDescent="0.25">
      <c r="A97" t="s">
        <v>1319</v>
      </c>
    </row>
    <row r="98" spans="1:19" x14ac:dyDescent="0.25">
      <c r="A98" t="s">
        <v>481</v>
      </c>
    </row>
    <row r="99" spans="1:19" x14ac:dyDescent="0.25">
      <c r="D99">
        <v>1</v>
      </c>
      <c r="E99" t="s">
        <v>69</v>
      </c>
      <c r="F99" s="5" t="s">
        <v>453</v>
      </c>
      <c r="G99" t="s">
        <v>71</v>
      </c>
      <c r="I99">
        <v>10</v>
      </c>
      <c r="J99">
        <v>0</v>
      </c>
      <c r="K99" t="s">
        <v>885</v>
      </c>
    </row>
    <row r="100" spans="1:19" x14ac:dyDescent="0.25">
      <c r="D100">
        <v>2</v>
      </c>
      <c r="E100" t="s">
        <v>69</v>
      </c>
      <c r="F100" s="5" t="s">
        <v>363</v>
      </c>
      <c r="G100" t="s">
        <v>221</v>
      </c>
      <c r="H100">
        <v>2</v>
      </c>
      <c r="K100" t="s">
        <v>363</v>
      </c>
    </row>
    <row r="101" spans="1:19" x14ac:dyDescent="0.25">
      <c r="A101" t="s">
        <v>482</v>
      </c>
    </row>
    <row r="102" spans="1:19" x14ac:dyDescent="0.25">
      <c r="A102" t="s">
        <v>1452</v>
      </c>
    </row>
    <row r="103" spans="1:19" x14ac:dyDescent="0.25">
      <c r="D103">
        <v>1</v>
      </c>
      <c r="E103" t="s">
        <v>69</v>
      </c>
      <c r="F103" s="5" t="s">
        <v>453</v>
      </c>
      <c r="G103" t="s">
        <v>71</v>
      </c>
      <c r="I103">
        <v>10</v>
      </c>
      <c r="J103">
        <v>0</v>
      </c>
      <c r="K103" t="s">
        <v>885</v>
      </c>
      <c r="S103" t="b">
        <v>1</v>
      </c>
    </row>
    <row r="104" spans="1:19" x14ac:dyDescent="0.25">
      <c r="A104" t="s">
        <v>1453</v>
      </c>
    </row>
    <row r="105" spans="1:19" x14ac:dyDescent="0.25">
      <c r="A105" t="s">
        <v>1450</v>
      </c>
    </row>
    <row r="106" spans="1:19" x14ac:dyDescent="0.25">
      <c r="D106">
        <v>1</v>
      </c>
      <c r="E106" t="s">
        <v>69</v>
      </c>
      <c r="F106" s="5" t="s">
        <v>453</v>
      </c>
      <c r="G106" t="s">
        <v>71</v>
      </c>
      <c r="I106">
        <v>10</v>
      </c>
      <c r="J106">
        <v>0</v>
      </c>
      <c r="K106" t="s">
        <v>885</v>
      </c>
      <c r="S106" t="b">
        <v>1</v>
      </c>
    </row>
    <row r="107" spans="1:19" x14ac:dyDescent="0.25">
      <c r="A107" t="s">
        <v>1451</v>
      </c>
    </row>
    <row r="108" spans="1:19" x14ac:dyDescent="0.25">
      <c r="A108" t="s">
        <v>434</v>
      </c>
    </row>
    <row r="109" spans="1:19" x14ac:dyDescent="0.25">
      <c r="D109">
        <v>1</v>
      </c>
      <c r="E109" t="s">
        <v>69</v>
      </c>
      <c r="F109" s="5" t="s">
        <v>363</v>
      </c>
      <c r="G109" t="s">
        <v>221</v>
      </c>
      <c r="H109">
        <v>2</v>
      </c>
      <c r="K109" t="s">
        <v>363</v>
      </c>
    </row>
    <row r="110" spans="1:19" x14ac:dyDescent="0.25">
      <c r="A110" t="s">
        <v>435</v>
      </c>
    </row>
    <row r="111" spans="1:19" x14ac:dyDescent="0.25">
      <c r="A111" t="s">
        <v>1320</v>
      </c>
    </row>
    <row r="112" spans="1:19" x14ac:dyDescent="0.25">
      <c r="A112">
        <v>2</v>
      </c>
    </row>
    <row r="113" spans="1:2" x14ac:dyDescent="0.25">
      <c r="A113">
        <v>1</v>
      </c>
      <c r="B113" s="5" t="s">
        <v>890</v>
      </c>
    </row>
    <row r="114" spans="1:2" x14ac:dyDescent="0.25">
      <c r="A114" t="s">
        <v>1321</v>
      </c>
    </row>
    <row r="115" spans="1:2" x14ac:dyDescent="0.25">
      <c r="A115" t="s">
        <v>1322</v>
      </c>
    </row>
    <row r="116" spans="1:2" x14ac:dyDescent="0.25">
      <c r="A116">
        <v>1</v>
      </c>
    </row>
    <row r="117" spans="1:2" x14ac:dyDescent="0.25">
      <c r="A117">
        <v>1</v>
      </c>
      <c r="B117" s="5" t="s">
        <v>557</v>
      </c>
    </row>
    <row r="118" spans="1:2" x14ac:dyDescent="0.25">
      <c r="A118">
        <v>2</v>
      </c>
      <c r="B118" s="5" t="s">
        <v>558</v>
      </c>
    </row>
    <row r="119" spans="1:2" x14ac:dyDescent="0.25">
      <c r="A119">
        <v>3</v>
      </c>
      <c r="B119" s="5" t="s">
        <v>559</v>
      </c>
    </row>
    <row r="120" spans="1:2" x14ac:dyDescent="0.25">
      <c r="A120">
        <v>4</v>
      </c>
      <c r="B120" s="5" t="s">
        <v>560</v>
      </c>
    </row>
    <row r="121" spans="1:2" x14ac:dyDescent="0.25">
      <c r="A121">
        <v>5</v>
      </c>
      <c r="B121" s="5" t="s">
        <v>561</v>
      </c>
    </row>
    <row r="122" spans="1:2" x14ac:dyDescent="0.25">
      <c r="A122">
        <v>6</v>
      </c>
      <c r="B122" s="5" t="s">
        <v>562</v>
      </c>
    </row>
    <row r="123" spans="1:2" x14ac:dyDescent="0.25">
      <c r="A123">
        <v>7</v>
      </c>
      <c r="B123" s="5" t="s">
        <v>563</v>
      </c>
    </row>
    <row r="124" spans="1:2" x14ac:dyDescent="0.25">
      <c r="A124">
        <v>8</v>
      </c>
      <c r="B124" s="5" t="s">
        <v>564</v>
      </c>
    </row>
    <row r="125" spans="1:2" x14ac:dyDescent="0.25">
      <c r="A125">
        <v>9</v>
      </c>
      <c r="B125" s="5" t="s">
        <v>565</v>
      </c>
    </row>
    <row r="126" spans="1:2" x14ac:dyDescent="0.25">
      <c r="A126">
        <v>10</v>
      </c>
      <c r="B126" s="5" t="s">
        <v>566</v>
      </c>
    </row>
    <row r="127" spans="1:2" x14ac:dyDescent="0.25">
      <c r="A127">
        <v>11</v>
      </c>
      <c r="B127" s="5" t="s">
        <v>567</v>
      </c>
    </row>
    <row r="128" spans="1:2" x14ac:dyDescent="0.25">
      <c r="A128">
        <v>12</v>
      </c>
      <c r="B128" s="5" t="s">
        <v>568</v>
      </c>
    </row>
    <row r="129" spans="1:2" x14ac:dyDescent="0.25">
      <c r="A129" t="s">
        <v>1323</v>
      </c>
    </row>
    <row r="130" spans="1:2" x14ac:dyDescent="0.25">
      <c r="A130" t="s">
        <v>1324</v>
      </c>
    </row>
    <row r="131" spans="1:2" x14ac:dyDescent="0.25">
      <c r="A131">
        <v>12</v>
      </c>
    </row>
    <row r="132" spans="1:2" x14ac:dyDescent="0.25">
      <c r="A132">
        <v>1</v>
      </c>
      <c r="B132" s="5" t="s">
        <v>557</v>
      </c>
    </row>
    <row r="133" spans="1:2" x14ac:dyDescent="0.25">
      <c r="A133">
        <v>2</v>
      </c>
      <c r="B133" s="5" t="s">
        <v>558</v>
      </c>
    </row>
    <row r="134" spans="1:2" x14ac:dyDescent="0.25">
      <c r="A134">
        <v>3</v>
      </c>
      <c r="B134" s="5" t="s">
        <v>559</v>
      </c>
    </row>
    <row r="135" spans="1:2" x14ac:dyDescent="0.25">
      <c r="A135">
        <v>4</v>
      </c>
      <c r="B135" s="5" t="s">
        <v>560</v>
      </c>
    </row>
    <row r="136" spans="1:2" x14ac:dyDescent="0.25">
      <c r="A136">
        <v>5</v>
      </c>
      <c r="B136" s="5" t="s">
        <v>561</v>
      </c>
    </row>
    <row r="137" spans="1:2" x14ac:dyDescent="0.25">
      <c r="A137">
        <v>6</v>
      </c>
      <c r="B137" s="5" t="s">
        <v>562</v>
      </c>
    </row>
    <row r="138" spans="1:2" x14ac:dyDescent="0.25">
      <c r="A138">
        <v>7</v>
      </c>
      <c r="B138" s="5" t="s">
        <v>563</v>
      </c>
    </row>
    <row r="139" spans="1:2" x14ac:dyDescent="0.25">
      <c r="A139">
        <v>8</v>
      </c>
      <c r="B139" s="5" t="s">
        <v>564</v>
      </c>
    </row>
    <row r="140" spans="1:2" x14ac:dyDescent="0.25">
      <c r="A140">
        <v>9</v>
      </c>
      <c r="B140" s="5" t="s">
        <v>565</v>
      </c>
    </row>
    <row r="141" spans="1:2" x14ac:dyDescent="0.25">
      <c r="A141">
        <v>10</v>
      </c>
      <c r="B141" s="5" t="s">
        <v>566</v>
      </c>
    </row>
    <row r="142" spans="1:2" x14ac:dyDescent="0.25">
      <c r="A142">
        <v>11</v>
      </c>
      <c r="B142" s="5" t="s">
        <v>567</v>
      </c>
    </row>
    <row r="143" spans="1:2" x14ac:dyDescent="0.25">
      <c r="A143">
        <v>12</v>
      </c>
      <c r="B143" s="5" t="s">
        <v>568</v>
      </c>
    </row>
    <row r="144" spans="1:2" x14ac:dyDescent="0.25">
      <c r="A144" t="s">
        <v>1325</v>
      </c>
    </row>
    <row r="145" spans="1:19" x14ac:dyDescent="0.25">
      <c r="A145" t="s">
        <v>1326</v>
      </c>
    </row>
    <row r="146" spans="1:19" x14ac:dyDescent="0.25">
      <c r="A146" s="5" t="s">
        <v>0</v>
      </c>
    </row>
    <row r="148" spans="1:19" x14ac:dyDescent="0.25">
      <c r="A148">
        <v>1</v>
      </c>
    </row>
    <row r="149" spans="1:19" x14ac:dyDescent="0.25">
      <c r="A149">
        <v>1000</v>
      </c>
    </row>
    <row r="150" spans="1:19" x14ac:dyDescent="0.25">
      <c r="A150">
        <v>1000000</v>
      </c>
    </row>
    <row r="151" spans="1:19" x14ac:dyDescent="0.25">
      <c r="A151" t="s">
        <v>1327</v>
      </c>
    </row>
    <row r="152" spans="1:19" x14ac:dyDescent="0.25">
      <c r="A152" t="s">
        <v>1354</v>
      </c>
    </row>
    <row r="153" spans="1:19" x14ac:dyDescent="0.25">
      <c r="D153">
        <v>1</v>
      </c>
      <c r="E153" t="s">
        <v>69</v>
      </c>
      <c r="F153" s="5" t="s">
        <v>453</v>
      </c>
      <c r="G153" t="s">
        <v>71</v>
      </c>
      <c r="I153">
        <v>10</v>
      </c>
      <c r="J153">
        <v>0</v>
      </c>
      <c r="K153" t="s">
        <v>885</v>
      </c>
      <c r="M153" t="s">
        <v>74</v>
      </c>
      <c r="N153" t="s">
        <v>475</v>
      </c>
      <c r="O153" t="s">
        <v>75</v>
      </c>
      <c r="S153" t="b">
        <v>0</v>
      </c>
    </row>
    <row r="154" spans="1:19" x14ac:dyDescent="0.25">
      <c r="D154">
        <v>2</v>
      </c>
      <c r="E154" t="s">
        <v>69</v>
      </c>
      <c r="F154" s="5" t="s">
        <v>70</v>
      </c>
      <c r="G154" t="s">
        <v>71</v>
      </c>
      <c r="I154">
        <v>10</v>
      </c>
      <c r="J154">
        <v>0</v>
      </c>
      <c r="K154" t="s">
        <v>886</v>
      </c>
      <c r="M154" t="s">
        <v>74</v>
      </c>
      <c r="N154" t="s">
        <v>80</v>
      </c>
      <c r="O154" t="s">
        <v>75</v>
      </c>
      <c r="S154" t="b">
        <v>1</v>
      </c>
    </row>
    <row r="155" spans="1:19" x14ac:dyDescent="0.25">
      <c r="D155">
        <v>3</v>
      </c>
      <c r="E155" t="s">
        <v>69</v>
      </c>
      <c r="F155" s="5" t="s">
        <v>72</v>
      </c>
      <c r="G155" t="s">
        <v>71</v>
      </c>
      <c r="I155">
        <v>10</v>
      </c>
      <c r="J155">
        <v>0</v>
      </c>
      <c r="K155" t="s">
        <v>887</v>
      </c>
      <c r="M155" t="s">
        <v>74</v>
      </c>
      <c r="N155" t="s">
        <v>401</v>
      </c>
      <c r="O155" t="s">
        <v>75</v>
      </c>
      <c r="S155" t="b">
        <v>1</v>
      </c>
    </row>
    <row r="156" spans="1:19" x14ac:dyDescent="0.25">
      <c r="D156">
        <v>4</v>
      </c>
      <c r="E156" t="s">
        <v>69</v>
      </c>
      <c r="F156" s="5" t="s">
        <v>154</v>
      </c>
      <c r="G156" t="s">
        <v>71</v>
      </c>
      <c r="I156">
        <v>10</v>
      </c>
      <c r="J156">
        <v>0</v>
      </c>
      <c r="K156" t="s">
        <v>888</v>
      </c>
      <c r="M156" t="s">
        <v>74</v>
      </c>
      <c r="N156" t="s">
        <v>155</v>
      </c>
      <c r="O156" t="s">
        <v>75</v>
      </c>
      <c r="S156" t="b">
        <v>1</v>
      </c>
    </row>
    <row r="157" spans="1:19" x14ac:dyDescent="0.25">
      <c r="D157">
        <v>5</v>
      </c>
      <c r="E157" t="s">
        <v>69</v>
      </c>
      <c r="F157" s="5" t="s">
        <v>363</v>
      </c>
      <c r="G157" t="s">
        <v>1601</v>
      </c>
      <c r="H157">
        <v>10</v>
      </c>
      <c r="K157" t="s">
        <v>363</v>
      </c>
      <c r="S157" t="b">
        <v>1</v>
      </c>
    </row>
    <row r="158" spans="1:19" x14ac:dyDescent="0.25">
      <c r="A158" t="s">
        <v>1355</v>
      </c>
    </row>
    <row r="159" spans="1:19" x14ac:dyDescent="0.25">
      <c r="A159" t="s">
        <v>430</v>
      </c>
    </row>
    <row r="160" spans="1:19" x14ac:dyDescent="0.25">
      <c r="D160">
        <v>1</v>
      </c>
      <c r="E160" t="s">
        <v>69</v>
      </c>
      <c r="F160" s="5" t="s">
        <v>453</v>
      </c>
      <c r="G160" t="s">
        <v>71</v>
      </c>
      <c r="I160">
        <v>10</v>
      </c>
      <c r="J160">
        <v>0</v>
      </c>
      <c r="K160" t="s">
        <v>885</v>
      </c>
    </row>
    <row r="161" spans="1:19" x14ac:dyDescent="0.25">
      <c r="D161">
        <v>2</v>
      </c>
      <c r="E161" t="s">
        <v>69</v>
      </c>
      <c r="F161" s="5" t="s">
        <v>363</v>
      </c>
      <c r="G161" t="s">
        <v>221</v>
      </c>
      <c r="H161">
        <v>2</v>
      </c>
      <c r="K161" t="s">
        <v>363</v>
      </c>
    </row>
    <row r="162" spans="1:19" x14ac:dyDescent="0.25">
      <c r="A162" t="s">
        <v>431</v>
      </c>
    </row>
    <row r="163" spans="1:19" x14ac:dyDescent="0.25">
      <c r="A163" t="s">
        <v>432</v>
      </c>
    </row>
    <row r="164" spans="1:19" x14ac:dyDescent="0.25">
      <c r="D164">
        <v>1</v>
      </c>
      <c r="E164" t="s">
        <v>69</v>
      </c>
      <c r="F164" s="5" t="s">
        <v>453</v>
      </c>
      <c r="G164" t="s">
        <v>71</v>
      </c>
      <c r="I164">
        <v>10</v>
      </c>
      <c r="J164">
        <v>0</v>
      </c>
      <c r="K164" t="s">
        <v>885</v>
      </c>
    </row>
    <row r="165" spans="1:19" x14ac:dyDescent="0.25">
      <c r="D165">
        <v>2</v>
      </c>
      <c r="E165" t="s">
        <v>69</v>
      </c>
      <c r="F165" s="5" t="s">
        <v>363</v>
      </c>
      <c r="G165" t="s">
        <v>221</v>
      </c>
      <c r="H165">
        <v>2</v>
      </c>
      <c r="K165" t="s">
        <v>363</v>
      </c>
    </row>
    <row r="166" spans="1:19" x14ac:dyDescent="0.25">
      <c r="A166" t="s">
        <v>433</v>
      </c>
    </row>
    <row r="167" spans="1:19" x14ac:dyDescent="0.25">
      <c r="A167" t="s">
        <v>1356</v>
      </c>
    </row>
    <row r="168" spans="1:19" x14ac:dyDescent="0.25">
      <c r="A168">
        <v>2</v>
      </c>
    </row>
    <row r="169" spans="1:19" x14ac:dyDescent="0.25">
      <c r="A169">
        <v>1</v>
      </c>
      <c r="B169" s="5" t="s">
        <v>890</v>
      </c>
    </row>
    <row r="170" spans="1:19" x14ac:dyDescent="0.25">
      <c r="A170" t="s">
        <v>1357</v>
      </c>
    </row>
    <row r="171" spans="1:19" x14ac:dyDescent="0.25">
      <c r="A171" t="s">
        <v>1372</v>
      </c>
    </row>
    <row r="172" spans="1:19" x14ac:dyDescent="0.25">
      <c r="D172">
        <v>1</v>
      </c>
      <c r="E172" t="s">
        <v>69</v>
      </c>
      <c r="F172" s="5" t="s">
        <v>453</v>
      </c>
      <c r="G172" t="s">
        <v>71</v>
      </c>
      <c r="I172">
        <v>10</v>
      </c>
      <c r="J172">
        <v>0</v>
      </c>
      <c r="K172" t="s">
        <v>885</v>
      </c>
      <c r="M172" t="s">
        <v>74</v>
      </c>
      <c r="N172" t="s">
        <v>475</v>
      </c>
      <c r="O172" t="s">
        <v>75</v>
      </c>
      <c r="S172" t="b">
        <v>0</v>
      </c>
    </row>
    <row r="173" spans="1:19" x14ac:dyDescent="0.25">
      <c r="D173">
        <v>2</v>
      </c>
      <c r="E173" t="s">
        <v>69</v>
      </c>
      <c r="F173" s="5" t="s">
        <v>70</v>
      </c>
      <c r="G173" t="s">
        <v>71</v>
      </c>
      <c r="I173">
        <v>10</v>
      </c>
      <c r="J173">
        <v>0</v>
      </c>
      <c r="K173" t="s">
        <v>886</v>
      </c>
      <c r="M173" t="s">
        <v>74</v>
      </c>
      <c r="N173" t="s">
        <v>417</v>
      </c>
      <c r="O173" t="s">
        <v>75</v>
      </c>
      <c r="S173" t="b">
        <v>0</v>
      </c>
    </row>
    <row r="174" spans="1:19" x14ac:dyDescent="0.25">
      <c r="D174">
        <v>3</v>
      </c>
      <c r="E174" t="s">
        <v>69</v>
      </c>
      <c r="F174" s="5" t="s">
        <v>72</v>
      </c>
      <c r="G174" t="s">
        <v>71</v>
      </c>
      <c r="I174">
        <v>10</v>
      </c>
      <c r="J174">
        <v>0</v>
      </c>
      <c r="K174" t="s">
        <v>887</v>
      </c>
      <c r="M174" t="s">
        <v>74</v>
      </c>
      <c r="N174" t="s">
        <v>418</v>
      </c>
      <c r="O174" t="s">
        <v>75</v>
      </c>
      <c r="S174" t="b">
        <v>1</v>
      </c>
    </row>
    <row r="175" spans="1:19" x14ac:dyDescent="0.25">
      <c r="D175">
        <v>4</v>
      </c>
      <c r="E175" t="s">
        <v>69</v>
      </c>
      <c r="F175" s="5" t="s">
        <v>154</v>
      </c>
      <c r="G175" t="s">
        <v>71</v>
      </c>
      <c r="I175">
        <v>10</v>
      </c>
      <c r="J175">
        <v>0</v>
      </c>
      <c r="K175" t="s">
        <v>888</v>
      </c>
      <c r="M175" t="s">
        <v>74</v>
      </c>
      <c r="N175" t="s">
        <v>155</v>
      </c>
      <c r="O175" t="s">
        <v>75</v>
      </c>
      <c r="S175" t="b">
        <v>1</v>
      </c>
    </row>
    <row r="176" spans="1:19" x14ac:dyDescent="0.25">
      <c r="D176">
        <v>5</v>
      </c>
      <c r="E176" t="s">
        <v>69</v>
      </c>
      <c r="F176" s="5" t="s">
        <v>156</v>
      </c>
      <c r="G176" t="s">
        <v>71</v>
      </c>
      <c r="I176">
        <v>10</v>
      </c>
      <c r="J176">
        <v>0</v>
      </c>
      <c r="K176" t="s">
        <v>955</v>
      </c>
      <c r="S176" t="b">
        <v>1</v>
      </c>
    </row>
    <row r="177" spans="1:19" x14ac:dyDescent="0.25">
      <c r="D177">
        <v>6</v>
      </c>
      <c r="E177" t="s">
        <v>69</v>
      </c>
      <c r="F177" s="5" t="s">
        <v>363</v>
      </c>
      <c r="G177" t="s">
        <v>1601</v>
      </c>
      <c r="H177">
        <v>10</v>
      </c>
      <c r="K177" t="s">
        <v>363</v>
      </c>
      <c r="S177" t="b">
        <v>1</v>
      </c>
    </row>
    <row r="178" spans="1:19" x14ac:dyDescent="0.25">
      <c r="A178" t="s">
        <v>1373</v>
      </c>
    </row>
    <row r="179" spans="1:19" x14ac:dyDescent="0.25">
      <c r="A179" t="s">
        <v>1374</v>
      </c>
    </row>
    <row r="180" spans="1:19" x14ac:dyDescent="0.25">
      <c r="A180" t="s">
        <v>423</v>
      </c>
      <c r="B180" t="s">
        <v>74</v>
      </c>
      <c r="C180" t="s">
        <v>352</v>
      </c>
      <c r="E180" t="s">
        <v>220</v>
      </c>
      <c r="F180" t="s">
        <v>264</v>
      </c>
      <c r="H180" t="s">
        <v>1264</v>
      </c>
      <c r="J180" t="s">
        <v>75</v>
      </c>
      <c r="K180">
        <v>11</v>
      </c>
      <c r="L180" s="5" t="s">
        <v>1170</v>
      </c>
    </row>
    <row r="181" spans="1:19" x14ac:dyDescent="0.25">
      <c r="A181" t="s">
        <v>423</v>
      </c>
      <c r="B181" t="s">
        <v>74</v>
      </c>
      <c r="C181" t="s">
        <v>352</v>
      </c>
      <c r="E181" t="s">
        <v>220</v>
      </c>
      <c r="F181" t="s">
        <v>1551</v>
      </c>
      <c r="H181" t="s">
        <v>1551</v>
      </c>
      <c r="J181" t="s">
        <v>1552</v>
      </c>
      <c r="K181">
        <v>90</v>
      </c>
    </row>
    <row r="182" spans="1:19" x14ac:dyDescent="0.25">
      <c r="A182" t="s">
        <v>423</v>
      </c>
      <c r="B182" t="s">
        <v>74</v>
      </c>
      <c r="C182" t="s">
        <v>352</v>
      </c>
      <c r="E182" t="s">
        <v>220</v>
      </c>
      <c r="F182" t="s">
        <v>1578</v>
      </c>
      <c r="H182" t="s">
        <v>1579</v>
      </c>
      <c r="J182" t="s">
        <v>1555</v>
      </c>
      <c r="K182">
        <v>91</v>
      </c>
      <c r="N182" t="s">
        <v>1580</v>
      </c>
    </row>
    <row r="183" spans="1:19" x14ac:dyDescent="0.25">
      <c r="A183" t="s">
        <v>423</v>
      </c>
      <c r="B183" t="s">
        <v>74</v>
      </c>
      <c r="C183" t="s">
        <v>352</v>
      </c>
      <c r="D183" s="5" t="s">
        <v>70</v>
      </c>
      <c r="E183" t="s">
        <v>1557</v>
      </c>
      <c r="J183" t="s">
        <v>1246</v>
      </c>
      <c r="N183" s="5" t="s">
        <v>1558</v>
      </c>
    </row>
    <row r="184" spans="1:19" x14ac:dyDescent="0.25">
      <c r="A184" t="s">
        <v>423</v>
      </c>
      <c r="B184" t="s">
        <v>74</v>
      </c>
      <c r="C184" t="s">
        <v>352</v>
      </c>
      <c r="D184" s="5" t="s">
        <v>453</v>
      </c>
      <c r="E184" t="s">
        <v>1557</v>
      </c>
      <c r="J184" t="s">
        <v>1246</v>
      </c>
      <c r="N184" s="5" t="s">
        <v>0</v>
      </c>
    </row>
    <row r="185" spans="1:19" x14ac:dyDescent="0.25">
      <c r="A185" t="s">
        <v>423</v>
      </c>
      <c r="B185" t="s">
        <v>74</v>
      </c>
      <c r="C185" t="s">
        <v>352</v>
      </c>
      <c r="D185" s="5" t="s">
        <v>154</v>
      </c>
      <c r="E185" t="s">
        <v>1557</v>
      </c>
      <c r="J185" t="s">
        <v>1246</v>
      </c>
      <c r="N185" s="5" t="s">
        <v>1581</v>
      </c>
    </row>
    <row r="186" spans="1:19" x14ac:dyDescent="0.25">
      <c r="A186" t="s">
        <v>423</v>
      </c>
      <c r="B186" t="s">
        <v>74</v>
      </c>
      <c r="C186" t="s">
        <v>352</v>
      </c>
      <c r="D186" s="5" t="s">
        <v>156</v>
      </c>
      <c r="E186" t="s">
        <v>1557</v>
      </c>
      <c r="J186" t="s">
        <v>1246</v>
      </c>
      <c r="N186" s="5" t="s">
        <v>12</v>
      </c>
    </row>
    <row r="187" spans="1:19" x14ac:dyDescent="0.25">
      <c r="A187" t="s">
        <v>423</v>
      </c>
      <c r="B187" t="s">
        <v>74</v>
      </c>
      <c r="C187" t="s">
        <v>352</v>
      </c>
      <c r="D187" s="5" t="s">
        <v>72</v>
      </c>
      <c r="E187" t="s">
        <v>1557</v>
      </c>
      <c r="J187" t="s">
        <v>1246</v>
      </c>
      <c r="N187" s="5" t="s">
        <v>1559</v>
      </c>
    </row>
    <row r="188" spans="1:19" x14ac:dyDescent="0.25">
      <c r="A188" t="s">
        <v>423</v>
      </c>
      <c r="B188" t="s">
        <v>74</v>
      </c>
      <c r="C188" t="s">
        <v>352</v>
      </c>
      <c r="E188" t="s">
        <v>1245</v>
      </c>
      <c r="J188" t="s">
        <v>1246</v>
      </c>
    </row>
    <row r="189" spans="1:19" x14ac:dyDescent="0.25">
      <c r="A189" t="s">
        <v>423</v>
      </c>
      <c r="B189" t="s">
        <v>74</v>
      </c>
      <c r="C189" t="s">
        <v>352</v>
      </c>
      <c r="E189" t="s">
        <v>451</v>
      </c>
      <c r="J189" t="s">
        <v>1246</v>
      </c>
      <c r="N189" t="s">
        <v>1582</v>
      </c>
    </row>
    <row r="190" spans="1:19" x14ac:dyDescent="0.25">
      <c r="A190" t="s">
        <v>423</v>
      </c>
      <c r="B190" t="s">
        <v>74</v>
      </c>
      <c r="C190" t="s">
        <v>352</v>
      </c>
      <c r="D190" s="5" t="s">
        <v>1583</v>
      </c>
      <c r="E190" t="s">
        <v>1584</v>
      </c>
      <c r="J190" t="s">
        <v>1246</v>
      </c>
      <c r="N190" t="s">
        <v>160</v>
      </c>
    </row>
    <row r="191" spans="1:19" x14ac:dyDescent="0.25">
      <c r="A191" t="s">
        <v>423</v>
      </c>
      <c r="B191" t="s">
        <v>74</v>
      </c>
      <c r="C191" t="s">
        <v>352</v>
      </c>
      <c r="D191" s="5" t="s">
        <v>140</v>
      </c>
      <c r="E191" t="s">
        <v>157</v>
      </c>
      <c r="J191" t="s">
        <v>1246</v>
      </c>
      <c r="N191" t="s">
        <v>160</v>
      </c>
    </row>
    <row r="192" spans="1:19" x14ac:dyDescent="0.25">
      <c r="A192" t="s">
        <v>423</v>
      </c>
      <c r="B192" t="s">
        <v>74</v>
      </c>
      <c r="C192" t="s">
        <v>352</v>
      </c>
      <c r="D192" s="5" t="s">
        <v>110</v>
      </c>
      <c r="E192" t="s">
        <v>158</v>
      </c>
      <c r="F192" t="s">
        <v>456</v>
      </c>
      <c r="H192" t="s">
        <v>456</v>
      </c>
      <c r="J192" t="s">
        <v>75</v>
      </c>
    </row>
    <row r="193" spans="1:11" x14ac:dyDescent="0.25">
      <c r="A193" t="s">
        <v>423</v>
      </c>
      <c r="B193" t="s">
        <v>74</v>
      </c>
      <c r="C193" t="s">
        <v>352</v>
      </c>
      <c r="D193" s="5" t="s">
        <v>111</v>
      </c>
      <c r="E193" t="s">
        <v>158</v>
      </c>
      <c r="F193" t="s">
        <v>421</v>
      </c>
      <c r="H193" t="s">
        <v>421</v>
      </c>
      <c r="J193" t="s">
        <v>75</v>
      </c>
    </row>
    <row r="194" spans="1:11" x14ac:dyDescent="0.25">
      <c r="A194" t="s">
        <v>423</v>
      </c>
      <c r="B194" t="s">
        <v>74</v>
      </c>
      <c r="C194" t="s">
        <v>352</v>
      </c>
      <c r="D194" s="5" t="s">
        <v>262</v>
      </c>
      <c r="E194" t="s">
        <v>158</v>
      </c>
      <c r="F194" t="s">
        <v>422</v>
      </c>
      <c r="H194" t="s">
        <v>422</v>
      </c>
      <c r="J194" t="s">
        <v>75</v>
      </c>
    </row>
    <row r="195" spans="1:11" x14ac:dyDescent="0.25">
      <c r="A195" t="s">
        <v>423</v>
      </c>
      <c r="B195" t="s">
        <v>74</v>
      </c>
      <c r="C195" t="s">
        <v>352</v>
      </c>
      <c r="D195" s="5" t="s">
        <v>479</v>
      </c>
      <c r="E195" t="s">
        <v>158</v>
      </c>
      <c r="F195" t="s">
        <v>503</v>
      </c>
      <c r="H195" t="s">
        <v>503</v>
      </c>
      <c r="J195" t="s">
        <v>75</v>
      </c>
    </row>
    <row r="196" spans="1:11" x14ac:dyDescent="0.25">
      <c r="A196" t="s">
        <v>423</v>
      </c>
      <c r="B196" t="s">
        <v>74</v>
      </c>
      <c r="C196" t="s">
        <v>352</v>
      </c>
      <c r="D196" s="5" t="s">
        <v>112</v>
      </c>
      <c r="E196" t="s">
        <v>158</v>
      </c>
      <c r="F196" t="s">
        <v>676</v>
      </c>
      <c r="H196" t="s">
        <v>676</v>
      </c>
      <c r="J196" t="s">
        <v>75</v>
      </c>
    </row>
    <row r="197" spans="1:11" x14ac:dyDescent="0.25">
      <c r="A197" t="s">
        <v>423</v>
      </c>
      <c r="B197" t="s">
        <v>74</v>
      </c>
      <c r="C197" t="s">
        <v>352</v>
      </c>
      <c r="D197" s="5" t="s">
        <v>394</v>
      </c>
      <c r="E197" t="s">
        <v>158</v>
      </c>
      <c r="F197" t="s">
        <v>395</v>
      </c>
      <c r="H197" t="s">
        <v>395</v>
      </c>
      <c r="J197" t="s">
        <v>75</v>
      </c>
    </row>
    <row r="198" spans="1:11" x14ac:dyDescent="0.25">
      <c r="A198" t="s">
        <v>1375</v>
      </c>
    </row>
    <row r="199" spans="1:11" x14ac:dyDescent="0.25">
      <c r="A199" t="s">
        <v>436</v>
      </c>
    </row>
    <row r="200" spans="1:11" x14ac:dyDescent="0.25">
      <c r="D200">
        <v>1</v>
      </c>
      <c r="E200" t="s">
        <v>69</v>
      </c>
      <c r="F200" s="5" t="s">
        <v>70</v>
      </c>
      <c r="G200" t="s">
        <v>71</v>
      </c>
      <c r="I200">
        <v>10</v>
      </c>
      <c r="J200">
        <v>0</v>
      </c>
      <c r="K200" t="s">
        <v>886</v>
      </c>
    </row>
    <row r="201" spans="1:11" x14ac:dyDescent="0.25">
      <c r="D201">
        <v>2</v>
      </c>
      <c r="E201" t="s">
        <v>69</v>
      </c>
      <c r="F201" s="5" t="s">
        <v>72</v>
      </c>
      <c r="G201" t="s">
        <v>71</v>
      </c>
      <c r="I201">
        <v>10</v>
      </c>
      <c r="J201">
        <v>0</v>
      </c>
      <c r="K201" t="s">
        <v>887</v>
      </c>
    </row>
    <row r="202" spans="1:11" x14ac:dyDescent="0.25">
      <c r="D202">
        <v>3</v>
      </c>
      <c r="E202" t="s">
        <v>69</v>
      </c>
      <c r="F202" s="5" t="s">
        <v>154</v>
      </c>
      <c r="G202" t="s">
        <v>71</v>
      </c>
      <c r="I202">
        <v>10</v>
      </c>
      <c r="J202">
        <v>0</v>
      </c>
      <c r="K202" t="s">
        <v>888</v>
      </c>
    </row>
    <row r="203" spans="1:11" x14ac:dyDescent="0.25">
      <c r="D203">
        <v>4</v>
      </c>
      <c r="E203" t="s">
        <v>69</v>
      </c>
      <c r="F203" s="5" t="s">
        <v>160</v>
      </c>
      <c r="G203" t="s">
        <v>71</v>
      </c>
      <c r="I203">
        <v>10</v>
      </c>
      <c r="J203">
        <v>0</v>
      </c>
      <c r="K203" t="s">
        <v>160</v>
      </c>
    </row>
    <row r="204" spans="1:11" x14ac:dyDescent="0.25">
      <c r="D204">
        <v>5</v>
      </c>
      <c r="E204" t="s">
        <v>69</v>
      </c>
      <c r="F204" s="5" t="s">
        <v>261</v>
      </c>
      <c r="G204" t="s">
        <v>71</v>
      </c>
      <c r="I204">
        <v>10</v>
      </c>
      <c r="J204">
        <v>0</v>
      </c>
      <c r="K204" t="s">
        <v>935</v>
      </c>
    </row>
    <row r="205" spans="1:11" x14ac:dyDescent="0.25">
      <c r="D205">
        <v>6</v>
      </c>
      <c r="E205" t="s">
        <v>69</v>
      </c>
      <c r="F205" s="5" t="s">
        <v>259</v>
      </c>
      <c r="G205" t="s">
        <v>71</v>
      </c>
      <c r="I205">
        <v>10</v>
      </c>
      <c r="J205">
        <v>0</v>
      </c>
      <c r="K205" t="s">
        <v>938</v>
      </c>
    </row>
    <row r="206" spans="1:11" x14ac:dyDescent="0.25">
      <c r="D206">
        <v>7</v>
      </c>
      <c r="E206" t="s">
        <v>69</v>
      </c>
      <c r="F206" s="5" t="s">
        <v>478</v>
      </c>
      <c r="G206" t="s">
        <v>151</v>
      </c>
      <c r="H206">
        <v>255</v>
      </c>
      <c r="K206" t="s">
        <v>648</v>
      </c>
    </row>
    <row r="207" spans="1:11" x14ac:dyDescent="0.25">
      <c r="D207">
        <v>8</v>
      </c>
      <c r="E207" t="s">
        <v>69</v>
      </c>
      <c r="F207" s="5" t="s">
        <v>110</v>
      </c>
      <c r="G207" t="s">
        <v>71</v>
      </c>
      <c r="I207">
        <v>10</v>
      </c>
      <c r="J207">
        <v>0</v>
      </c>
      <c r="K207" t="s">
        <v>646</v>
      </c>
    </row>
    <row r="208" spans="1:11" x14ac:dyDescent="0.25">
      <c r="D208">
        <v>9</v>
      </c>
      <c r="E208" t="s">
        <v>69</v>
      </c>
      <c r="F208" s="5" t="s">
        <v>479</v>
      </c>
      <c r="G208" t="s">
        <v>71</v>
      </c>
      <c r="I208">
        <v>10</v>
      </c>
      <c r="J208">
        <v>0</v>
      </c>
      <c r="K208" t="s">
        <v>1257</v>
      </c>
    </row>
    <row r="209" spans="4:11" x14ac:dyDescent="0.25">
      <c r="D209">
        <v>10</v>
      </c>
      <c r="E209" t="s">
        <v>69</v>
      </c>
      <c r="F209" s="5" t="s">
        <v>262</v>
      </c>
      <c r="G209" t="s">
        <v>71</v>
      </c>
      <c r="I209">
        <v>10</v>
      </c>
      <c r="J209">
        <v>0</v>
      </c>
      <c r="K209" t="s">
        <v>647</v>
      </c>
    </row>
    <row r="210" spans="4:11" x14ac:dyDescent="0.25">
      <c r="D210">
        <v>11</v>
      </c>
      <c r="E210" t="s">
        <v>69</v>
      </c>
      <c r="F210" s="5" t="s">
        <v>111</v>
      </c>
      <c r="G210" t="s">
        <v>71</v>
      </c>
      <c r="I210">
        <v>10</v>
      </c>
      <c r="J210">
        <v>0</v>
      </c>
      <c r="K210" t="s">
        <v>1258</v>
      </c>
    </row>
    <row r="211" spans="4:11" x14ac:dyDescent="0.25">
      <c r="D211">
        <v>12</v>
      </c>
      <c r="E211" t="s">
        <v>69</v>
      </c>
      <c r="F211" s="5" t="s">
        <v>394</v>
      </c>
      <c r="G211" t="s">
        <v>71</v>
      </c>
      <c r="I211">
        <v>10</v>
      </c>
      <c r="J211">
        <v>0</v>
      </c>
      <c r="K211" t="s">
        <v>956</v>
      </c>
    </row>
    <row r="212" spans="4:11" x14ac:dyDescent="0.25">
      <c r="D212">
        <v>13</v>
      </c>
      <c r="E212" t="s">
        <v>69</v>
      </c>
      <c r="F212" s="5" t="s">
        <v>112</v>
      </c>
      <c r="G212" t="s">
        <v>71</v>
      </c>
      <c r="I212">
        <v>10</v>
      </c>
      <c r="J212">
        <v>0</v>
      </c>
      <c r="K212" t="s">
        <v>889</v>
      </c>
    </row>
    <row r="213" spans="4:11" x14ac:dyDescent="0.25">
      <c r="D213">
        <v>14</v>
      </c>
      <c r="E213" t="s">
        <v>69</v>
      </c>
      <c r="F213" s="5" t="s">
        <v>113</v>
      </c>
      <c r="G213" t="s">
        <v>483</v>
      </c>
      <c r="I213">
        <v>19</v>
      </c>
      <c r="J213">
        <v>4</v>
      </c>
      <c r="K213" t="s">
        <v>957</v>
      </c>
    </row>
    <row r="214" spans="4:11" x14ac:dyDescent="0.25">
      <c r="D214">
        <v>15</v>
      </c>
      <c r="E214" t="s">
        <v>69</v>
      </c>
      <c r="F214" s="5" t="s">
        <v>114</v>
      </c>
      <c r="G214" t="s">
        <v>483</v>
      </c>
      <c r="I214">
        <v>19</v>
      </c>
      <c r="J214">
        <v>4</v>
      </c>
      <c r="K214" t="s">
        <v>958</v>
      </c>
    </row>
    <row r="215" spans="4:11" x14ac:dyDescent="0.25">
      <c r="D215">
        <v>16</v>
      </c>
      <c r="E215" t="s">
        <v>69</v>
      </c>
      <c r="F215" s="5" t="s">
        <v>115</v>
      </c>
      <c r="G215" t="s">
        <v>483</v>
      </c>
      <c r="I215">
        <v>19</v>
      </c>
      <c r="J215">
        <v>4</v>
      </c>
      <c r="K215" t="s">
        <v>898</v>
      </c>
    </row>
    <row r="216" spans="4:11" x14ac:dyDescent="0.25">
      <c r="D216">
        <v>17</v>
      </c>
      <c r="E216" t="s">
        <v>69</v>
      </c>
      <c r="F216" s="5" t="s">
        <v>45</v>
      </c>
      <c r="G216" t="s">
        <v>483</v>
      </c>
      <c r="I216">
        <v>19</v>
      </c>
      <c r="J216">
        <v>4</v>
      </c>
      <c r="K216" t="s">
        <v>959</v>
      </c>
    </row>
    <row r="217" spans="4:11" x14ac:dyDescent="0.25">
      <c r="D217">
        <v>18</v>
      </c>
      <c r="E217" t="s">
        <v>69</v>
      </c>
      <c r="F217" s="5" t="s">
        <v>116</v>
      </c>
      <c r="G217" t="s">
        <v>483</v>
      </c>
      <c r="I217">
        <v>19</v>
      </c>
      <c r="J217">
        <v>4</v>
      </c>
      <c r="K217" t="s">
        <v>960</v>
      </c>
    </row>
    <row r="218" spans="4:11" x14ac:dyDescent="0.25">
      <c r="D218">
        <v>19</v>
      </c>
      <c r="E218" t="s">
        <v>69</v>
      </c>
      <c r="F218" s="5" t="s">
        <v>117</v>
      </c>
      <c r="G218" t="s">
        <v>483</v>
      </c>
      <c r="I218">
        <v>19</v>
      </c>
      <c r="J218">
        <v>4</v>
      </c>
      <c r="K218" t="s">
        <v>900</v>
      </c>
    </row>
    <row r="219" spans="4:11" x14ac:dyDescent="0.25">
      <c r="D219">
        <v>20</v>
      </c>
      <c r="E219" t="s">
        <v>69</v>
      </c>
      <c r="F219" s="5" t="s">
        <v>46</v>
      </c>
      <c r="G219" t="s">
        <v>483</v>
      </c>
      <c r="I219">
        <v>19</v>
      </c>
      <c r="J219">
        <v>4</v>
      </c>
      <c r="K219" t="s">
        <v>961</v>
      </c>
    </row>
    <row r="220" spans="4:11" x14ac:dyDescent="0.25">
      <c r="D220">
        <v>21</v>
      </c>
      <c r="E220" t="s">
        <v>69</v>
      </c>
      <c r="F220" s="5" t="s">
        <v>118</v>
      </c>
      <c r="G220" t="s">
        <v>483</v>
      </c>
      <c r="I220">
        <v>19</v>
      </c>
      <c r="J220">
        <v>4</v>
      </c>
      <c r="K220" t="s">
        <v>962</v>
      </c>
    </row>
    <row r="221" spans="4:11" x14ac:dyDescent="0.25">
      <c r="D221">
        <v>22</v>
      </c>
      <c r="E221" t="s">
        <v>69</v>
      </c>
      <c r="F221" s="5" t="s">
        <v>119</v>
      </c>
      <c r="G221" t="s">
        <v>483</v>
      </c>
      <c r="I221">
        <v>19</v>
      </c>
      <c r="J221">
        <v>4</v>
      </c>
      <c r="K221" t="s">
        <v>902</v>
      </c>
    </row>
    <row r="222" spans="4:11" x14ac:dyDescent="0.25">
      <c r="D222">
        <v>23</v>
      </c>
      <c r="E222" t="s">
        <v>69</v>
      </c>
      <c r="F222" s="5" t="s">
        <v>47</v>
      </c>
      <c r="G222" t="s">
        <v>483</v>
      </c>
      <c r="I222">
        <v>19</v>
      </c>
      <c r="J222">
        <v>4</v>
      </c>
      <c r="K222" t="s">
        <v>963</v>
      </c>
    </row>
    <row r="223" spans="4:11" x14ac:dyDescent="0.25">
      <c r="D223">
        <v>24</v>
      </c>
      <c r="E223" t="s">
        <v>69</v>
      </c>
      <c r="F223" s="5" t="s">
        <v>120</v>
      </c>
      <c r="G223" t="s">
        <v>483</v>
      </c>
      <c r="I223">
        <v>19</v>
      </c>
      <c r="J223">
        <v>4</v>
      </c>
      <c r="K223" t="s">
        <v>964</v>
      </c>
    </row>
    <row r="224" spans="4:11" x14ac:dyDescent="0.25">
      <c r="D224">
        <v>25</v>
      </c>
      <c r="E224" t="s">
        <v>69</v>
      </c>
      <c r="F224" s="5" t="s">
        <v>121</v>
      </c>
      <c r="G224" t="s">
        <v>483</v>
      </c>
      <c r="I224">
        <v>19</v>
      </c>
      <c r="J224">
        <v>4</v>
      </c>
      <c r="K224" t="s">
        <v>904</v>
      </c>
    </row>
    <row r="225" spans="4:11" x14ac:dyDescent="0.25">
      <c r="D225">
        <v>26</v>
      </c>
      <c r="E225" t="s">
        <v>69</v>
      </c>
      <c r="F225" s="5" t="s">
        <v>48</v>
      </c>
      <c r="G225" t="s">
        <v>483</v>
      </c>
      <c r="I225">
        <v>19</v>
      </c>
      <c r="J225">
        <v>4</v>
      </c>
      <c r="K225" t="s">
        <v>965</v>
      </c>
    </row>
    <row r="226" spans="4:11" x14ac:dyDescent="0.25">
      <c r="D226">
        <v>27</v>
      </c>
      <c r="E226" t="s">
        <v>69</v>
      </c>
      <c r="F226" s="5" t="s">
        <v>122</v>
      </c>
      <c r="G226" t="s">
        <v>483</v>
      </c>
      <c r="I226">
        <v>19</v>
      </c>
      <c r="J226">
        <v>4</v>
      </c>
      <c r="K226" t="s">
        <v>966</v>
      </c>
    </row>
    <row r="227" spans="4:11" x14ac:dyDescent="0.25">
      <c r="D227">
        <v>28</v>
      </c>
      <c r="E227" t="s">
        <v>69</v>
      </c>
      <c r="F227" s="5" t="s">
        <v>123</v>
      </c>
      <c r="G227" t="s">
        <v>483</v>
      </c>
      <c r="I227">
        <v>19</v>
      </c>
      <c r="J227">
        <v>4</v>
      </c>
      <c r="K227" t="s">
        <v>906</v>
      </c>
    </row>
    <row r="228" spans="4:11" x14ac:dyDescent="0.25">
      <c r="D228">
        <v>29</v>
      </c>
      <c r="E228" t="s">
        <v>69</v>
      </c>
      <c r="F228" s="5" t="s">
        <v>49</v>
      </c>
      <c r="G228" t="s">
        <v>483</v>
      </c>
      <c r="I228">
        <v>19</v>
      </c>
      <c r="J228">
        <v>4</v>
      </c>
      <c r="K228" t="s">
        <v>967</v>
      </c>
    </row>
    <row r="229" spans="4:11" x14ac:dyDescent="0.25">
      <c r="D229">
        <v>30</v>
      </c>
      <c r="E229" t="s">
        <v>69</v>
      </c>
      <c r="F229" s="5" t="s">
        <v>124</v>
      </c>
      <c r="G229" t="s">
        <v>483</v>
      </c>
      <c r="I229">
        <v>19</v>
      </c>
      <c r="J229">
        <v>4</v>
      </c>
      <c r="K229" t="s">
        <v>968</v>
      </c>
    </row>
    <row r="230" spans="4:11" x14ac:dyDescent="0.25">
      <c r="D230">
        <v>31</v>
      </c>
      <c r="E230" t="s">
        <v>69</v>
      </c>
      <c r="F230" s="5" t="s">
        <v>125</v>
      </c>
      <c r="G230" t="s">
        <v>483</v>
      </c>
      <c r="I230">
        <v>19</v>
      </c>
      <c r="J230">
        <v>4</v>
      </c>
      <c r="K230" t="s">
        <v>908</v>
      </c>
    </row>
    <row r="231" spans="4:11" x14ac:dyDescent="0.25">
      <c r="D231">
        <v>32</v>
      </c>
      <c r="E231" t="s">
        <v>69</v>
      </c>
      <c r="F231" s="5" t="s">
        <v>50</v>
      </c>
      <c r="G231" t="s">
        <v>483</v>
      </c>
      <c r="I231">
        <v>19</v>
      </c>
      <c r="J231">
        <v>4</v>
      </c>
      <c r="K231" t="s">
        <v>969</v>
      </c>
    </row>
    <row r="232" spans="4:11" x14ac:dyDescent="0.25">
      <c r="D232">
        <v>33</v>
      </c>
      <c r="E232" t="s">
        <v>69</v>
      </c>
      <c r="F232" s="5" t="s">
        <v>126</v>
      </c>
      <c r="G232" t="s">
        <v>483</v>
      </c>
      <c r="I232">
        <v>19</v>
      </c>
      <c r="J232">
        <v>4</v>
      </c>
      <c r="K232" t="s">
        <v>970</v>
      </c>
    </row>
    <row r="233" spans="4:11" x14ac:dyDescent="0.25">
      <c r="D233">
        <v>34</v>
      </c>
      <c r="E233" t="s">
        <v>69</v>
      </c>
      <c r="F233" s="5" t="s">
        <v>127</v>
      </c>
      <c r="G233" t="s">
        <v>483</v>
      </c>
      <c r="I233">
        <v>19</v>
      </c>
      <c r="J233">
        <v>4</v>
      </c>
      <c r="K233" t="s">
        <v>910</v>
      </c>
    </row>
    <row r="234" spans="4:11" x14ac:dyDescent="0.25">
      <c r="D234">
        <v>35</v>
      </c>
      <c r="E234" t="s">
        <v>69</v>
      </c>
      <c r="F234" s="5" t="s">
        <v>51</v>
      </c>
      <c r="G234" t="s">
        <v>483</v>
      </c>
      <c r="I234">
        <v>19</v>
      </c>
      <c r="J234">
        <v>4</v>
      </c>
      <c r="K234" t="s">
        <v>971</v>
      </c>
    </row>
    <row r="235" spans="4:11" x14ac:dyDescent="0.25">
      <c r="D235">
        <v>36</v>
      </c>
      <c r="E235" t="s">
        <v>69</v>
      </c>
      <c r="F235" s="5" t="s">
        <v>128</v>
      </c>
      <c r="G235" t="s">
        <v>483</v>
      </c>
      <c r="I235">
        <v>19</v>
      </c>
      <c r="J235">
        <v>4</v>
      </c>
      <c r="K235" t="s">
        <v>972</v>
      </c>
    </row>
    <row r="236" spans="4:11" x14ac:dyDescent="0.25">
      <c r="D236">
        <v>37</v>
      </c>
      <c r="E236" t="s">
        <v>69</v>
      </c>
      <c r="F236" s="5" t="s">
        <v>129</v>
      </c>
      <c r="G236" t="s">
        <v>483</v>
      </c>
      <c r="I236">
        <v>19</v>
      </c>
      <c r="J236">
        <v>4</v>
      </c>
      <c r="K236" t="s">
        <v>912</v>
      </c>
    </row>
    <row r="237" spans="4:11" x14ac:dyDescent="0.25">
      <c r="D237">
        <v>38</v>
      </c>
      <c r="E237" t="s">
        <v>69</v>
      </c>
      <c r="F237" s="5" t="s">
        <v>52</v>
      </c>
      <c r="G237" t="s">
        <v>483</v>
      </c>
      <c r="I237">
        <v>19</v>
      </c>
      <c r="J237">
        <v>4</v>
      </c>
      <c r="K237" t="s">
        <v>973</v>
      </c>
    </row>
    <row r="238" spans="4:11" x14ac:dyDescent="0.25">
      <c r="D238">
        <v>39</v>
      </c>
      <c r="E238" t="s">
        <v>69</v>
      </c>
      <c r="F238" s="5" t="s">
        <v>130</v>
      </c>
      <c r="G238" t="s">
        <v>483</v>
      </c>
      <c r="I238">
        <v>19</v>
      </c>
      <c r="J238">
        <v>4</v>
      </c>
      <c r="K238" t="s">
        <v>974</v>
      </c>
    </row>
    <row r="239" spans="4:11" x14ac:dyDescent="0.25">
      <c r="D239">
        <v>40</v>
      </c>
      <c r="E239" t="s">
        <v>69</v>
      </c>
      <c r="F239" s="5" t="s">
        <v>131</v>
      </c>
      <c r="G239" t="s">
        <v>483</v>
      </c>
      <c r="I239">
        <v>19</v>
      </c>
      <c r="J239">
        <v>4</v>
      </c>
      <c r="K239" t="s">
        <v>914</v>
      </c>
    </row>
    <row r="240" spans="4:11" x14ac:dyDescent="0.25">
      <c r="D240">
        <v>41</v>
      </c>
      <c r="E240" t="s">
        <v>69</v>
      </c>
      <c r="F240" s="5" t="s">
        <v>53</v>
      </c>
      <c r="G240" t="s">
        <v>483</v>
      </c>
      <c r="I240">
        <v>19</v>
      </c>
      <c r="J240">
        <v>4</v>
      </c>
      <c r="K240" t="s">
        <v>975</v>
      </c>
    </row>
    <row r="241" spans="1:11" x14ac:dyDescent="0.25">
      <c r="D241">
        <v>42</v>
      </c>
      <c r="E241" t="s">
        <v>69</v>
      </c>
      <c r="F241" s="5" t="s">
        <v>132</v>
      </c>
      <c r="G241" t="s">
        <v>483</v>
      </c>
      <c r="I241">
        <v>19</v>
      </c>
      <c r="J241">
        <v>4</v>
      </c>
      <c r="K241" t="s">
        <v>976</v>
      </c>
    </row>
    <row r="242" spans="1:11" x14ac:dyDescent="0.25">
      <c r="D242">
        <v>43</v>
      </c>
      <c r="E242" t="s">
        <v>69</v>
      </c>
      <c r="F242" s="5" t="s">
        <v>133</v>
      </c>
      <c r="G242" t="s">
        <v>483</v>
      </c>
      <c r="I242">
        <v>19</v>
      </c>
      <c r="J242">
        <v>4</v>
      </c>
      <c r="K242" t="s">
        <v>916</v>
      </c>
    </row>
    <row r="243" spans="1:11" x14ac:dyDescent="0.25">
      <c r="D243">
        <v>44</v>
      </c>
      <c r="E243" t="s">
        <v>69</v>
      </c>
      <c r="F243" s="5" t="s">
        <v>54</v>
      </c>
      <c r="G243" t="s">
        <v>483</v>
      </c>
      <c r="I243">
        <v>19</v>
      </c>
      <c r="J243">
        <v>4</v>
      </c>
      <c r="K243" t="s">
        <v>977</v>
      </c>
    </row>
    <row r="244" spans="1:11" x14ac:dyDescent="0.25">
      <c r="D244">
        <v>45</v>
      </c>
      <c r="E244" t="s">
        <v>69</v>
      </c>
      <c r="F244" s="5" t="s">
        <v>134</v>
      </c>
      <c r="G244" t="s">
        <v>483</v>
      </c>
      <c r="I244">
        <v>19</v>
      </c>
      <c r="J244">
        <v>4</v>
      </c>
      <c r="K244" t="s">
        <v>978</v>
      </c>
    </row>
    <row r="245" spans="1:11" x14ac:dyDescent="0.25">
      <c r="D245">
        <v>46</v>
      </c>
      <c r="E245" t="s">
        <v>69</v>
      </c>
      <c r="F245" s="5" t="s">
        <v>135</v>
      </c>
      <c r="G245" t="s">
        <v>483</v>
      </c>
      <c r="I245">
        <v>19</v>
      </c>
      <c r="J245">
        <v>4</v>
      </c>
      <c r="K245" t="s">
        <v>918</v>
      </c>
    </row>
    <row r="246" spans="1:11" x14ac:dyDescent="0.25">
      <c r="D246">
        <v>47</v>
      </c>
      <c r="E246" t="s">
        <v>69</v>
      </c>
      <c r="F246" s="5" t="s">
        <v>55</v>
      </c>
      <c r="G246" t="s">
        <v>483</v>
      </c>
      <c r="I246">
        <v>19</v>
      </c>
      <c r="J246">
        <v>4</v>
      </c>
      <c r="K246" t="s">
        <v>979</v>
      </c>
    </row>
    <row r="247" spans="1:11" x14ac:dyDescent="0.25">
      <c r="D247">
        <v>48</v>
      </c>
      <c r="E247" t="s">
        <v>69</v>
      </c>
      <c r="F247" s="5" t="s">
        <v>136</v>
      </c>
      <c r="G247" t="s">
        <v>483</v>
      </c>
      <c r="I247">
        <v>19</v>
      </c>
      <c r="J247">
        <v>4</v>
      </c>
      <c r="K247" t="s">
        <v>980</v>
      </c>
    </row>
    <row r="248" spans="1:11" x14ac:dyDescent="0.25">
      <c r="D248">
        <v>49</v>
      </c>
      <c r="E248" t="s">
        <v>69</v>
      </c>
      <c r="F248" s="5" t="s">
        <v>137</v>
      </c>
      <c r="G248" t="s">
        <v>483</v>
      </c>
      <c r="I248">
        <v>19</v>
      </c>
      <c r="J248">
        <v>4</v>
      </c>
      <c r="K248" t="s">
        <v>920</v>
      </c>
    </row>
    <row r="249" spans="1:11" x14ac:dyDescent="0.25">
      <c r="D249">
        <v>50</v>
      </c>
      <c r="E249" t="s">
        <v>69</v>
      </c>
      <c r="F249" s="5" t="s">
        <v>56</v>
      </c>
      <c r="G249" t="s">
        <v>483</v>
      </c>
      <c r="I249">
        <v>19</v>
      </c>
      <c r="J249">
        <v>4</v>
      </c>
      <c r="K249" t="s">
        <v>981</v>
      </c>
    </row>
    <row r="250" spans="1:11" x14ac:dyDescent="0.25">
      <c r="D250">
        <v>51</v>
      </c>
      <c r="E250" t="s">
        <v>69</v>
      </c>
      <c r="F250" s="5" t="s">
        <v>138</v>
      </c>
      <c r="G250" t="s">
        <v>483</v>
      </c>
      <c r="I250">
        <v>19</v>
      </c>
      <c r="J250">
        <v>4</v>
      </c>
      <c r="K250" t="s">
        <v>982</v>
      </c>
    </row>
    <row r="251" spans="1:11" x14ac:dyDescent="0.25">
      <c r="D251">
        <v>52</v>
      </c>
      <c r="E251" t="s">
        <v>69</v>
      </c>
      <c r="F251" s="5" t="s">
        <v>139</v>
      </c>
      <c r="G251" t="s">
        <v>483</v>
      </c>
      <c r="I251">
        <v>19</v>
      </c>
      <c r="J251">
        <v>4</v>
      </c>
      <c r="K251" t="s">
        <v>922</v>
      </c>
    </row>
    <row r="252" spans="1:11" x14ac:dyDescent="0.25">
      <c r="D252">
        <v>53</v>
      </c>
      <c r="E252" t="s">
        <v>69</v>
      </c>
      <c r="F252" s="5" t="s">
        <v>140</v>
      </c>
      <c r="G252" t="s">
        <v>151</v>
      </c>
      <c r="H252">
        <v>-1</v>
      </c>
      <c r="K252" t="s">
        <v>923</v>
      </c>
    </row>
    <row r="253" spans="1:11" x14ac:dyDescent="0.25">
      <c r="D253">
        <v>54</v>
      </c>
      <c r="E253" t="s">
        <v>69</v>
      </c>
      <c r="F253" s="5" t="s">
        <v>161</v>
      </c>
      <c r="G253" t="s">
        <v>162</v>
      </c>
      <c r="I253">
        <v>3</v>
      </c>
      <c r="K253" t="s">
        <v>1265</v>
      </c>
    </row>
    <row r="254" spans="1:11" x14ac:dyDescent="0.25">
      <c r="A254" t="s">
        <v>437</v>
      </c>
    </row>
    <row r="255" spans="1:11" x14ac:dyDescent="0.25">
      <c r="A255" t="s">
        <v>438</v>
      </c>
    </row>
    <row r="256" spans="1:11" x14ac:dyDescent="0.25">
      <c r="D256">
        <v>1</v>
      </c>
      <c r="E256" t="s">
        <v>69</v>
      </c>
      <c r="F256" s="5" t="s">
        <v>70</v>
      </c>
      <c r="G256" t="s">
        <v>71</v>
      </c>
      <c r="I256">
        <v>10</v>
      </c>
      <c r="J256">
        <v>0</v>
      </c>
      <c r="K256" t="s">
        <v>886</v>
      </c>
    </row>
    <row r="257" spans="4:11" x14ac:dyDescent="0.25">
      <c r="D257">
        <v>2</v>
      </c>
      <c r="E257" t="s">
        <v>69</v>
      </c>
      <c r="F257" s="5" t="s">
        <v>72</v>
      </c>
      <c r="G257" t="s">
        <v>71</v>
      </c>
      <c r="I257">
        <v>10</v>
      </c>
      <c r="J257">
        <v>0</v>
      </c>
      <c r="K257" t="s">
        <v>887</v>
      </c>
    </row>
    <row r="258" spans="4:11" x14ac:dyDescent="0.25">
      <c r="D258">
        <v>3</v>
      </c>
      <c r="E258" t="s">
        <v>69</v>
      </c>
      <c r="F258" s="5" t="s">
        <v>154</v>
      </c>
      <c r="G258" t="s">
        <v>71</v>
      </c>
      <c r="I258">
        <v>10</v>
      </c>
      <c r="J258">
        <v>0</v>
      </c>
      <c r="K258" t="s">
        <v>888</v>
      </c>
    </row>
    <row r="259" spans="4:11" x14ac:dyDescent="0.25">
      <c r="D259">
        <v>4</v>
      </c>
      <c r="E259" t="s">
        <v>69</v>
      </c>
      <c r="F259" s="5" t="s">
        <v>160</v>
      </c>
      <c r="G259" t="s">
        <v>71</v>
      </c>
      <c r="I259">
        <v>10</v>
      </c>
      <c r="J259">
        <v>0</v>
      </c>
      <c r="K259" t="s">
        <v>160</v>
      </c>
    </row>
    <row r="260" spans="4:11" x14ac:dyDescent="0.25">
      <c r="D260">
        <v>5</v>
      </c>
      <c r="E260" t="s">
        <v>69</v>
      </c>
      <c r="F260" s="5" t="s">
        <v>261</v>
      </c>
      <c r="G260" t="s">
        <v>71</v>
      </c>
      <c r="I260">
        <v>10</v>
      </c>
      <c r="J260">
        <v>0</v>
      </c>
      <c r="K260" t="s">
        <v>935</v>
      </c>
    </row>
    <row r="261" spans="4:11" x14ac:dyDescent="0.25">
      <c r="D261">
        <v>6</v>
      </c>
      <c r="E261" t="s">
        <v>69</v>
      </c>
      <c r="F261" s="5" t="s">
        <v>259</v>
      </c>
      <c r="G261" t="s">
        <v>71</v>
      </c>
      <c r="I261">
        <v>10</v>
      </c>
      <c r="J261">
        <v>0</v>
      </c>
      <c r="K261" t="s">
        <v>938</v>
      </c>
    </row>
    <row r="262" spans="4:11" x14ac:dyDescent="0.25">
      <c r="D262">
        <v>7</v>
      </c>
      <c r="E262" t="s">
        <v>69</v>
      </c>
      <c r="F262" s="5" t="s">
        <v>478</v>
      </c>
      <c r="G262" t="s">
        <v>151</v>
      </c>
      <c r="H262">
        <v>255</v>
      </c>
      <c r="K262" t="s">
        <v>648</v>
      </c>
    </row>
    <row r="263" spans="4:11" x14ac:dyDescent="0.25">
      <c r="D263">
        <v>8</v>
      </c>
      <c r="E263" t="s">
        <v>69</v>
      </c>
      <c r="F263" s="5" t="s">
        <v>110</v>
      </c>
      <c r="G263" t="s">
        <v>71</v>
      </c>
      <c r="I263">
        <v>10</v>
      </c>
      <c r="J263">
        <v>0</v>
      </c>
      <c r="K263" t="s">
        <v>646</v>
      </c>
    </row>
    <row r="264" spans="4:11" x14ac:dyDescent="0.25">
      <c r="D264">
        <v>9</v>
      </c>
      <c r="E264" t="s">
        <v>69</v>
      </c>
      <c r="F264" s="5" t="s">
        <v>479</v>
      </c>
      <c r="G264" t="s">
        <v>71</v>
      </c>
      <c r="I264">
        <v>10</v>
      </c>
      <c r="J264">
        <v>0</v>
      </c>
      <c r="K264" t="s">
        <v>1257</v>
      </c>
    </row>
    <row r="265" spans="4:11" x14ac:dyDescent="0.25">
      <c r="D265">
        <v>10</v>
      </c>
      <c r="E265" t="s">
        <v>69</v>
      </c>
      <c r="F265" s="5" t="s">
        <v>262</v>
      </c>
      <c r="G265" t="s">
        <v>71</v>
      </c>
      <c r="I265">
        <v>10</v>
      </c>
      <c r="J265">
        <v>0</v>
      </c>
      <c r="K265" t="s">
        <v>647</v>
      </c>
    </row>
    <row r="266" spans="4:11" x14ac:dyDescent="0.25">
      <c r="D266">
        <v>11</v>
      </c>
      <c r="E266" t="s">
        <v>69</v>
      </c>
      <c r="F266" s="5" t="s">
        <v>111</v>
      </c>
      <c r="G266" t="s">
        <v>71</v>
      </c>
      <c r="I266">
        <v>10</v>
      </c>
      <c r="J266">
        <v>0</v>
      </c>
      <c r="K266" t="s">
        <v>1258</v>
      </c>
    </row>
    <row r="267" spans="4:11" x14ac:dyDescent="0.25">
      <c r="D267">
        <v>12</v>
      </c>
      <c r="E267" t="s">
        <v>69</v>
      </c>
      <c r="F267" s="5" t="s">
        <v>394</v>
      </c>
      <c r="G267" t="s">
        <v>152</v>
      </c>
      <c r="I267">
        <v>3</v>
      </c>
      <c r="J267">
        <v>0</v>
      </c>
      <c r="K267" t="s">
        <v>956</v>
      </c>
    </row>
    <row r="268" spans="4:11" x14ac:dyDescent="0.25">
      <c r="D268">
        <v>13</v>
      </c>
      <c r="E268" t="s">
        <v>69</v>
      </c>
      <c r="F268" s="5" t="s">
        <v>112</v>
      </c>
      <c r="G268" t="s">
        <v>71</v>
      </c>
      <c r="I268">
        <v>10</v>
      </c>
      <c r="J268">
        <v>0</v>
      </c>
      <c r="K268" t="s">
        <v>889</v>
      </c>
    </row>
    <row r="269" spans="4:11" x14ac:dyDescent="0.25">
      <c r="D269">
        <v>14</v>
      </c>
      <c r="E269" t="s">
        <v>69</v>
      </c>
      <c r="F269" s="5" t="s">
        <v>113</v>
      </c>
      <c r="G269" t="s">
        <v>153</v>
      </c>
      <c r="I269">
        <v>53</v>
      </c>
      <c r="K269" t="s">
        <v>957</v>
      </c>
    </row>
    <row r="270" spans="4:11" x14ac:dyDescent="0.25">
      <c r="D270">
        <v>15</v>
      </c>
      <c r="E270" t="s">
        <v>69</v>
      </c>
      <c r="F270" s="5" t="s">
        <v>114</v>
      </c>
      <c r="G270" t="s">
        <v>153</v>
      </c>
      <c r="I270">
        <v>53</v>
      </c>
      <c r="K270" t="s">
        <v>958</v>
      </c>
    </row>
    <row r="271" spans="4:11" x14ac:dyDescent="0.25">
      <c r="D271">
        <v>16</v>
      </c>
      <c r="E271" t="s">
        <v>69</v>
      </c>
      <c r="F271" s="5" t="s">
        <v>115</v>
      </c>
      <c r="G271" t="s">
        <v>153</v>
      </c>
      <c r="I271">
        <v>53</v>
      </c>
      <c r="K271" t="s">
        <v>898</v>
      </c>
    </row>
    <row r="272" spans="4:11" x14ac:dyDescent="0.25">
      <c r="D272">
        <v>17</v>
      </c>
      <c r="E272" t="s">
        <v>69</v>
      </c>
      <c r="F272" s="5" t="s">
        <v>45</v>
      </c>
      <c r="G272" t="s">
        <v>153</v>
      </c>
      <c r="I272">
        <v>53</v>
      </c>
      <c r="K272" t="s">
        <v>959</v>
      </c>
    </row>
    <row r="273" spans="4:11" x14ac:dyDescent="0.25">
      <c r="D273">
        <v>18</v>
      </c>
      <c r="E273" t="s">
        <v>69</v>
      </c>
      <c r="F273" s="5" t="s">
        <v>116</v>
      </c>
      <c r="G273" t="s">
        <v>153</v>
      </c>
      <c r="I273">
        <v>53</v>
      </c>
      <c r="K273" t="s">
        <v>960</v>
      </c>
    </row>
    <row r="274" spans="4:11" x14ac:dyDescent="0.25">
      <c r="D274">
        <v>19</v>
      </c>
      <c r="E274" t="s">
        <v>69</v>
      </c>
      <c r="F274" s="5" t="s">
        <v>117</v>
      </c>
      <c r="G274" t="s">
        <v>153</v>
      </c>
      <c r="I274">
        <v>53</v>
      </c>
      <c r="K274" t="s">
        <v>900</v>
      </c>
    </row>
    <row r="275" spans="4:11" x14ac:dyDescent="0.25">
      <c r="D275">
        <v>20</v>
      </c>
      <c r="E275" t="s">
        <v>69</v>
      </c>
      <c r="F275" s="5" t="s">
        <v>46</v>
      </c>
      <c r="G275" t="s">
        <v>153</v>
      </c>
      <c r="I275">
        <v>53</v>
      </c>
      <c r="K275" t="s">
        <v>961</v>
      </c>
    </row>
    <row r="276" spans="4:11" x14ac:dyDescent="0.25">
      <c r="D276">
        <v>21</v>
      </c>
      <c r="E276" t="s">
        <v>69</v>
      </c>
      <c r="F276" s="5" t="s">
        <v>118</v>
      </c>
      <c r="G276" t="s">
        <v>153</v>
      </c>
      <c r="I276">
        <v>53</v>
      </c>
      <c r="K276" t="s">
        <v>962</v>
      </c>
    </row>
    <row r="277" spans="4:11" x14ac:dyDescent="0.25">
      <c r="D277">
        <v>22</v>
      </c>
      <c r="E277" t="s">
        <v>69</v>
      </c>
      <c r="F277" s="5" t="s">
        <v>119</v>
      </c>
      <c r="G277" t="s">
        <v>153</v>
      </c>
      <c r="I277">
        <v>53</v>
      </c>
      <c r="K277" t="s">
        <v>902</v>
      </c>
    </row>
    <row r="278" spans="4:11" x14ac:dyDescent="0.25">
      <c r="D278">
        <v>23</v>
      </c>
      <c r="E278" t="s">
        <v>69</v>
      </c>
      <c r="F278" s="5" t="s">
        <v>47</v>
      </c>
      <c r="G278" t="s">
        <v>153</v>
      </c>
      <c r="I278">
        <v>53</v>
      </c>
      <c r="K278" t="s">
        <v>963</v>
      </c>
    </row>
    <row r="279" spans="4:11" x14ac:dyDescent="0.25">
      <c r="D279">
        <v>24</v>
      </c>
      <c r="E279" t="s">
        <v>69</v>
      </c>
      <c r="F279" s="5" t="s">
        <v>120</v>
      </c>
      <c r="G279" t="s">
        <v>153</v>
      </c>
      <c r="I279">
        <v>53</v>
      </c>
      <c r="K279" t="s">
        <v>964</v>
      </c>
    </row>
    <row r="280" spans="4:11" x14ac:dyDescent="0.25">
      <c r="D280">
        <v>25</v>
      </c>
      <c r="E280" t="s">
        <v>69</v>
      </c>
      <c r="F280" s="5" t="s">
        <v>121</v>
      </c>
      <c r="G280" t="s">
        <v>153</v>
      </c>
      <c r="I280">
        <v>53</v>
      </c>
      <c r="K280" t="s">
        <v>904</v>
      </c>
    </row>
    <row r="281" spans="4:11" x14ac:dyDescent="0.25">
      <c r="D281">
        <v>26</v>
      </c>
      <c r="E281" t="s">
        <v>69</v>
      </c>
      <c r="F281" s="5" t="s">
        <v>48</v>
      </c>
      <c r="G281" t="s">
        <v>153</v>
      </c>
      <c r="I281">
        <v>53</v>
      </c>
      <c r="K281" t="s">
        <v>965</v>
      </c>
    </row>
    <row r="282" spans="4:11" x14ac:dyDescent="0.25">
      <c r="D282">
        <v>27</v>
      </c>
      <c r="E282" t="s">
        <v>69</v>
      </c>
      <c r="F282" s="5" t="s">
        <v>122</v>
      </c>
      <c r="G282" t="s">
        <v>153</v>
      </c>
      <c r="I282">
        <v>53</v>
      </c>
      <c r="K282" t="s">
        <v>966</v>
      </c>
    </row>
    <row r="283" spans="4:11" x14ac:dyDescent="0.25">
      <c r="D283">
        <v>28</v>
      </c>
      <c r="E283" t="s">
        <v>69</v>
      </c>
      <c r="F283" s="5" t="s">
        <v>123</v>
      </c>
      <c r="G283" t="s">
        <v>153</v>
      </c>
      <c r="I283">
        <v>53</v>
      </c>
      <c r="K283" t="s">
        <v>906</v>
      </c>
    </row>
    <row r="284" spans="4:11" x14ac:dyDescent="0.25">
      <c r="D284">
        <v>29</v>
      </c>
      <c r="E284" t="s">
        <v>69</v>
      </c>
      <c r="F284" s="5" t="s">
        <v>49</v>
      </c>
      <c r="G284" t="s">
        <v>153</v>
      </c>
      <c r="I284">
        <v>53</v>
      </c>
      <c r="K284" t="s">
        <v>967</v>
      </c>
    </row>
    <row r="285" spans="4:11" x14ac:dyDescent="0.25">
      <c r="D285">
        <v>30</v>
      </c>
      <c r="E285" t="s">
        <v>69</v>
      </c>
      <c r="F285" s="5" t="s">
        <v>124</v>
      </c>
      <c r="G285" t="s">
        <v>153</v>
      </c>
      <c r="I285">
        <v>53</v>
      </c>
      <c r="K285" t="s">
        <v>968</v>
      </c>
    </row>
    <row r="286" spans="4:11" x14ac:dyDescent="0.25">
      <c r="D286">
        <v>31</v>
      </c>
      <c r="E286" t="s">
        <v>69</v>
      </c>
      <c r="F286" s="5" t="s">
        <v>125</v>
      </c>
      <c r="G286" t="s">
        <v>153</v>
      </c>
      <c r="I286">
        <v>53</v>
      </c>
      <c r="K286" t="s">
        <v>908</v>
      </c>
    </row>
    <row r="287" spans="4:11" x14ac:dyDescent="0.25">
      <c r="D287">
        <v>32</v>
      </c>
      <c r="E287" t="s">
        <v>69</v>
      </c>
      <c r="F287" s="5" t="s">
        <v>50</v>
      </c>
      <c r="G287" t="s">
        <v>153</v>
      </c>
      <c r="I287">
        <v>53</v>
      </c>
      <c r="K287" t="s">
        <v>969</v>
      </c>
    </row>
    <row r="288" spans="4:11" x14ac:dyDescent="0.25">
      <c r="D288">
        <v>33</v>
      </c>
      <c r="E288" t="s">
        <v>69</v>
      </c>
      <c r="F288" s="5" t="s">
        <v>126</v>
      </c>
      <c r="G288" t="s">
        <v>153</v>
      </c>
      <c r="I288">
        <v>53</v>
      </c>
      <c r="K288" t="s">
        <v>970</v>
      </c>
    </row>
    <row r="289" spans="4:11" x14ac:dyDescent="0.25">
      <c r="D289">
        <v>34</v>
      </c>
      <c r="E289" t="s">
        <v>69</v>
      </c>
      <c r="F289" s="5" t="s">
        <v>127</v>
      </c>
      <c r="G289" t="s">
        <v>153</v>
      </c>
      <c r="I289">
        <v>53</v>
      </c>
      <c r="K289" t="s">
        <v>910</v>
      </c>
    </row>
    <row r="290" spans="4:11" x14ac:dyDescent="0.25">
      <c r="D290">
        <v>35</v>
      </c>
      <c r="E290" t="s">
        <v>69</v>
      </c>
      <c r="F290" s="5" t="s">
        <v>51</v>
      </c>
      <c r="G290" t="s">
        <v>153</v>
      </c>
      <c r="I290">
        <v>53</v>
      </c>
      <c r="K290" t="s">
        <v>971</v>
      </c>
    </row>
    <row r="291" spans="4:11" x14ac:dyDescent="0.25">
      <c r="D291">
        <v>36</v>
      </c>
      <c r="E291" t="s">
        <v>69</v>
      </c>
      <c r="F291" s="5" t="s">
        <v>128</v>
      </c>
      <c r="G291" t="s">
        <v>153</v>
      </c>
      <c r="I291">
        <v>53</v>
      </c>
      <c r="K291" t="s">
        <v>972</v>
      </c>
    </row>
    <row r="292" spans="4:11" x14ac:dyDescent="0.25">
      <c r="D292">
        <v>37</v>
      </c>
      <c r="E292" t="s">
        <v>69</v>
      </c>
      <c r="F292" s="5" t="s">
        <v>129</v>
      </c>
      <c r="G292" t="s">
        <v>153</v>
      </c>
      <c r="I292">
        <v>53</v>
      </c>
      <c r="K292" t="s">
        <v>912</v>
      </c>
    </row>
    <row r="293" spans="4:11" x14ac:dyDescent="0.25">
      <c r="D293">
        <v>38</v>
      </c>
      <c r="E293" t="s">
        <v>69</v>
      </c>
      <c r="F293" s="5" t="s">
        <v>52</v>
      </c>
      <c r="G293" t="s">
        <v>153</v>
      </c>
      <c r="I293">
        <v>53</v>
      </c>
      <c r="K293" t="s">
        <v>973</v>
      </c>
    </row>
    <row r="294" spans="4:11" x14ac:dyDescent="0.25">
      <c r="D294">
        <v>39</v>
      </c>
      <c r="E294" t="s">
        <v>69</v>
      </c>
      <c r="F294" s="5" t="s">
        <v>130</v>
      </c>
      <c r="G294" t="s">
        <v>153</v>
      </c>
      <c r="I294">
        <v>53</v>
      </c>
      <c r="K294" t="s">
        <v>974</v>
      </c>
    </row>
    <row r="295" spans="4:11" x14ac:dyDescent="0.25">
      <c r="D295">
        <v>40</v>
      </c>
      <c r="E295" t="s">
        <v>69</v>
      </c>
      <c r="F295" s="5" t="s">
        <v>131</v>
      </c>
      <c r="G295" t="s">
        <v>153</v>
      </c>
      <c r="I295">
        <v>53</v>
      </c>
      <c r="K295" t="s">
        <v>914</v>
      </c>
    </row>
    <row r="296" spans="4:11" x14ac:dyDescent="0.25">
      <c r="D296">
        <v>41</v>
      </c>
      <c r="E296" t="s">
        <v>69</v>
      </c>
      <c r="F296" s="5" t="s">
        <v>53</v>
      </c>
      <c r="G296" t="s">
        <v>153</v>
      </c>
      <c r="I296">
        <v>53</v>
      </c>
      <c r="K296" t="s">
        <v>975</v>
      </c>
    </row>
    <row r="297" spans="4:11" x14ac:dyDescent="0.25">
      <c r="D297">
        <v>42</v>
      </c>
      <c r="E297" t="s">
        <v>69</v>
      </c>
      <c r="F297" s="5" t="s">
        <v>132</v>
      </c>
      <c r="G297" t="s">
        <v>153</v>
      </c>
      <c r="I297">
        <v>53</v>
      </c>
      <c r="K297" t="s">
        <v>976</v>
      </c>
    </row>
    <row r="298" spans="4:11" x14ac:dyDescent="0.25">
      <c r="D298">
        <v>43</v>
      </c>
      <c r="E298" t="s">
        <v>69</v>
      </c>
      <c r="F298" s="5" t="s">
        <v>133</v>
      </c>
      <c r="G298" t="s">
        <v>153</v>
      </c>
      <c r="I298">
        <v>53</v>
      </c>
      <c r="K298" t="s">
        <v>916</v>
      </c>
    </row>
    <row r="299" spans="4:11" x14ac:dyDescent="0.25">
      <c r="D299">
        <v>44</v>
      </c>
      <c r="E299" t="s">
        <v>69</v>
      </c>
      <c r="F299" s="5" t="s">
        <v>54</v>
      </c>
      <c r="G299" t="s">
        <v>153</v>
      </c>
      <c r="I299">
        <v>53</v>
      </c>
      <c r="K299" t="s">
        <v>977</v>
      </c>
    </row>
    <row r="300" spans="4:11" x14ac:dyDescent="0.25">
      <c r="D300">
        <v>45</v>
      </c>
      <c r="E300" t="s">
        <v>69</v>
      </c>
      <c r="F300" s="5" t="s">
        <v>134</v>
      </c>
      <c r="G300" t="s">
        <v>153</v>
      </c>
      <c r="I300">
        <v>53</v>
      </c>
      <c r="K300" t="s">
        <v>978</v>
      </c>
    </row>
    <row r="301" spans="4:11" x14ac:dyDescent="0.25">
      <c r="D301">
        <v>46</v>
      </c>
      <c r="E301" t="s">
        <v>69</v>
      </c>
      <c r="F301" s="5" t="s">
        <v>135</v>
      </c>
      <c r="G301" t="s">
        <v>153</v>
      </c>
      <c r="I301">
        <v>53</v>
      </c>
      <c r="K301" t="s">
        <v>918</v>
      </c>
    </row>
    <row r="302" spans="4:11" x14ac:dyDescent="0.25">
      <c r="D302">
        <v>47</v>
      </c>
      <c r="E302" t="s">
        <v>69</v>
      </c>
      <c r="F302" s="5" t="s">
        <v>55</v>
      </c>
      <c r="G302" t="s">
        <v>153</v>
      </c>
      <c r="I302">
        <v>53</v>
      </c>
      <c r="K302" t="s">
        <v>979</v>
      </c>
    </row>
    <row r="303" spans="4:11" x14ac:dyDescent="0.25">
      <c r="D303">
        <v>48</v>
      </c>
      <c r="E303" t="s">
        <v>69</v>
      </c>
      <c r="F303" s="5" t="s">
        <v>136</v>
      </c>
      <c r="G303" t="s">
        <v>153</v>
      </c>
      <c r="I303">
        <v>53</v>
      </c>
      <c r="K303" t="s">
        <v>980</v>
      </c>
    </row>
    <row r="304" spans="4:11" x14ac:dyDescent="0.25">
      <c r="D304">
        <v>49</v>
      </c>
      <c r="E304" t="s">
        <v>69</v>
      </c>
      <c r="F304" s="5" t="s">
        <v>137</v>
      </c>
      <c r="G304" t="s">
        <v>153</v>
      </c>
      <c r="I304">
        <v>53</v>
      </c>
      <c r="K304" t="s">
        <v>920</v>
      </c>
    </row>
    <row r="305" spans="1:11" x14ac:dyDescent="0.25">
      <c r="D305">
        <v>50</v>
      </c>
      <c r="E305" t="s">
        <v>69</v>
      </c>
      <c r="F305" s="5" t="s">
        <v>56</v>
      </c>
      <c r="G305" t="s">
        <v>153</v>
      </c>
      <c r="I305">
        <v>53</v>
      </c>
      <c r="K305" t="s">
        <v>981</v>
      </c>
    </row>
    <row r="306" spans="1:11" x14ac:dyDescent="0.25">
      <c r="D306">
        <v>51</v>
      </c>
      <c r="E306" t="s">
        <v>69</v>
      </c>
      <c r="F306" s="5" t="s">
        <v>138</v>
      </c>
      <c r="G306" t="s">
        <v>153</v>
      </c>
      <c r="I306">
        <v>53</v>
      </c>
      <c r="K306" t="s">
        <v>982</v>
      </c>
    </row>
    <row r="307" spans="1:11" x14ac:dyDescent="0.25">
      <c r="D307">
        <v>52</v>
      </c>
      <c r="E307" t="s">
        <v>69</v>
      </c>
      <c r="F307" s="5" t="s">
        <v>139</v>
      </c>
      <c r="G307" t="s">
        <v>153</v>
      </c>
      <c r="I307">
        <v>53</v>
      </c>
      <c r="K307" t="s">
        <v>922</v>
      </c>
    </row>
    <row r="308" spans="1:11" x14ac:dyDescent="0.25">
      <c r="D308">
        <v>53</v>
      </c>
      <c r="E308" t="s">
        <v>69</v>
      </c>
      <c r="F308" s="5" t="s">
        <v>140</v>
      </c>
      <c r="G308" t="s">
        <v>151</v>
      </c>
      <c r="H308">
        <v>-1</v>
      </c>
      <c r="K308" t="s">
        <v>923</v>
      </c>
    </row>
    <row r="309" spans="1:11" x14ac:dyDescent="0.25">
      <c r="D309">
        <v>54</v>
      </c>
      <c r="E309" t="s">
        <v>69</v>
      </c>
      <c r="F309" s="5" t="s">
        <v>161</v>
      </c>
      <c r="G309" t="s">
        <v>162</v>
      </c>
      <c r="I309">
        <v>3</v>
      </c>
      <c r="K309" t="s">
        <v>1265</v>
      </c>
    </row>
    <row r="310" spans="1:11" x14ac:dyDescent="0.25">
      <c r="D310">
        <v>55</v>
      </c>
      <c r="E310" t="s">
        <v>69</v>
      </c>
      <c r="F310" s="5" t="s">
        <v>163</v>
      </c>
      <c r="G310" t="s">
        <v>44</v>
      </c>
      <c r="K310" t="s">
        <v>163</v>
      </c>
    </row>
    <row r="311" spans="1:11" x14ac:dyDescent="0.25">
      <c r="A311" t="s">
        <v>439</v>
      </c>
    </row>
    <row r="312" spans="1:11" x14ac:dyDescent="0.25">
      <c r="A312" t="s">
        <v>440</v>
      </c>
    </row>
    <row r="313" spans="1:11" x14ac:dyDescent="0.25">
      <c r="D313">
        <v>1</v>
      </c>
      <c r="E313" t="s">
        <v>69</v>
      </c>
      <c r="F313" s="5" t="s">
        <v>70</v>
      </c>
      <c r="G313" t="s">
        <v>71</v>
      </c>
      <c r="I313">
        <v>10</v>
      </c>
      <c r="J313">
        <v>0</v>
      </c>
      <c r="K313" t="s">
        <v>886</v>
      </c>
    </row>
    <row r="314" spans="1:11" x14ac:dyDescent="0.25">
      <c r="D314">
        <v>2</v>
      </c>
      <c r="E314" t="s">
        <v>69</v>
      </c>
      <c r="F314" s="5" t="s">
        <v>72</v>
      </c>
      <c r="G314" t="s">
        <v>71</v>
      </c>
      <c r="I314">
        <v>10</v>
      </c>
      <c r="J314">
        <v>0</v>
      </c>
      <c r="K314" t="s">
        <v>887</v>
      </c>
    </row>
    <row r="315" spans="1:11" x14ac:dyDescent="0.25">
      <c r="D315">
        <v>3</v>
      </c>
      <c r="E315" t="s">
        <v>69</v>
      </c>
      <c r="F315" s="5" t="s">
        <v>154</v>
      </c>
      <c r="G315" t="s">
        <v>71</v>
      </c>
      <c r="I315">
        <v>10</v>
      </c>
      <c r="J315">
        <v>0</v>
      </c>
      <c r="K315" t="s">
        <v>888</v>
      </c>
    </row>
    <row r="316" spans="1:11" x14ac:dyDescent="0.25">
      <c r="D316">
        <v>4</v>
      </c>
      <c r="E316" t="s">
        <v>69</v>
      </c>
      <c r="F316" s="5" t="s">
        <v>160</v>
      </c>
      <c r="G316" t="s">
        <v>71</v>
      </c>
      <c r="I316">
        <v>10</v>
      </c>
      <c r="J316">
        <v>0</v>
      </c>
      <c r="K316" t="s">
        <v>160</v>
      </c>
    </row>
    <row r="317" spans="1:11" x14ac:dyDescent="0.25">
      <c r="D317">
        <v>5</v>
      </c>
      <c r="E317" t="s">
        <v>69</v>
      </c>
      <c r="F317" s="5" t="s">
        <v>261</v>
      </c>
      <c r="G317" t="s">
        <v>71</v>
      </c>
      <c r="I317">
        <v>10</v>
      </c>
      <c r="J317">
        <v>0</v>
      </c>
      <c r="K317" t="s">
        <v>935</v>
      </c>
    </row>
    <row r="318" spans="1:11" x14ac:dyDescent="0.25">
      <c r="D318">
        <v>6</v>
      </c>
      <c r="E318" t="s">
        <v>69</v>
      </c>
      <c r="F318" s="5" t="s">
        <v>161</v>
      </c>
      <c r="G318" t="s">
        <v>162</v>
      </c>
      <c r="I318">
        <v>3</v>
      </c>
      <c r="K318" t="s">
        <v>1265</v>
      </c>
    </row>
    <row r="319" spans="1:11" x14ac:dyDescent="0.25">
      <c r="A319" t="s">
        <v>441</v>
      </c>
    </row>
    <row r="320" spans="1:11" x14ac:dyDescent="0.25">
      <c r="A320" t="s">
        <v>484</v>
      </c>
    </row>
    <row r="321" spans="1:19" x14ac:dyDescent="0.25">
      <c r="D321">
        <v>1</v>
      </c>
      <c r="E321" t="s">
        <v>69</v>
      </c>
      <c r="F321" s="5" t="s">
        <v>453</v>
      </c>
      <c r="G321" t="s">
        <v>71</v>
      </c>
      <c r="I321">
        <v>10</v>
      </c>
      <c r="J321">
        <v>0</v>
      </c>
      <c r="K321" t="s">
        <v>885</v>
      </c>
      <c r="M321" t="s">
        <v>74</v>
      </c>
      <c r="N321" t="s">
        <v>475</v>
      </c>
      <c r="O321" t="s">
        <v>75</v>
      </c>
    </row>
    <row r="322" spans="1:19" x14ac:dyDescent="0.25">
      <c r="D322">
        <v>2</v>
      </c>
      <c r="E322" t="s">
        <v>69</v>
      </c>
      <c r="F322" s="5" t="s">
        <v>363</v>
      </c>
      <c r="G322" t="s">
        <v>221</v>
      </c>
      <c r="H322">
        <v>2</v>
      </c>
      <c r="K322" t="s">
        <v>363</v>
      </c>
      <c r="Q322">
        <v>0</v>
      </c>
    </row>
    <row r="323" spans="1:19" x14ac:dyDescent="0.25">
      <c r="A323" t="s">
        <v>485</v>
      </c>
    </row>
    <row r="324" spans="1:19" x14ac:dyDescent="0.25">
      <c r="A324" t="s">
        <v>1448</v>
      </c>
    </row>
    <row r="325" spans="1:19" x14ac:dyDescent="0.25">
      <c r="D325">
        <v>1</v>
      </c>
      <c r="E325" t="s">
        <v>69</v>
      </c>
      <c r="F325" s="5" t="s">
        <v>453</v>
      </c>
      <c r="G325" t="s">
        <v>71</v>
      </c>
      <c r="I325">
        <v>10</v>
      </c>
      <c r="J325">
        <v>0</v>
      </c>
      <c r="K325" t="s">
        <v>885</v>
      </c>
      <c r="S325" t="b">
        <v>1</v>
      </c>
    </row>
    <row r="326" spans="1:19" x14ac:dyDescent="0.25">
      <c r="A326" t="s">
        <v>1449</v>
      </c>
    </row>
    <row r="327" spans="1:19" x14ac:dyDescent="0.25">
      <c r="A327" t="s">
        <v>1454</v>
      </c>
    </row>
    <row r="328" spans="1:19" x14ac:dyDescent="0.25">
      <c r="D328">
        <v>1</v>
      </c>
      <c r="E328" t="s">
        <v>69</v>
      </c>
      <c r="F328" s="5" t="s">
        <v>453</v>
      </c>
      <c r="G328" t="s">
        <v>71</v>
      </c>
      <c r="I328">
        <v>10</v>
      </c>
      <c r="J328">
        <v>0</v>
      </c>
      <c r="K328" t="s">
        <v>885</v>
      </c>
      <c r="S328" t="b">
        <v>1</v>
      </c>
    </row>
    <row r="329" spans="1:19" x14ac:dyDescent="0.25">
      <c r="D329">
        <v>2</v>
      </c>
      <c r="E329" t="s">
        <v>69</v>
      </c>
      <c r="F329" s="5" t="s">
        <v>363</v>
      </c>
      <c r="G329" t="s">
        <v>1601</v>
      </c>
      <c r="H329">
        <v>10</v>
      </c>
      <c r="K329" t="s">
        <v>363</v>
      </c>
      <c r="S329" t="b">
        <v>1</v>
      </c>
    </row>
    <row r="330" spans="1:19" x14ac:dyDescent="0.25">
      <c r="A330" t="s">
        <v>1455</v>
      </c>
    </row>
    <row r="331" spans="1:19" x14ac:dyDescent="0.25">
      <c r="A331" t="s">
        <v>1456</v>
      </c>
    </row>
    <row r="332" spans="1:19" x14ac:dyDescent="0.25">
      <c r="D332">
        <v>1</v>
      </c>
      <c r="E332" t="s">
        <v>69</v>
      </c>
      <c r="F332" s="5" t="s">
        <v>453</v>
      </c>
      <c r="G332" t="s">
        <v>71</v>
      </c>
      <c r="I332">
        <v>10</v>
      </c>
      <c r="J332">
        <v>0</v>
      </c>
      <c r="K332" t="s">
        <v>453</v>
      </c>
    </row>
    <row r="333" spans="1:19" x14ac:dyDescent="0.25">
      <c r="D333">
        <v>2</v>
      </c>
      <c r="E333" t="s">
        <v>69</v>
      </c>
      <c r="F333" s="5" t="s">
        <v>363</v>
      </c>
      <c r="G333" t="s">
        <v>221</v>
      </c>
      <c r="H333">
        <v>2</v>
      </c>
      <c r="K333" t="s">
        <v>363</v>
      </c>
      <c r="Q333">
        <v>0</v>
      </c>
    </row>
    <row r="334" spans="1:19" x14ac:dyDescent="0.25">
      <c r="A334" t="s">
        <v>1457</v>
      </c>
    </row>
    <row r="335" spans="1:19" x14ac:dyDescent="0.25">
      <c r="A335" t="s">
        <v>1460</v>
      </c>
    </row>
    <row r="336" spans="1:19" x14ac:dyDescent="0.25">
      <c r="D336">
        <v>1</v>
      </c>
      <c r="E336" t="s">
        <v>69</v>
      </c>
      <c r="F336" s="5" t="s">
        <v>453</v>
      </c>
      <c r="G336" t="s">
        <v>71</v>
      </c>
      <c r="I336">
        <v>10</v>
      </c>
      <c r="J336">
        <v>0</v>
      </c>
      <c r="K336" t="s">
        <v>885</v>
      </c>
      <c r="S336" t="b">
        <v>1</v>
      </c>
    </row>
    <row r="337" spans="1:23" x14ac:dyDescent="0.25">
      <c r="D337">
        <v>2</v>
      </c>
      <c r="E337" t="s">
        <v>69</v>
      </c>
      <c r="F337" s="5" t="s">
        <v>363</v>
      </c>
      <c r="G337" t="s">
        <v>1601</v>
      </c>
      <c r="H337">
        <v>10</v>
      </c>
      <c r="K337" t="s">
        <v>363</v>
      </c>
      <c r="S337" t="b">
        <v>1</v>
      </c>
    </row>
    <row r="338" spans="1:23" x14ac:dyDescent="0.25">
      <c r="A338" t="s">
        <v>1461</v>
      </c>
    </row>
    <row r="339" spans="1:23" x14ac:dyDescent="0.25">
      <c r="A339" t="s">
        <v>1376</v>
      </c>
    </row>
    <row r="340" spans="1:23" x14ac:dyDescent="0.25">
      <c r="A340">
        <v>1</v>
      </c>
    </row>
    <row r="341" spans="1:23" x14ac:dyDescent="0.25">
      <c r="A341">
        <v>1</v>
      </c>
      <c r="B341" s="5" t="s">
        <v>890</v>
      </c>
    </row>
    <row r="342" spans="1:23" x14ac:dyDescent="0.25">
      <c r="A342" t="s">
        <v>1377</v>
      </c>
    </row>
    <row r="343" spans="1:23" x14ac:dyDescent="0.25">
      <c r="A343" t="s">
        <v>1458</v>
      </c>
    </row>
    <row r="344" spans="1:23" x14ac:dyDescent="0.25">
      <c r="D344" s="5" t="s">
        <v>164</v>
      </c>
      <c r="E344">
        <v>1</v>
      </c>
      <c r="G344" t="b">
        <v>1</v>
      </c>
      <c r="H344" t="b">
        <v>0</v>
      </c>
      <c r="I344" t="b">
        <v>0</v>
      </c>
      <c r="N344" t="b">
        <v>0</v>
      </c>
      <c r="T344" t="b">
        <v>0</v>
      </c>
      <c r="V344" t="b">
        <v>0</v>
      </c>
      <c r="W344" t="b">
        <v>0</v>
      </c>
    </row>
    <row r="345" spans="1:23" x14ac:dyDescent="0.25">
      <c r="D345" s="5" t="s">
        <v>165</v>
      </c>
      <c r="E345">
        <v>2</v>
      </c>
      <c r="G345" t="b">
        <v>1</v>
      </c>
      <c r="H345" t="b">
        <v>0</v>
      </c>
      <c r="I345" t="b">
        <v>0</v>
      </c>
      <c r="N345" t="b">
        <v>0</v>
      </c>
      <c r="T345" t="b">
        <v>0</v>
      </c>
      <c r="V345" t="b">
        <v>0</v>
      </c>
      <c r="W345" t="b">
        <v>0</v>
      </c>
    </row>
    <row r="346" spans="1:23" x14ac:dyDescent="0.25">
      <c r="A346" t="s">
        <v>1459</v>
      </c>
    </row>
    <row r="347" spans="1:23" x14ac:dyDescent="0.25">
      <c r="A347" t="s">
        <v>1394</v>
      </c>
    </row>
    <row r="348" spans="1:23" x14ac:dyDescent="0.25">
      <c r="D348">
        <v>1</v>
      </c>
      <c r="E348" t="s">
        <v>69</v>
      </c>
      <c r="F348" s="5" t="s">
        <v>453</v>
      </c>
      <c r="G348" t="s">
        <v>71</v>
      </c>
      <c r="I348">
        <v>10</v>
      </c>
      <c r="J348">
        <v>0</v>
      </c>
      <c r="K348" t="s">
        <v>885</v>
      </c>
      <c r="M348" t="s">
        <v>74</v>
      </c>
      <c r="N348" t="s">
        <v>475</v>
      </c>
      <c r="O348" t="s">
        <v>75</v>
      </c>
      <c r="S348" t="b">
        <v>0</v>
      </c>
    </row>
    <row r="349" spans="1:23" x14ac:dyDescent="0.25">
      <c r="D349">
        <v>2</v>
      </c>
      <c r="E349" t="s">
        <v>69</v>
      </c>
      <c r="F349" s="5" t="s">
        <v>70</v>
      </c>
      <c r="G349" t="s">
        <v>71</v>
      </c>
      <c r="I349">
        <v>10</v>
      </c>
      <c r="J349">
        <v>0</v>
      </c>
      <c r="K349" t="s">
        <v>886</v>
      </c>
      <c r="M349" t="s">
        <v>74</v>
      </c>
      <c r="N349" t="s">
        <v>417</v>
      </c>
      <c r="O349" t="s">
        <v>75</v>
      </c>
      <c r="S349" t="b">
        <v>0</v>
      </c>
    </row>
    <row r="350" spans="1:23" x14ac:dyDescent="0.25">
      <c r="D350">
        <v>3</v>
      </c>
      <c r="E350" t="s">
        <v>69</v>
      </c>
      <c r="F350" s="5" t="s">
        <v>72</v>
      </c>
      <c r="G350" t="s">
        <v>71</v>
      </c>
      <c r="I350">
        <v>10</v>
      </c>
      <c r="J350">
        <v>0</v>
      </c>
      <c r="K350" t="s">
        <v>887</v>
      </c>
      <c r="M350" t="s">
        <v>74</v>
      </c>
      <c r="N350" t="s">
        <v>418</v>
      </c>
      <c r="O350" t="s">
        <v>75</v>
      </c>
      <c r="S350" t="b">
        <v>1</v>
      </c>
    </row>
    <row r="351" spans="1:23" x14ac:dyDescent="0.25">
      <c r="D351">
        <v>4</v>
      </c>
      <c r="E351" t="s">
        <v>69</v>
      </c>
      <c r="F351" s="5" t="s">
        <v>154</v>
      </c>
      <c r="G351" t="s">
        <v>71</v>
      </c>
      <c r="I351">
        <v>10</v>
      </c>
      <c r="J351">
        <v>0</v>
      </c>
      <c r="K351" t="s">
        <v>888</v>
      </c>
      <c r="M351" t="s">
        <v>74</v>
      </c>
      <c r="N351" t="s">
        <v>155</v>
      </c>
      <c r="O351" t="s">
        <v>75</v>
      </c>
      <c r="S351" t="b">
        <v>1</v>
      </c>
    </row>
    <row r="352" spans="1:23" x14ac:dyDescent="0.25">
      <c r="D352">
        <v>5</v>
      </c>
      <c r="E352" t="s">
        <v>69</v>
      </c>
      <c r="F352" s="5" t="s">
        <v>156</v>
      </c>
      <c r="G352" t="s">
        <v>71</v>
      </c>
      <c r="I352">
        <v>10</v>
      </c>
      <c r="J352">
        <v>0</v>
      </c>
      <c r="K352" t="s">
        <v>955</v>
      </c>
      <c r="S352" t="b">
        <v>1</v>
      </c>
    </row>
    <row r="353" spans="1:19" x14ac:dyDescent="0.25">
      <c r="D353">
        <v>6</v>
      </c>
      <c r="E353" t="s">
        <v>69</v>
      </c>
      <c r="F353" s="5" t="s">
        <v>363</v>
      </c>
      <c r="G353" t="s">
        <v>1601</v>
      </c>
      <c r="H353">
        <v>10</v>
      </c>
      <c r="K353" t="s">
        <v>363</v>
      </c>
      <c r="S353" t="b">
        <v>1</v>
      </c>
    </row>
    <row r="354" spans="1:19" x14ac:dyDescent="0.25">
      <c r="A354" t="s">
        <v>1395</v>
      </c>
    </row>
    <row r="355" spans="1:19" x14ac:dyDescent="0.25">
      <c r="A355" t="s">
        <v>1396</v>
      </c>
    </row>
    <row r="356" spans="1:19" x14ac:dyDescent="0.25">
      <c r="A356" t="s">
        <v>423</v>
      </c>
      <c r="B356" t="s">
        <v>74</v>
      </c>
      <c r="C356" t="s">
        <v>362</v>
      </c>
      <c r="E356" t="s">
        <v>220</v>
      </c>
      <c r="F356" t="s">
        <v>264</v>
      </c>
      <c r="H356" t="s">
        <v>1264</v>
      </c>
      <c r="J356" t="s">
        <v>75</v>
      </c>
      <c r="K356">
        <v>11</v>
      </c>
      <c r="L356" s="5" t="s">
        <v>1170</v>
      </c>
    </row>
    <row r="357" spans="1:19" x14ac:dyDescent="0.25">
      <c r="A357" t="s">
        <v>423</v>
      </c>
      <c r="B357" t="s">
        <v>74</v>
      </c>
      <c r="C357" t="s">
        <v>362</v>
      </c>
      <c r="E357" t="s">
        <v>220</v>
      </c>
      <c r="F357" t="s">
        <v>1551</v>
      </c>
      <c r="H357" t="s">
        <v>1551</v>
      </c>
      <c r="J357" t="s">
        <v>1552</v>
      </c>
      <c r="K357">
        <v>90</v>
      </c>
    </row>
    <row r="358" spans="1:19" x14ac:dyDescent="0.25">
      <c r="A358" t="s">
        <v>423</v>
      </c>
      <c r="B358" t="s">
        <v>74</v>
      </c>
      <c r="C358" t="s">
        <v>362</v>
      </c>
      <c r="E358" t="s">
        <v>220</v>
      </c>
      <c r="F358" t="s">
        <v>1586</v>
      </c>
      <c r="H358" t="s">
        <v>1587</v>
      </c>
      <c r="J358" t="s">
        <v>1555</v>
      </c>
      <c r="K358">
        <v>91</v>
      </c>
      <c r="N358" t="s">
        <v>1588</v>
      </c>
    </row>
    <row r="359" spans="1:19" x14ac:dyDescent="0.25">
      <c r="A359" t="s">
        <v>423</v>
      </c>
      <c r="B359" t="s">
        <v>74</v>
      </c>
      <c r="C359" t="s">
        <v>362</v>
      </c>
      <c r="D359" s="5" t="s">
        <v>70</v>
      </c>
      <c r="E359" t="s">
        <v>1557</v>
      </c>
      <c r="J359" t="s">
        <v>1246</v>
      </c>
      <c r="N359" s="5" t="s">
        <v>1558</v>
      </c>
    </row>
    <row r="360" spans="1:19" x14ac:dyDescent="0.25">
      <c r="A360" t="s">
        <v>423</v>
      </c>
      <c r="B360" t="s">
        <v>74</v>
      </c>
      <c r="C360" t="s">
        <v>362</v>
      </c>
      <c r="D360" s="5" t="s">
        <v>453</v>
      </c>
      <c r="E360" t="s">
        <v>1557</v>
      </c>
      <c r="J360" t="s">
        <v>1246</v>
      </c>
      <c r="N360" s="5" t="s">
        <v>0</v>
      </c>
    </row>
    <row r="361" spans="1:19" x14ac:dyDescent="0.25">
      <c r="A361" t="s">
        <v>423</v>
      </c>
      <c r="B361" t="s">
        <v>74</v>
      </c>
      <c r="C361" t="s">
        <v>362</v>
      </c>
      <c r="D361" s="5" t="s">
        <v>154</v>
      </c>
      <c r="E361" t="s">
        <v>1557</v>
      </c>
      <c r="J361" t="s">
        <v>1246</v>
      </c>
      <c r="N361" s="5" t="s">
        <v>1581</v>
      </c>
    </row>
    <row r="362" spans="1:19" x14ac:dyDescent="0.25">
      <c r="A362" t="s">
        <v>423</v>
      </c>
      <c r="B362" t="s">
        <v>74</v>
      </c>
      <c r="C362" t="s">
        <v>362</v>
      </c>
      <c r="D362" s="5" t="s">
        <v>156</v>
      </c>
      <c r="E362" t="s">
        <v>1557</v>
      </c>
      <c r="J362" t="s">
        <v>1246</v>
      </c>
      <c r="N362" s="5" t="s">
        <v>12</v>
      </c>
    </row>
    <row r="363" spans="1:19" x14ac:dyDescent="0.25">
      <c r="A363" t="s">
        <v>423</v>
      </c>
      <c r="B363" t="s">
        <v>74</v>
      </c>
      <c r="C363" t="s">
        <v>362</v>
      </c>
      <c r="D363" s="5" t="s">
        <v>72</v>
      </c>
      <c r="E363" t="s">
        <v>1557</v>
      </c>
      <c r="J363" t="s">
        <v>1246</v>
      </c>
      <c r="N363" s="5" t="s">
        <v>1559</v>
      </c>
    </row>
    <row r="364" spans="1:19" x14ac:dyDescent="0.25">
      <c r="A364" t="s">
        <v>423</v>
      </c>
      <c r="B364" t="s">
        <v>74</v>
      </c>
      <c r="C364" t="s">
        <v>362</v>
      </c>
      <c r="E364" t="s">
        <v>1245</v>
      </c>
      <c r="J364" t="s">
        <v>1246</v>
      </c>
    </row>
    <row r="365" spans="1:19" x14ac:dyDescent="0.25">
      <c r="A365" t="s">
        <v>423</v>
      </c>
      <c r="B365" t="s">
        <v>74</v>
      </c>
      <c r="C365" t="s">
        <v>362</v>
      </c>
      <c r="E365" t="s">
        <v>451</v>
      </c>
      <c r="J365" t="s">
        <v>1246</v>
      </c>
      <c r="N365" t="s">
        <v>1582</v>
      </c>
    </row>
    <row r="366" spans="1:19" x14ac:dyDescent="0.25">
      <c r="A366" t="s">
        <v>423</v>
      </c>
      <c r="B366" t="s">
        <v>74</v>
      </c>
      <c r="C366" t="s">
        <v>362</v>
      </c>
      <c r="D366" s="5" t="s">
        <v>1583</v>
      </c>
      <c r="E366" t="s">
        <v>1584</v>
      </c>
      <c r="J366" t="s">
        <v>1246</v>
      </c>
      <c r="N366" t="s">
        <v>160</v>
      </c>
    </row>
    <row r="367" spans="1:19" x14ac:dyDescent="0.25">
      <c r="A367" t="s">
        <v>423</v>
      </c>
      <c r="B367" t="s">
        <v>74</v>
      </c>
      <c r="C367" t="s">
        <v>362</v>
      </c>
      <c r="D367" s="5" t="s">
        <v>140</v>
      </c>
      <c r="E367" t="s">
        <v>157</v>
      </c>
      <c r="J367" t="s">
        <v>1246</v>
      </c>
      <c r="N367" t="s">
        <v>160</v>
      </c>
    </row>
    <row r="368" spans="1:19" x14ac:dyDescent="0.25">
      <c r="A368" t="s">
        <v>423</v>
      </c>
      <c r="B368" t="s">
        <v>74</v>
      </c>
      <c r="C368" t="s">
        <v>362</v>
      </c>
      <c r="D368" s="5" t="s">
        <v>110</v>
      </c>
      <c r="E368" t="s">
        <v>158</v>
      </c>
      <c r="F368" t="s">
        <v>456</v>
      </c>
      <c r="H368" t="s">
        <v>456</v>
      </c>
      <c r="J368" t="s">
        <v>75</v>
      </c>
    </row>
    <row r="369" spans="1:11" x14ac:dyDescent="0.25">
      <c r="A369" t="s">
        <v>423</v>
      </c>
      <c r="B369" t="s">
        <v>74</v>
      </c>
      <c r="C369" t="s">
        <v>362</v>
      </c>
      <c r="D369" s="5" t="s">
        <v>111</v>
      </c>
      <c r="E369" t="s">
        <v>158</v>
      </c>
      <c r="F369" t="s">
        <v>421</v>
      </c>
      <c r="H369" t="s">
        <v>421</v>
      </c>
      <c r="J369" t="s">
        <v>75</v>
      </c>
    </row>
    <row r="370" spans="1:11" x14ac:dyDescent="0.25">
      <c r="A370" t="s">
        <v>423</v>
      </c>
      <c r="B370" t="s">
        <v>74</v>
      </c>
      <c r="C370" t="s">
        <v>362</v>
      </c>
      <c r="D370" s="5" t="s">
        <v>262</v>
      </c>
      <c r="E370" t="s">
        <v>158</v>
      </c>
      <c r="F370" t="s">
        <v>422</v>
      </c>
      <c r="H370" t="s">
        <v>422</v>
      </c>
      <c r="J370" t="s">
        <v>75</v>
      </c>
    </row>
    <row r="371" spans="1:11" x14ac:dyDescent="0.25">
      <c r="A371" t="s">
        <v>423</v>
      </c>
      <c r="B371" t="s">
        <v>74</v>
      </c>
      <c r="C371" t="s">
        <v>362</v>
      </c>
      <c r="D371" s="5" t="s">
        <v>479</v>
      </c>
      <c r="E371" t="s">
        <v>158</v>
      </c>
      <c r="F371" t="s">
        <v>503</v>
      </c>
      <c r="H371" t="s">
        <v>503</v>
      </c>
      <c r="J371" t="s">
        <v>75</v>
      </c>
    </row>
    <row r="372" spans="1:11" x14ac:dyDescent="0.25">
      <c r="A372" t="s">
        <v>423</v>
      </c>
      <c r="B372" t="s">
        <v>74</v>
      </c>
      <c r="C372" t="s">
        <v>362</v>
      </c>
      <c r="D372" s="5" t="s">
        <v>112</v>
      </c>
      <c r="E372" t="s">
        <v>158</v>
      </c>
      <c r="F372" t="s">
        <v>676</v>
      </c>
      <c r="H372" t="s">
        <v>676</v>
      </c>
      <c r="J372" t="s">
        <v>75</v>
      </c>
    </row>
    <row r="373" spans="1:11" x14ac:dyDescent="0.25">
      <c r="A373" t="s">
        <v>423</v>
      </c>
      <c r="B373" t="s">
        <v>74</v>
      </c>
      <c r="C373" t="s">
        <v>362</v>
      </c>
      <c r="D373" s="5" t="s">
        <v>394</v>
      </c>
      <c r="E373" t="s">
        <v>158</v>
      </c>
      <c r="F373" t="s">
        <v>395</v>
      </c>
      <c r="H373" t="s">
        <v>395</v>
      </c>
      <c r="J373" t="s">
        <v>75</v>
      </c>
    </row>
    <row r="374" spans="1:11" x14ac:dyDescent="0.25">
      <c r="A374" t="s">
        <v>1397</v>
      </c>
    </row>
    <row r="375" spans="1:11" x14ac:dyDescent="0.25">
      <c r="A375" t="s">
        <v>491</v>
      </c>
    </row>
    <row r="376" spans="1:11" x14ac:dyDescent="0.25">
      <c r="D376">
        <v>1</v>
      </c>
      <c r="E376" t="s">
        <v>69</v>
      </c>
      <c r="F376" s="5" t="s">
        <v>70</v>
      </c>
      <c r="G376" t="s">
        <v>71</v>
      </c>
      <c r="I376">
        <v>10</v>
      </c>
      <c r="J376">
        <v>0</v>
      </c>
      <c r="K376" t="s">
        <v>886</v>
      </c>
    </row>
    <row r="377" spans="1:11" x14ac:dyDescent="0.25">
      <c r="D377">
        <v>2</v>
      </c>
      <c r="E377" t="s">
        <v>69</v>
      </c>
      <c r="F377" s="5" t="s">
        <v>72</v>
      </c>
      <c r="G377" t="s">
        <v>71</v>
      </c>
      <c r="I377">
        <v>10</v>
      </c>
      <c r="J377">
        <v>0</v>
      </c>
      <c r="K377" t="s">
        <v>887</v>
      </c>
    </row>
    <row r="378" spans="1:11" x14ac:dyDescent="0.25">
      <c r="D378">
        <v>3</v>
      </c>
      <c r="E378" t="s">
        <v>69</v>
      </c>
      <c r="F378" s="5" t="s">
        <v>154</v>
      </c>
      <c r="G378" t="s">
        <v>71</v>
      </c>
      <c r="I378">
        <v>10</v>
      </c>
      <c r="J378">
        <v>0</v>
      </c>
      <c r="K378" t="s">
        <v>888</v>
      </c>
    </row>
    <row r="379" spans="1:11" x14ac:dyDescent="0.25">
      <c r="D379">
        <v>4</v>
      </c>
      <c r="E379" t="s">
        <v>69</v>
      </c>
      <c r="F379" s="5" t="s">
        <v>160</v>
      </c>
      <c r="G379" t="s">
        <v>71</v>
      </c>
      <c r="I379">
        <v>10</v>
      </c>
      <c r="J379">
        <v>0</v>
      </c>
      <c r="K379" t="s">
        <v>160</v>
      </c>
    </row>
    <row r="380" spans="1:11" x14ac:dyDescent="0.25">
      <c r="D380">
        <v>5</v>
      </c>
      <c r="E380" t="s">
        <v>69</v>
      </c>
      <c r="F380" s="5" t="s">
        <v>261</v>
      </c>
      <c r="G380" t="s">
        <v>71</v>
      </c>
      <c r="I380">
        <v>10</v>
      </c>
      <c r="J380">
        <v>0</v>
      </c>
      <c r="K380" t="s">
        <v>935</v>
      </c>
    </row>
    <row r="381" spans="1:11" x14ac:dyDescent="0.25">
      <c r="D381">
        <v>6</v>
      </c>
      <c r="E381" t="s">
        <v>69</v>
      </c>
      <c r="F381" s="5" t="s">
        <v>259</v>
      </c>
      <c r="G381" t="s">
        <v>71</v>
      </c>
      <c r="I381">
        <v>10</v>
      </c>
      <c r="J381">
        <v>0</v>
      </c>
      <c r="K381" t="s">
        <v>938</v>
      </c>
    </row>
    <row r="382" spans="1:11" x14ac:dyDescent="0.25">
      <c r="D382">
        <v>7</v>
      </c>
      <c r="E382" t="s">
        <v>69</v>
      </c>
      <c r="F382" s="5" t="s">
        <v>478</v>
      </c>
      <c r="G382" t="s">
        <v>151</v>
      </c>
      <c r="H382">
        <v>255</v>
      </c>
      <c r="K382" t="s">
        <v>648</v>
      </c>
    </row>
    <row r="383" spans="1:11" x14ac:dyDescent="0.25">
      <c r="D383">
        <v>8</v>
      </c>
      <c r="E383" t="s">
        <v>69</v>
      </c>
      <c r="F383" s="5" t="s">
        <v>110</v>
      </c>
      <c r="G383" t="s">
        <v>71</v>
      </c>
      <c r="I383">
        <v>10</v>
      </c>
      <c r="J383">
        <v>0</v>
      </c>
      <c r="K383" t="s">
        <v>646</v>
      </c>
    </row>
    <row r="384" spans="1:11" x14ac:dyDescent="0.25">
      <c r="D384">
        <v>9</v>
      </c>
      <c r="E384" t="s">
        <v>69</v>
      </c>
      <c r="F384" s="5" t="s">
        <v>479</v>
      </c>
      <c r="G384" t="s">
        <v>71</v>
      </c>
      <c r="I384">
        <v>10</v>
      </c>
      <c r="J384">
        <v>0</v>
      </c>
      <c r="K384" t="s">
        <v>1257</v>
      </c>
    </row>
    <row r="385" spans="4:11" x14ac:dyDescent="0.25">
      <c r="D385">
        <v>10</v>
      </c>
      <c r="E385" t="s">
        <v>69</v>
      </c>
      <c r="F385" s="5" t="s">
        <v>262</v>
      </c>
      <c r="G385" t="s">
        <v>71</v>
      </c>
      <c r="I385">
        <v>10</v>
      </c>
      <c r="J385">
        <v>0</v>
      </c>
      <c r="K385" t="s">
        <v>647</v>
      </c>
    </row>
    <row r="386" spans="4:11" x14ac:dyDescent="0.25">
      <c r="D386">
        <v>11</v>
      </c>
      <c r="E386" t="s">
        <v>69</v>
      </c>
      <c r="F386" s="5" t="s">
        <v>111</v>
      </c>
      <c r="G386" t="s">
        <v>71</v>
      </c>
      <c r="I386">
        <v>10</v>
      </c>
      <c r="J386">
        <v>0</v>
      </c>
      <c r="K386" t="s">
        <v>1258</v>
      </c>
    </row>
    <row r="387" spans="4:11" x14ac:dyDescent="0.25">
      <c r="D387">
        <v>12</v>
      </c>
      <c r="E387" t="s">
        <v>69</v>
      </c>
      <c r="F387" s="5" t="s">
        <v>394</v>
      </c>
      <c r="G387" t="s">
        <v>71</v>
      </c>
      <c r="I387">
        <v>10</v>
      </c>
      <c r="J387">
        <v>0</v>
      </c>
      <c r="K387" t="s">
        <v>956</v>
      </c>
    </row>
    <row r="388" spans="4:11" x14ac:dyDescent="0.25">
      <c r="D388">
        <v>13</v>
      </c>
      <c r="E388" t="s">
        <v>69</v>
      </c>
      <c r="F388" s="5" t="s">
        <v>112</v>
      </c>
      <c r="G388" t="s">
        <v>71</v>
      </c>
      <c r="I388">
        <v>10</v>
      </c>
      <c r="J388">
        <v>0</v>
      </c>
      <c r="K388" t="s">
        <v>889</v>
      </c>
    </row>
    <row r="389" spans="4:11" x14ac:dyDescent="0.25">
      <c r="D389">
        <v>14</v>
      </c>
      <c r="E389" t="s">
        <v>69</v>
      </c>
      <c r="F389" s="5" t="s">
        <v>113</v>
      </c>
      <c r="G389" t="s">
        <v>483</v>
      </c>
      <c r="I389">
        <v>19</v>
      </c>
      <c r="J389">
        <v>4</v>
      </c>
      <c r="K389" t="s">
        <v>957</v>
      </c>
    </row>
    <row r="390" spans="4:11" x14ac:dyDescent="0.25">
      <c r="D390">
        <v>15</v>
      </c>
      <c r="E390" t="s">
        <v>69</v>
      </c>
      <c r="F390" s="5" t="s">
        <v>114</v>
      </c>
      <c r="G390" t="s">
        <v>483</v>
      </c>
      <c r="I390">
        <v>19</v>
      </c>
      <c r="J390">
        <v>4</v>
      </c>
      <c r="K390" t="s">
        <v>958</v>
      </c>
    </row>
    <row r="391" spans="4:11" x14ac:dyDescent="0.25">
      <c r="D391">
        <v>16</v>
      </c>
      <c r="E391" t="s">
        <v>69</v>
      </c>
      <c r="F391" s="5" t="s">
        <v>115</v>
      </c>
      <c r="G391" t="s">
        <v>483</v>
      </c>
      <c r="I391">
        <v>19</v>
      </c>
      <c r="J391">
        <v>4</v>
      </c>
      <c r="K391" t="s">
        <v>898</v>
      </c>
    </row>
    <row r="392" spans="4:11" x14ac:dyDescent="0.25">
      <c r="D392">
        <v>17</v>
      </c>
      <c r="E392" t="s">
        <v>69</v>
      </c>
      <c r="F392" s="5" t="s">
        <v>45</v>
      </c>
      <c r="G392" t="s">
        <v>483</v>
      </c>
      <c r="I392">
        <v>19</v>
      </c>
      <c r="J392">
        <v>4</v>
      </c>
      <c r="K392" t="s">
        <v>959</v>
      </c>
    </row>
    <row r="393" spans="4:11" x14ac:dyDescent="0.25">
      <c r="D393">
        <v>18</v>
      </c>
      <c r="E393" t="s">
        <v>69</v>
      </c>
      <c r="F393" s="5" t="s">
        <v>116</v>
      </c>
      <c r="G393" t="s">
        <v>483</v>
      </c>
      <c r="I393">
        <v>19</v>
      </c>
      <c r="J393">
        <v>4</v>
      </c>
      <c r="K393" t="s">
        <v>960</v>
      </c>
    </row>
    <row r="394" spans="4:11" x14ac:dyDescent="0.25">
      <c r="D394">
        <v>19</v>
      </c>
      <c r="E394" t="s">
        <v>69</v>
      </c>
      <c r="F394" s="5" t="s">
        <v>117</v>
      </c>
      <c r="G394" t="s">
        <v>483</v>
      </c>
      <c r="I394">
        <v>19</v>
      </c>
      <c r="J394">
        <v>4</v>
      </c>
      <c r="K394" t="s">
        <v>900</v>
      </c>
    </row>
    <row r="395" spans="4:11" x14ac:dyDescent="0.25">
      <c r="D395">
        <v>20</v>
      </c>
      <c r="E395" t="s">
        <v>69</v>
      </c>
      <c r="F395" s="5" t="s">
        <v>46</v>
      </c>
      <c r="G395" t="s">
        <v>483</v>
      </c>
      <c r="I395">
        <v>19</v>
      </c>
      <c r="J395">
        <v>4</v>
      </c>
      <c r="K395" t="s">
        <v>961</v>
      </c>
    </row>
    <row r="396" spans="4:11" x14ac:dyDescent="0.25">
      <c r="D396">
        <v>21</v>
      </c>
      <c r="E396" t="s">
        <v>69</v>
      </c>
      <c r="F396" s="5" t="s">
        <v>118</v>
      </c>
      <c r="G396" t="s">
        <v>483</v>
      </c>
      <c r="I396">
        <v>19</v>
      </c>
      <c r="J396">
        <v>4</v>
      </c>
      <c r="K396" t="s">
        <v>962</v>
      </c>
    </row>
    <row r="397" spans="4:11" x14ac:dyDescent="0.25">
      <c r="D397">
        <v>22</v>
      </c>
      <c r="E397" t="s">
        <v>69</v>
      </c>
      <c r="F397" s="5" t="s">
        <v>119</v>
      </c>
      <c r="G397" t="s">
        <v>483</v>
      </c>
      <c r="I397">
        <v>19</v>
      </c>
      <c r="J397">
        <v>4</v>
      </c>
      <c r="K397" t="s">
        <v>902</v>
      </c>
    </row>
    <row r="398" spans="4:11" x14ac:dyDescent="0.25">
      <c r="D398">
        <v>23</v>
      </c>
      <c r="E398" t="s">
        <v>69</v>
      </c>
      <c r="F398" s="5" t="s">
        <v>47</v>
      </c>
      <c r="G398" t="s">
        <v>483</v>
      </c>
      <c r="I398">
        <v>19</v>
      </c>
      <c r="J398">
        <v>4</v>
      </c>
      <c r="K398" t="s">
        <v>963</v>
      </c>
    </row>
    <row r="399" spans="4:11" x14ac:dyDescent="0.25">
      <c r="D399">
        <v>24</v>
      </c>
      <c r="E399" t="s">
        <v>69</v>
      </c>
      <c r="F399" s="5" t="s">
        <v>120</v>
      </c>
      <c r="G399" t="s">
        <v>483</v>
      </c>
      <c r="I399">
        <v>19</v>
      </c>
      <c r="J399">
        <v>4</v>
      </c>
      <c r="K399" t="s">
        <v>964</v>
      </c>
    </row>
    <row r="400" spans="4:11" x14ac:dyDescent="0.25">
      <c r="D400">
        <v>25</v>
      </c>
      <c r="E400" t="s">
        <v>69</v>
      </c>
      <c r="F400" s="5" t="s">
        <v>121</v>
      </c>
      <c r="G400" t="s">
        <v>483</v>
      </c>
      <c r="I400">
        <v>19</v>
      </c>
      <c r="J400">
        <v>4</v>
      </c>
      <c r="K400" t="s">
        <v>904</v>
      </c>
    </row>
    <row r="401" spans="4:11" x14ac:dyDescent="0.25">
      <c r="D401">
        <v>26</v>
      </c>
      <c r="E401" t="s">
        <v>69</v>
      </c>
      <c r="F401" s="5" t="s">
        <v>48</v>
      </c>
      <c r="G401" t="s">
        <v>483</v>
      </c>
      <c r="I401">
        <v>19</v>
      </c>
      <c r="J401">
        <v>4</v>
      </c>
      <c r="K401" t="s">
        <v>965</v>
      </c>
    </row>
    <row r="402" spans="4:11" x14ac:dyDescent="0.25">
      <c r="D402">
        <v>27</v>
      </c>
      <c r="E402" t="s">
        <v>69</v>
      </c>
      <c r="F402" s="5" t="s">
        <v>122</v>
      </c>
      <c r="G402" t="s">
        <v>483</v>
      </c>
      <c r="I402">
        <v>19</v>
      </c>
      <c r="J402">
        <v>4</v>
      </c>
      <c r="K402" t="s">
        <v>966</v>
      </c>
    </row>
    <row r="403" spans="4:11" x14ac:dyDescent="0.25">
      <c r="D403">
        <v>28</v>
      </c>
      <c r="E403" t="s">
        <v>69</v>
      </c>
      <c r="F403" s="5" t="s">
        <v>123</v>
      </c>
      <c r="G403" t="s">
        <v>483</v>
      </c>
      <c r="I403">
        <v>19</v>
      </c>
      <c r="J403">
        <v>4</v>
      </c>
      <c r="K403" t="s">
        <v>906</v>
      </c>
    </row>
    <row r="404" spans="4:11" x14ac:dyDescent="0.25">
      <c r="D404">
        <v>29</v>
      </c>
      <c r="E404" t="s">
        <v>69</v>
      </c>
      <c r="F404" s="5" t="s">
        <v>49</v>
      </c>
      <c r="G404" t="s">
        <v>483</v>
      </c>
      <c r="I404">
        <v>19</v>
      </c>
      <c r="J404">
        <v>4</v>
      </c>
      <c r="K404" t="s">
        <v>967</v>
      </c>
    </row>
    <row r="405" spans="4:11" x14ac:dyDescent="0.25">
      <c r="D405">
        <v>30</v>
      </c>
      <c r="E405" t="s">
        <v>69</v>
      </c>
      <c r="F405" s="5" t="s">
        <v>124</v>
      </c>
      <c r="G405" t="s">
        <v>483</v>
      </c>
      <c r="I405">
        <v>19</v>
      </c>
      <c r="J405">
        <v>4</v>
      </c>
      <c r="K405" t="s">
        <v>968</v>
      </c>
    </row>
    <row r="406" spans="4:11" x14ac:dyDescent="0.25">
      <c r="D406">
        <v>31</v>
      </c>
      <c r="E406" t="s">
        <v>69</v>
      </c>
      <c r="F406" s="5" t="s">
        <v>125</v>
      </c>
      <c r="G406" t="s">
        <v>483</v>
      </c>
      <c r="I406">
        <v>19</v>
      </c>
      <c r="J406">
        <v>4</v>
      </c>
      <c r="K406" t="s">
        <v>908</v>
      </c>
    </row>
    <row r="407" spans="4:11" x14ac:dyDescent="0.25">
      <c r="D407">
        <v>32</v>
      </c>
      <c r="E407" t="s">
        <v>69</v>
      </c>
      <c r="F407" s="5" t="s">
        <v>50</v>
      </c>
      <c r="G407" t="s">
        <v>483</v>
      </c>
      <c r="I407">
        <v>19</v>
      </c>
      <c r="J407">
        <v>4</v>
      </c>
      <c r="K407" t="s">
        <v>969</v>
      </c>
    </row>
    <row r="408" spans="4:11" x14ac:dyDescent="0.25">
      <c r="D408">
        <v>33</v>
      </c>
      <c r="E408" t="s">
        <v>69</v>
      </c>
      <c r="F408" s="5" t="s">
        <v>126</v>
      </c>
      <c r="G408" t="s">
        <v>483</v>
      </c>
      <c r="I408">
        <v>19</v>
      </c>
      <c r="J408">
        <v>4</v>
      </c>
      <c r="K408" t="s">
        <v>970</v>
      </c>
    </row>
    <row r="409" spans="4:11" x14ac:dyDescent="0.25">
      <c r="D409">
        <v>34</v>
      </c>
      <c r="E409" t="s">
        <v>69</v>
      </c>
      <c r="F409" s="5" t="s">
        <v>127</v>
      </c>
      <c r="G409" t="s">
        <v>483</v>
      </c>
      <c r="I409">
        <v>19</v>
      </c>
      <c r="J409">
        <v>4</v>
      </c>
      <c r="K409" t="s">
        <v>910</v>
      </c>
    </row>
    <row r="410" spans="4:11" x14ac:dyDescent="0.25">
      <c r="D410">
        <v>35</v>
      </c>
      <c r="E410" t="s">
        <v>69</v>
      </c>
      <c r="F410" s="5" t="s">
        <v>51</v>
      </c>
      <c r="G410" t="s">
        <v>483</v>
      </c>
      <c r="I410">
        <v>19</v>
      </c>
      <c r="J410">
        <v>4</v>
      </c>
      <c r="K410" t="s">
        <v>971</v>
      </c>
    </row>
    <row r="411" spans="4:11" x14ac:dyDescent="0.25">
      <c r="D411">
        <v>36</v>
      </c>
      <c r="E411" t="s">
        <v>69</v>
      </c>
      <c r="F411" s="5" t="s">
        <v>128</v>
      </c>
      <c r="G411" t="s">
        <v>483</v>
      </c>
      <c r="I411">
        <v>19</v>
      </c>
      <c r="J411">
        <v>4</v>
      </c>
      <c r="K411" t="s">
        <v>972</v>
      </c>
    </row>
    <row r="412" spans="4:11" x14ac:dyDescent="0.25">
      <c r="D412">
        <v>37</v>
      </c>
      <c r="E412" t="s">
        <v>69</v>
      </c>
      <c r="F412" s="5" t="s">
        <v>129</v>
      </c>
      <c r="G412" t="s">
        <v>483</v>
      </c>
      <c r="I412">
        <v>19</v>
      </c>
      <c r="J412">
        <v>4</v>
      </c>
      <c r="K412" t="s">
        <v>912</v>
      </c>
    </row>
    <row r="413" spans="4:11" x14ac:dyDescent="0.25">
      <c r="D413">
        <v>38</v>
      </c>
      <c r="E413" t="s">
        <v>69</v>
      </c>
      <c r="F413" s="5" t="s">
        <v>52</v>
      </c>
      <c r="G413" t="s">
        <v>483</v>
      </c>
      <c r="I413">
        <v>19</v>
      </c>
      <c r="J413">
        <v>4</v>
      </c>
      <c r="K413" t="s">
        <v>973</v>
      </c>
    </row>
    <row r="414" spans="4:11" x14ac:dyDescent="0.25">
      <c r="D414">
        <v>39</v>
      </c>
      <c r="E414" t="s">
        <v>69</v>
      </c>
      <c r="F414" s="5" t="s">
        <v>130</v>
      </c>
      <c r="G414" t="s">
        <v>483</v>
      </c>
      <c r="I414">
        <v>19</v>
      </c>
      <c r="J414">
        <v>4</v>
      </c>
      <c r="K414" t="s">
        <v>974</v>
      </c>
    </row>
    <row r="415" spans="4:11" x14ac:dyDescent="0.25">
      <c r="D415">
        <v>40</v>
      </c>
      <c r="E415" t="s">
        <v>69</v>
      </c>
      <c r="F415" s="5" t="s">
        <v>131</v>
      </c>
      <c r="G415" t="s">
        <v>483</v>
      </c>
      <c r="I415">
        <v>19</v>
      </c>
      <c r="J415">
        <v>4</v>
      </c>
      <c r="K415" t="s">
        <v>914</v>
      </c>
    </row>
    <row r="416" spans="4:11" x14ac:dyDescent="0.25">
      <c r="D416">
        <v>41</v>
      </c>
      <c r="E416" t="s">
        <v>69</v>
      </c>
      <c r="F416" s="5" t="s">
        <v>53</v>
      </c>
      <c r="G416" t="s">
        <v>483</v>
      </c>
      <c r="I416">
        <v>19</v>
      </c>
      <c r="J416">
        <v>4</v>
      </c>
      <c r="K416" t="s">
        <v>975</v>
      </c>
    </row>
    <row r="417" spans="1:11" x14ac:dyDescent="0.25">
      <c r="D417">
        <v>42</v>
      </c>
      <c r="E417" t="s">
        <v>69</v>
      </c>
      <c r="F417" s="5" t="s">
        <v>132</v>
      </c>
      <c r="G417" t="s">
        <v>483</v>
      </c>
      <c r="I417">
        <v>19</v>
      </c>
      <c r="J417">
        <v>4</v>
      </c>
      <c r="K417" t="s">
        <v>976</v>
      </c>
    </row>
    <row r="418" spans="1:11" x14ac:dyDescent="0.25">
      <c r="D418">
        <v>43</v>
      </c>
      <c r="E418" t="s">
        <v>69</v>
      </c>
      <c r="F418" s="5" t="s">
        <v>133</v>
      </c>
      <c r="G418" t="s">
        <v>483</v>
      </c>
      <c r="I418">
        <v>19</v>
      </c>
      <c r="J418">
        <v>4</v>
      </c>
      <c r="K418" t="s">
        <v>916</v>
      </c>
    </row>
    <row r="419" spans="1:11" x14ac:dyDescent="0.25">
      <c r="D419">
        <v>44</v>
      </c>
      <c r="E419" t="s">
        <v>69</v>
      </c>
      <c r="F419" s="5" t="s">
        <v>54</v>
      </c>
      <c r="G419" t="s">
        <v>483</v>
      </c>
      <c r="I419">
        <v>19</v>
      </c>
      <c r="J419">
        <v>4</v>
      </c>
      <c r="K419" t="s">
        <v>977</v>
      </c>
    </row>
    <row r="420" spans="1:11" x14ac:dyDescent="0.25">
      <c r="D420">
        <v>45</v>
      </c>
      <c r="E420" t="s">
        <v>69</v>
      </c>
      <c r="F420" s="5" t="s">
        <v>134</v>
      </c>
      <c r="G420" t="s">
        <v>483</v>
      </c>
      <c r="I420">
        <v>19</v>
      </c>
      <c r="J420">
        <v>4</v>
      </c>
      <c r="K420" t="s">
        <v>978</v>
      </c>
    </row>
    <row r="421" spans="1:11" x14ac:dyDescent="0.25">
      <c r="D421">
        <v>46</v>
      </c>
      <c r="E421" t="s">
        <v>69</v>
      </c>
      <c r="F421" s="5" t="s">
        <v>135</v>
      </c>
      <c r="G421" t="s">
        <v>483</v>
      </c>
      <c r="I421">
        <v>19</v>
      </c>
      <c r="J421">
        <v>4</v>
      </c>
      <c r="K421" t="s">
        <v>918</v>
      </c>
    </row>
    <row r="422" spans="1:11" x14ac:dyDescent="0.25">
      <c r="D422">
        <v>47</v>
      </c>
      <c r="E422" t="s">
        <v>69</v>
      </c>
      <c r="F422" s="5" t="s">
        <v>55</v>
      </c>
      <c r="G422" t="s">
        <v>483</v>
      </c>
      <c r="I422">
        <v>19</v>
      </c>
      <c r="J422">
        <v>4</v>
      </c>
      <c r="K422" t="s">
        <v>979</v>
      </c>
    </row>
    <row r="423" spans="1:11" x14ac:dyDescent="0.25">
      <c r="D423">
        <v>48</v>
      </c>
      <c r="E423" t="s">
        <v>69</v>
      </c>
      <c r="F423" s="5" t="s">
        <v>136</v>
      </c>
      <c r="G423" t="s">
        <v>483</v>
      </c>
      <c r="I423">
        <v>19</v>
      </c>
      <c r="J423">
        <v>4</v>
      </c>
      <c r="K423" t="s">
        <v>980</v>
      </c>
    </row>
    <row r="424" spans="1:11" x14ac:dyDescent="0.25">
      <c r="D424">
        <v>49</v>
      </c>
      <c r="E424" t="s">
        <v>69</v>
      </c>
      <c r="F424" s="5" t="s">
        <v>137</v>
      </c>
      <c r="G424" t="s">
        <v>483</v>
      </c>
      <c r="I424">
        <v>19</v>
      </c>
      <c r="J424">
        <v>4</v>
      </c>
      <c r="K424" t="s">
        <v>920</v>
      </c>
    </row>
    <row r="425" spans="1:11" x14ac:dyDescent="0.25">
      <c r="D425">
        <v>50</v>
      </c>
      <c r="E425" t="s">
        <v>69</v>
      </c>
      <c r="F425" s="5" t="s">
        <v>56</v>
      </c>
      <c r="G425" t="s">
        <v>483</v>
      </c>
      <c r="I425">
        <v>19</v>
      </c>
      <c r="J425">
        <v>4</v>
      </c>
      <c r="K425" t="s">
        <v>981</v>
      </c>
    </row>
    <row r="426" spans="1:11" x14ac:dyDescent="0.25">
      <c r="D426">
        <v>51</v>
      </c>
      <c r="E426" t="s">
        <v>69</v>
      </c>
      <c r="F426" s="5" t="s">
        <v>138</v>
      </c>
      <c r="G426" t="s">
        <v>483</v>
      </c>
      <c r="I426">
        <v>19</v>
      </c>
      <c r="J426">
        <v>4</v>
      </c>
      <c r="K426" t="s">
        <v>982</v>
      </c>
    </row>
    <row r="427" spans="1:11" x14ac:dyDescent="0.25">
      <c r="D427">
        <v>52</v>
      </c>
      <c r="E427" t="s">
        <v>69</v>
      </c>
      <c r="F427" s="5" t="s">
        <v>139</v>
      </c>
      <c r="G427" t="s">
        <v>483</v>
      </c>
      <c r="I427">
        <v>19</v>
      </c>
      <c r="J427">
        <v>4</v>
      </c>
      <c r="K427" t="s">
        <v>922</v>
      </c>
    </row>
    <row r="428" spans="1:11" x14ac:dyDescent="0.25">
      <c r="D428">
        <v>53</v>
      </c>
      <c r="E428" t="s">
        <v>69</v>
      </c>
      <c r="F428" s="5" t="s">
        <v>140</v>
      </c>
      <c r="G428" t="s">
        <v>151</v>
      </c>
      <c r="H428">
        <v>-1</v>
      </c>
      <c r="K428" t="s">
        <v>923</v>
      </c>
    </row>
    <row r="429" spans="1:11" x14ac:dyDescent="0.25">
      <c r="D429">
        <v>54</v>
      </c>
      <c r="E429" t="s">
        <v>69</v>
      </c>
      <c r="F429" s="5" t="s">
        <v>161</v>
      </c>
      <c r="G429" t="s">
        <v>162</v>
      </c>
      <c r="I429">
        <v>3</v>
      </c>
      <c r="K429" t="s">
        <v>1265</v>
      </c>
    </row>
    <row r="430" spans="1:11" x14ac:dyDescent="0.25">
      <c r="A430" t="s">
        <v>492</v>
      </c>
    </row>
    <row r="431" spans="1:11" x14ac:dyDescent="0.25">
      <c r="A431" t="s">
        <v>493</v>
      </c>
    </row>
    <row r="432" spans="1:11" x14ac:dyDescent="0.25">
      <c r="D432">
        <v>1</v>
      </c>
      <c r="E432" t="s">
        <v>69</v>
      </c>
      <c r="F432" s="5" t="s">
        <v>70</v>
      </c>
      <c r="G432" t="s">
        <v>71</v>
      </c>
      <c r="I432">
        <v>10</v>
      </c>
      <c r="J432">
        <v>0</v>
      </c>
      <c r="K432" t="s">
        <v>886</v>
      </c>
    </row>
    <row r="433" spans="4:11" x14ac:dyDescent="0.25">
      <c r="D433">
        <v>2</v>
      </c>
      <c r="E433" t="s">
        <v>69</v>
      </c>
      <c r="F433" s="5" t="s">
        <v>72</v>
      </c>
      <c r="G433" t="s">
        <v>71</v>
      </c>
      <c r="I433">
        <v>10</v>
      </c>
      <c r="J433">
        <v>0</v>
      </c>
      <c r="K433" t="s">
        <v>887</v>
      </c>
    </row>
    <row r="434" spans="4:11" x14ac:dyDescent="0.25">
      <c r="D434">
        <v>3</v>
      </c>
      <c r="E434" t="s">
        <v>69</v>
      </c>
      <c r="F434" s="5" t="s">
        <v>154</v>
      </c>
      <c r="G434" t="s">
        <v>71</v>
      </c>
      <c r="I434">
        <v>10</v>
      </c>
      <c r="J434">
        <v>0</v>
      </c>
      <c r="K434" t="s">
        <v>888</v>
      </c>
    </row>
    <row r="435" spans="4:11" x14ac:dyDescent="0.25">
      <c r="D435">
        <v>4</v>
      </c>
      <c r="E435" t="s">
        <v>69</v>
      </c>
      <c r="F435" s="5" t="s">
        <v>160</v>
      </c>
      <c r="G435" t="s">
        <v>71</v>
      </c>
      <c r="I435">
        <v>10</v>
      </c>
      <c r="J435">
        <v>0</v>
      </c>
      <c r="K435" t="s">
        <v>160</v>
      </c>
    </row>
    <row r="436" spans="4:11" x14ac:dyDescent="0.25">
      <c r="D436">
        <v>5</v>
      </c>
      <c r="E436" t="s">
        <v>69</v>
      </c>
      <c r="F436" s="5" t="s">
        <v>261</v>
      </c>
      <c r="G436" t="s">
        <v>71</v>
      </c>
      <c r="I436">
        <v>10</v>
      </c>
      <c r="J436">
        <v>0</v>
      </c>
      <c r="K436" t="s">
        <v>935</v>
      </c>
    </row>
    <row r="437" spans="4:11" x14ac:dyDescent="0.25">
      <c r="D437">
        <v>6</v>
      </c>
      <c r="E437" t="s">
        <v>69</v>
      </c>
      <c r="F437" s="5" t="s">
        <v>259</v>
      </c>
      <c r="G437" t="s">
        <v>71</v>
      </c>
      <c r="I437">
        <v>10</v>
      </c>
      <c r="J437">
        <v>0</v>
      </c>
      <c r="K437" t="s">
        <v>938</v>
      </c>
    </row>
    <row r="438" spans="4:11" x14ac:dyDescent="0.25">
      <c r="D438">
        <v>7</v>
      </c>
      <c r="E438" t="s">
        <v>69</v>
      </c>
      <c r="F438" s="5" t="s">
        <v>478</v>
      </c>
      <c r="G438" t="s">
        <v>151</v>
      </c>
      <c r="H438">
        <v>255</v>
      </c>
      <c r="K438" t="s">
        <v>648</v>
      </c>
    </row>
    <row r="439" spans="4:11" x14ac:dyDescent="0.25">
      <c r="D439">
        <v>8</v>
      </c>
      <c r="E439" t="s">
        <v>69</v>
      </c>
      <c r="F439" s="5" t="s">
        <v>110</v>
      </c>
      <c r="G439" t="s">
        <v>71</v>
      </c>
      <c r="I439">
        <v>10</v>
      </c>
      <c r="J439">
        <v>0</v>
      </c>
      <c r="K439" t="s">
        <v>646</v>
      </c>
    </row>
    <row r="440" spans="4:11" x14ac:dyDescent="0.25">
      <c r="D440">
        <v>9</v>
      </c>
      <c r="E440" t="s">
        <v>69</v>
      </c>
      <c r="F440" s="5" t="s">
        <v>479</v>
      </c>
      <c r="G440" t="s">
        <v>71</v>
      </c>
      <c r="I440">
        <v>10</v>
      </c>
      <c r="J440">
        <v>0</v>
      </c>
      <c r="K440" t="s">
        <v>1257</v>
      </c>
    </row>
    <row r="441" spans="4:11" x14ac:dyDescent="0.25">
      <c r="D441">
        <v>10</v>
      </c>
      <c r="E441" t="s">
        <v>69</v>
      </c>
      <c r="F441" s="5" t="s">
        <v>262</v>
      </c>
      <c r="G441" t="s">
        <v>71</v>
      </c>
      <c r="I441">
        <v>10</v>
      </c>
      <c r="J441">
        <v>0</v>
      </c>
      <c r="K441" t="s">
        <v>647</v>
      </c>
    </row>
    <row r="442" spans="4:11" x14ac:dyDescent="0.25">
      <c r="D442">
        <v>11</v>
      </c>
      <c r="E442" t="s">
        <v>69</v>
      </c>
      <c r="F442" s="5" t="s">
        <v>111</v>
      </c>
      <c r="G442" t="s">
        <v>71</v>
      </c>
      <c r="I442">
        <v>10</v>
      </c>
      <c r="J442">
        <v>0</v>
      </c>
      <c r="K442" t="s">
        <v>1258</v>
      </c>
    </row>
    <row r="443" spans="4:11" x14ac:dyDescent="0.25">
      <c r="D443">
        <v>12</v>
      </c>
      <c r="E443" t="s">
        <v>69</v>
      </c>
      <c r="F443" s="5" t="s">
        <v>394</v>
      </c>
      <c r="G443" t="s">
        <v>152</v>
      </c>
      <c r="I443">
        <v>3</v>
      </c>
      <c r="J443">
        <v>0</v>
      </c>
      <c r="K443" t="s">
        <v>956</v>
      </c>
    </row>
    <row r="444" spans="4:11" x14ac:dyDescent="0.25">
      <c r="D444">
        <v>13</v>
      </c>
      <c r="E444" t="s">
        <v>69</v>
      </c>
      <c r="F444" s="5" t="s">
        <v>112</v>
      </c>
      <c r="G444" t="s">
        <v>71</v>
      </c>
      <c r="I444">
        <v>10</v>
      </c>
      <c r="J444">
        <v>0</v>
      </c>
      <c r="K444" t="s">
        <v>889</v>
      </c>
    </row>
    <row r="445" spans="4:11" x14ac:dyDescent="0.25">
      <c r="D445">
        <v>14</v>
      </c>
      <c r="E445" t="s">
        <v>69</v>
      </c>
      <c r="F445" s="5" t="s">
        <v>113</v>
      </c>
      <c r="G445" t="s">
        <v>483</v>
      </c>
      <c r="I445">
        <v>19</v>
      </c>
      <c r="J445">
        <v>4</v>
      </c>
      <c r="K445" t="s">
        <v>957</v>
      </c>
    </row>
    <row r="446" spans="4:11" x14ac:dyDescent="0.25">
      <c r="D446">
        <v>15</v>
      </c>
      <c r="E446" t="s">
        <v>69</v>
      </c>
      <c r="F446" s="5" t="s">
        <v>114</v>
      </c>
      <c r="G446" t="s">
        <v>483</v>
      </c>
      <c r="I446">
        <v>19</v>
      </c>
      <c r="J446">
        <v>4</v>
      </c>
      <c r="K446" t="s">
        <v>958</v>
      </c>
    </row>
    <row r="447" spans="4:11" x14ac:dyDescent="0.25">
      <c r="D447">
        <v>16</v>
      </c>
      <c r="E447" t="s">
        <v>69</v>
      </c>
      <c r="F447" s="5" t="s">
        <v>115</v>
      </c>
      <c r="G447" t="s">
        <v>483</v>
      </c>
      <c r="I447">
        <v>19</v>
      </c>
      <c r="J447">
        <v>4</v>
      </c>
      <c r="K447" t="s">
        <v>898</v>
      </c>
    </row>
    <row r="448" spans="4:11" x14ac:dyDescent="0.25">
      <c r="D448">
        <v>17</v>
      </c>
      <c r="E448" t="s">
        <v>69</v>
      </c>
      <c r="F448" s="5" t="s">
        <v>45</v>
      </c>
      <c r="G448" t="s">
        <v>483</v>
      </c>
      <c r="I448">
        <v>19</v>
      </c>
      <c r="J448">
        <v>4</v>
      </c>
      <c r="K448" t="s">
        <v>959</v>
      </c>
    </row>
    <row r="449" spans="4:11" x14ac:dyDescent="0.25">
      <c r="D449">
        <v>18</v>
      </c>
      <c r="E449" t="s">
        <v>69</v>
      </c>
      <c r="F449" s="5" t="s">
        <v>116</v>
      </c>
      <c r="G449" t="s">
        <v>483</v>
      </c>
      <c r="I449">
        <v>19</v>
      </c>
      <c r="J449">
        <v>4</v>
      </c>
      <c r="K449" t="s">
        <v>960</v>
      </c>
    </row>
    <row r="450" spans="4:11" x14ac:dyDescent="0.25">
      <c r="D450">
        <v>19</v>
      </c>
      <c r="E450" t="s">
        <v>69</v>
      </c>
      <c r="F450" s="5" t="s">
        <v>117</v>
      </c>
      <c r="G450" t="s">
        <v>483</v>
      </c>
      <c r="I450">
        <v>19</v>
      </c>
      <c r="J450">
        <v>4</v>
      </c>
      <c r="K450" t="s">
        <v>900</v>
      </c>
    </row>
    <row r="451" spans="4:11" x14ac:dyDescent="0.25">
      <c r="D451">
        <v>20</v>
      </c>
      <c r="E451" t="s">
        <v>69</v>
      </c>
      <c r="F451" s="5" t="s">
        <v>46</v>
      </c>
      <c r="G451" t="s">
        <v>483</v>
      </c>
      <c r="I451">
        <v>19</v>
      </c>
      <c r="J451">
        <v>4</v>
      </c>
      <c r="K451" t="s">
        <v>961</v>
      </c>
    </row>
    <row r="452" spans="4:11" x14ac:dyDescent="0.25">
      <c r="D452">
        <v>21</v>
      </c>
      <c r="E452" t="s">
        <v>69</v>
      </c>
      <c r="F452" s="5" t="s">
        <v>118</v>
      </c>
      <c r="G452" t="s">
        <v>483</v>
      </c>
      <c r="I452">
        <v>19</v>
      </c>
      <c r="J452">
        <v>4</v>
      </c>
      <c r="K452" t="s">
        <v>962</v>
      </c>
    </row>
    <row r="453" spans="4:11" x14ac:dyDescent="0.25">
      <c r="D453">
        <v>22</v>
      </c>
      <c r="E453" t="s">
        <v>69</v>
      </c>
      <c r="F453" s="5" t="s">
        <v>119</v>
      </c>
      <c r="G453" t="s">
        <v>483</v>
      </c>
      <c r="I453">
        <v>19</v>
      </c>
      <c r="J453">
        <v>4</v>
      </c>
      <c r="K453" t="s">
        <v>902</v>
      </c>
    </row>
    <row r="454" spans="4:11" x14ac:dyDescent="0.25">
      <c r="D454">
        <v>23</v>
      </c>
      <c r="E454" t="s">
        <v>69</v>
      </c>
      <c r="F454" s="5" t="s">
        <v>47</v>
      </c>
      <c r="G454" t="s">
        <v>483</v>
      </c>
      <c r="I454">
        <v>19</v>
      </c>
      <c r="J454">
        <v>4</v>
      </c>
      <c r="K454" t="s">
        <v>963</v>
      </c>
    </row>
    <row r="455" spans="4:11" x14ac:dyDescent="0.25">
      <c r="D455">
        <v>24</v>
      </c>
      <c r="E455" t="s">
        <v>69</v>
      </c>
      <c r="F455" s="5" t="s">
        <v>120</v>
      </c>
      <c r="G455" t="s">
        <v>483</v>
      </c>
      <c r="I455">
        <v>19</v>
      </c>
      <c r="J455">
        <v>4</v>
      </c>
      <c r="K455" t="s">
        <v>964</v>
      </c>
    </row>
    <row r="456" spans="4:11" x14ac:dyDescent="0.25">
      <c r="D456">
        <v>25</v>
      </c>
      <c r="E456" t="s">
        <v>69</v>
      </c>
      <c r="F456" s="5" t="s">
        <v>121</v>
      </c>
      <c r="G456" t="s">
        <v>483</v>
      </c>
      <c r="I456">
        <v>19</v>
      </c>
      <c r="J456">
        <v>4</v>
      </c>
      <c r="K456" t="s">
        <v>904</v>
      </c>
    </row>
    <row r="457" spans="4:11" x14ac:dyDescent="0.25">
      <c r="D457">
        <v>26</v>
      </c>
      <c r="E457" t="s">
        <v>69</v>
      </c>
      <c r="F457" s="5" t="s">
        <v>48</v>
      </c>
      <c r="G457" t="s">
        <v>483</v>
      </c>
      <c r="I457">
        <v>19</v>
      </c>
      <c r="J457">
        <v>4</v>
      </c>
      <c r="K457" t="s">
        <v>965</v>
      </c>
    </row>
    <row r="458" spans="4:11" x14ac:dyDescent="0.25">
      <c r="D458">
        <v>27</v>
      </c>
      <c r="E458" t="s">
        <v>69</v>
      </c>
      <c r="F458" s="5" t="s">
        <v>122</v>
      </c>
      <c r="G458" t="s">
        <v>483</v>
      </c>
      <c r="I458">
        <v>19</v>
      </c>
      <c r="J458">
        <v>4</v>
      </c>
      <c r="K458" t="s">
        <v>966</v>
      </c>
    </row>
    <row r="459" spans="4:11" x14ac:dyDescent="0.25">
      <c r="D459">
        <v>28</v>
      </c>
      <c r="E459" t="s">
        <v>69</v>
      </c>
      <c r="F459" s="5" t="s">
        <v>123</v>
      </c>
      <c r="G459" t="s">
        <v>483</v>
      </c>
      <c r="I459">
        <v>19</v>
      </c>
      <c r="J459">
        <v>4</v>
      </c>
      <c r="K459" t="s">
        <v>906</v>
      </c>
    </row>
    <row r="460" spans="4:11" x14ac:dyDescent="0.25">
      <c r="D460">
        <v>29</v>
      </c>
      <c r="E460" t="s">
        <v>69</v>
      </c>
      <c r="F460" s="5" t="s">
        <v>49</v>
      </c>
      <c r="G460" t="s">
        <v>483</v>
      </c>
      <c r="I460">
        <v>19</v>
      </c>
      <c r="J460">
        <v>4</v>
      </c>
      <c r="K460" t="s">
        <v>967</v>
      </c>
    </row>
    <row r="461" spans="4:11" x14ac:dyDescent="0.25">
      <c r="D461">
        <v>30</v>
      </c>
      <c r="E461" t="s">
        <v>69</v>
      </c>
      <c r="F461" s="5" t="s">
        <v>124</v>
      </c>
      <c r="G461" t="s">
        <v>483</v>
      </c>
      <c r="I461">
        <v>19</v>
      </c>
      <c r="J461">
        <v>4</v>
      </c>
      <c r="K461" t="s">
        <v>968</v>
      </c>
    </row>
    <row r="462" spans="4:11" x14ac:dyDescent="0.25">
      <c r="D462">
        <v>31</v>
      </c>
      <c r="E462" t="s">
        <v>69</v>
      </c>
      <c r="F462" s="5" t="s">
        <v>125</v>
      </c>
      <c r="G462" t="s">
        <v>483</v>
      </c>
      <c r="I462">
        <v>19</v>
      </c>
      <c r="J462">
        <v>4</v>
      </c>
      <c r="K462" t="s">
        <v>908</v>
      </c>
    </row>
    <row r="463" spans="4:11" x14ac:dyDescent="0.25">
      <c r="D463">
        <v>32</v>
      </c>
      <c r="E463" t="s">
        <v>69</v>
      </c>
      <c r="F463" s="5" t="s">
        <v>50</v>
      </c>
      <c r="G463" t="s">
        <v>483</v>
      </c>
      <c r="I463">
        <v>19</v>
      </c>
      <c r="J463">
        <v>4</v>
      </c>
      <c r="K463" t="s">
        <v>969</v>
      </c>
    </row>
    <row r="464" spans="4:11" x14ac:dyDescent="0.25">
      <c r="D464">
        <v>33</v>
      </c>
      <c r="E464" t="s">
        <v>69</v>
      </c>
      <c r="F464" s="5" t="s">
        <v>126</v>
      </c>
      <c r="G464" t="s">
        <v>483</v>
      </c>
      <c r="I464">
        <v>19</v>
      </c>
      <c r="J464">
        <v>4</v>
      </c>
      <c r="K464" t="s">
        <v>970</v>
      </c>
    </row>
    <row r="465" spans="4:11" x14ac:dyDescent="0.25">
      <c r="D465">
        <v>34</v>
      </c>
      <c r="E465" t="s">
        <v>69</v>
      </c>
      <c r="F465" s="5" t="s">
        <v>127</v>
      </c>
      <c r="G465" t="s">
        <v>483</v>
      </c>
      <c r="I465">
        <v>19</v>
      </c>
      <c r="J465">
        <v>4</v>
      </c>
      <c r="K465" t="s">
        <v>910</v>
      </c>
    </row>
    <row r="466" spans="4:11" x14ac:dyDescent="0.25">
      <c r="D466">
        <v>35</v>
      </c>
      <c r="E466" t="s">
        <v>69</v>
      </c>
      <c r="F466" s="5" t="s">
        <v>51</v>
      </c>
      <c r="G466" t="s">
        <v>483</v>
      </c>
      <c r="I466">
        <v>19</v>
      </c>
      <c r="J466">
        <v>4</v>
      </c>
      <c r="K466" t="s">
        <v>971</v>
      </c>
    </row>
    <row r="467" spans="4:11" x14ac:dyDescent="0.25">
      <c r="D467">
        <v>36</v>
      </c>
      <c r="E467" t="s">
        <v>69</v>
      </c>
      <c r="F467" s="5" t="s">
        <v>128</v>
      </c>
      <c r="G467" t="s">
        <v>483</v>
      </c>
      <c r="I467">
        <v>19</v>
      </c>
      <c r="J467">
        <v>4</v>
      </c>
      <c r="K467" t="s">
        <v>972</v>
      </c>
    </row>
    <row r="468" spans="4:11" x14ac:dyDescent="0.25">
      <c r="D468">
        <v>37</v>
      </c>
      <c r="E468" t="s">
        <v>69</v>
      </c>
      <c r="F468" s="5" t="s">
        <v>129</v>
      </c>
      <c r="G468" t="s">
        <v>483</v>
      </c>
      <c r="I468">
        <v>19</v>
      </c>
      <c r="J468">
        <v>4</v>
      </c>
      <c r="K468" t="s">
        <v>912</v>
      </c>
    </row>
    <row r="469" spans="4:11" x14ac:dyDescent="0.25">
      <c r="D469">
        <v>38</v>
      </c>
      <c r="E469" t="s">
        <v>69</v>
      </c>
      <c r="F469" s="5" t="s">
        <v>52</v>
      </c>
      <c r="G469" t="s">
        <v>483</v>
      </c>
      <c r="I469">
        <v>19</v>
      </c>
      <c r="J469">
        <v>4</v>
      </c>
      <c r="K469" t="s">
        <v>973</v>
      </c>
    </row>
    <row r="470" spans="4:11" x14ac:dyDescent="0.25">
      <c r="D470">
        <v>39</v>
      </c>
      <c r="E470" t="s">
        <v>69</v>
      </c>
      <c r="F470" s="5" t="s">
        <v>130</v>
      </c>
      <c r="G470" t="s">
        <v>483</v>
      </c>
      <c r="I470">
        <v>19</v>
      </c>
      <c r="J470">
        <v>4</v>
      </c>
      <c r="K470" t="s">
        <v>974</v>
      </c>
    </row>
    <row r="471" spans="4:11" x14ac:dyDescent="0.25">
      <c r="D471">
        <v>40</v>
      </c>
      <c r="E471" t="s">
        <v>69</v>
      </c>
      <c r="F471" s="5" t="s">
        <v>131</v>
      </c>
      <c r="G471" t="s">
        <v>483</v>
      </c>
      <c r="I471">
        <v>19</v>
      </c>
      <c r="J471">
        <v>4</v>
      </c>
      <c r="K471" t="s">
        <v>914</v>
      </c>
    </row>
    <row r="472" spans="4:11" x14ac:dyDescent="0.25">
      <c r="D472">
        <v>41</v>
      </c>
      <c r="E472" t="s">
        <v>69</v>
      </c>
      <c r="F472" s="5" t="s">
        <v>53</v>
      </c>
      <c r="G472" t="s">
        <v>483</v>
      </c>
      <c r="I472">
        <v>19</v>
      </c>
      <c r="J472">
        <v>4</v>
      </c>
      <c r="K472" t="s">
        <v>975</v>
      </c>
    </row>
    <row r="473" spans="4:11" x14ac:dyDescent="0.25">
      <c r="D473">
        <v>42</v>
      </c>
      <c r="E473" t="s">
        <v>69</v>
      </c>
      <c r="F473" s="5" t="s">
        <v>132</v>
      </c>
      <c r="G473" t="s">
        <v>483</v>
      </c>
      <c r="I473">
        <v>19</v>
      </c>
      <c r="J473">
        <v>4</v>
      </c>
      <c r="K473" t="s">
        <v>976</v>
      </c>
    </row>
    <row r="474" spans="4:11" x14ac:dyDescent="0.25">
      <c r="D474">
        <v>43</v>
      </c>
      <c r="E474" t="s">
        <v>69</v>
      </c>
      <c r="F474" s="5" t="s">
        <v>133</v>
      </c>
      <c r="G474" t="s">
        <v>483</v>
      </c>
      <c r="I474">
        <v>19</v>
      </c>
      <c r="J474">
        <v>4</v>
      </c>
      <c r="K474" t="s">
        <v>916</v>
      </c>
    </row>
    <row r="475" spans="4:11" x14ac:dyDescent="0.25">
      <c r="D475">
        <v>44</v>
      </c>
      <c r="E475" t="s">
        <v>69</v>
      </c>
      <c r="F475" s="5" t="s">
        <v>54</v>
      </c>
      <c r="G475" t="s">
        <v>483</v>
      </c>
      <c r="I475">
        <v>19</v>
      </c>
      <c r="J475">
        <v>4</v>
      </c>
      <c r="K475" t="s">
        <v>977</v>
      </c>
    </row>
    <row r="476" spans="4:11" x14ac:dyDescent="0.25">
      <c r="D476">
        <v>45</v>
      </c>
      <c r="E476" t="s">
        <v>69</v>
      </c>
      <c r="F476" s="5" t="s">
        <v>134</v>
      </c>
      <c r="G476" t="s">
        <v>483</v>
      </c>
      <c r="I476">
        <v>19</v>
      </c>
      <c r="J476">
        <v>4</v>
      </c>
      <c r="K476" t="s">
        <v>978</v>
      </c>
    </row>
    <row r="477" spans="4:11" x14ac:dyDescent="0.25">
      <c r="D477">
        <v>46</v>
      </c>
      <c r="E477" t="s">
        <v>69</v>
      </c>
      <c r="F477" s="5" t="s">
        <v>135</v>
      </c>
      <c r="G477" t="s">
        <v>483</v>
      </c>
      <c r="I477">
        <v>19</v>
      </c>
      <c r="J477">
        <v>4</v>
      </c>
      <c r="K477" t="s">
        <v>918</v>
      </c>
    </row>
    <row r="478" spans="4:11" x14ac:dyDescent="0.25">
      <c r="D478">
        <v>47</v>
      </c>
      <c r="E478" t="s">
        <v>69</v>
      </c>
      <c r="F478" s="5" t="s">
        <v>55</v>
      </c>
      <c r="G478" t="s">
        <v>483</v>
      </c>
      <c r="I478">
        <v>19</v>
      </c>
      <c r="J478">
        <v>4</v>
      </c>
      <c r="K478" t="s">
        <v>979</v>
      </c>
    </row>
    <row r="479" spans="4:11" x14ac:dyDescent="0.25">
      <c r="D479">
        <v>48</v>
      </c>
      <c r="E479" t="s">
        <v>69</v>
      </c>
      <c r="F479" s="5" t="s">
        <v>136</v>
      </c>
      <c r="G479" t="s">
        <v>483</v>
      </c>
      <c r="I479">
        <v>19</v>
      </c>
      <c r="J479">
        <v>4</v>
      </c>
      <c r="K479" t="s">
        <v>980</v>
      </c>
    </row>
    <row r="480" spans="4:11" x14ac:dyDescent="0.25">
      <c r="D480">
        <v>49</v>
      </c>
      <c r="E480" t="s">
        <v>69</v>
      </c>
      <c r="F480" s="5" t="s">
        <v>137</v>
      </c>
      <c r="G480" t="s">
        <v>483</v>
      </c>
      <c r="I480">
        <v>19</v>
      </c>
      <c r="J480">
        <v>4</v>
      </c>
      <c r="K480" t="s">
        <v>920</v>
      </c>
    </row>
    <row r="481" spans="1:11" x14ac:dyDescent="0.25">
      <c r="D481">
        <v>50</v>
      </c>
      <c r="E481" t="s">
        <v>69</v>
      </c>
      <c r="F481" s="5" t="s">
        <v>56</v>
      </c>
      <c r="G481" t="s">
        <v>483</v>
      </c>
      <c r="I481">
        <v>19</v>
      </c>
      <c r="J481">
        <v>4</v>
      </c>
      <c r="K481" t="s">
        <v>981</v>
      </c>
    </row>
    <row r="482" spans="1:11" x14ac:dyDescent="0.25">
      <c r="D482">
        <v>51</v>
      </c>
      <c r="E482" t="s">
        <v>69</v>
      </c>
      <c r="F482" s="5" t="s">
        <v>138</v>
      </c>
      <c r="G482" t="s">
        <v>483</v>
      </c>
      <c r="I482">
        <v>19</v>
      </c>
      <c r="J482">
        <v>4</v>
      </c>
      <c r="K482" t="s">
        <v>982</v>
      </c>
    </row>
    <row r="483" spans="1:11" x14ac:dyDescent="0.25">
      <c r="D483">
        <v>52</v>
      </c>
      <c r="E483" t="s">
        <v>69</v>
      </c>
      <c r="F483" s="5" t="s">
        <v>139</v>
      </c>
      <c r="G483" t="s">
        <v>483</v>
      </c>
      <c r="I483">
        <v>19</v>
      </c>
      <c r="J483">
        <v>4</v>
      </c>
      <c r="K483" t="s">
        <v>922</v>
      </c>
    </row>
    <row r="484" spans="1:11" x14ac:dyDescent="0.25">
      <c r="D484">
        <v>53</v>
      </c>
      <c r="E484" t="s">
        <v>69</v>
      </c>
      <c r="F484" s="5" t="s">
        <v>140</v>
      </c>
      <c r="G484" t="s">
        <v>151</v>
      </c>
      <c r="H484">
        <v>-1</v>
      </c>
      <c r="K484" t="s">
        <v>923</v>
      </c>
    </row>
    <row r="485" spans="1:11" x14ac:dyDescent="0.25">
      <c r="D485">
        <v>54</v>
      </c>
      <c r="E485" t="s">
        <v>69</v>
      </c>
      <c r="F485" s="5" t="s">
        <v>161</v>
      </c>
      <c r="G485" t="s">
        <v>162</v>
      </c>
      <c r="I485">
        <v>3</v>
      </c>
      <c r="K485" t="s">
        <v>1265</v>
      </c>
    </row>
    <row r="486" spans="1:11" x14ac:dyDescent="0.25">
      <c r="D486">
        <v>55</v>
      </c>
      <c r="E486" t="s">
        <v>69</v>
      </c>
      <c r="F486" s="5" t="s">
        <v>163</v>
      </c>
      <c r="G486" t="s">
        <v>44</v>
      </c>
      <c r="K486" t="s">
        <v>163</v>
      </c>
    </row>
    <row r="487" spans="1:11" x14ac:dyDescent="0.25">
      <c r="A487" t="s">
        <v>494</v>
      </c>
    </row>
    <row r="488" spans="1:11" x14ac:dyDescent="0.25">
      <c r="A488" t="s">
        <v>495</v>
      </c>
    </row>
    <row r="489" spans="1:11" x14ac:dyDescent="0.25">
      <c r="D489">
        <v>1</v>
      </c>
      <c r="E489" t="s">
        <v>69</v>
      </c>
      <c r="F489" s="5" t="s">
        <v>70</v>
      </c>
      <c r="G489" t="s">
        <v>71</v>
      </c>
      <c r="I489">
        <v>10</v>
      </c>
      <c r="J489">
        <v>0</v>
      </c>
      <c r="K489" t="s">
        <v>886</v>
      </c>
    </row>
    <row r="490" spans="1:11" x14ac:dyDescent="0.25">
      <c r="D490">
        <v>2</v>
      </c>
      <c r="E490" t="s">
        <v>69</v>
      </c>
      <c r="F490" s="5" t="s">
        <v>72</v>
      </c>
      <c r="G490" t="s">
        <v>71</v>
      </c>
      <c r="I490">
        <v>10</v>
      </c>
      <c r="J490">
        <v>0</v>
      </c>
      <c r="K490" t="s">
        <v>887</v>
      </c>
    </row>
    <row r="491" spans="1:11" x14ac:dyDescent="0.25">
      <c r="D491">
        <v>3</v>
      </c>
      <c r="E491" t="s">
        <v>69</v>
      </c>
      <c r="F491" s="5" t="s">
        <v>154</v>
      </c>
      <c r="G491" t="s">
        <v>71</v>
      </c>
      <c r="I491">
        <v>10</v>
      </c>
      <c r="J491">
        <v>0</v>
      </c>
      <c r="K491" t="s">
        <v>888</v>
      </c>
    </row>
    <row r="492" spans="1:11" x14ac:dyDescent="0.25">
      <c r="D492">
        <v>4</v>
      </c>
      <c r="E492" t="s">
        <v>69</v>
      </c>
      <c r="F492" s="5" t="s">
        <v>160</v>
      </c>
      <c r="G492" t="s">
        <v>71</v>
      </c>
      <c r="I492">
        <v>10</v>
      </c>
      <c r="J492">
        <v>0</v>
      </c>
      <c r="K492" t="s">
        <v>160</v>
      </c>
    </row>
    <row r="493" spans="1:11" x14ac:dyDescent="0.25">
      <c r="D493">
        <v>5</v>
      </c>
      <c r="E493" t="s">
        <v>69</v>
      </c>
      <c r="F493" s="5" t="s">
        <v>261</v>
      </c>
      <c r="G493" t="s">
        <v>71</v>
      </c>
      <c r="I493">
        <v>10</v>
      </c>
      <c r="J493">
        <v>0</v>
      </c>
      <c r="K493" t="s">
        <v>935</v>
      </c>
    </row>
    <row r="494" spans="1:11" x14ac:dyDescent="0.25">
      <c r="D494">
        <v>6</v>
      </c>
      <c r="E494" t="s">
        <v>69</v>
      </c>
      <c r="F494" s="5" t="s">
        <v>161</v>
      </c>
      <c r="G494" t="s">
        <v>162</v>
      </c>
      <c r="I494">
        <v>3</v>
      </c>
      <c r="K494" t="s">
        <v>1265</v>
      </c>
    </row>
    <row r="495" spans="1:11" x14ac:dyDescent="0.25">
      <c r="A495" t="s">
        <v>496</v>
      </c>
    </row>
    <row r="496" spans="1:11" x14ac:dyDescent="0.25">
      <c r="A496" t="s">
        <v>1398</v>
      </c>
    </row>
    <row r="497" spans="1:11" x14ac:dyDescent="0.25">
      <c r="A497">
        <v>1</v>
      </c>
    </row>
    <row r="498" spans="1:11" x14ac:dyDescent="0.25">
      <c r="A498">
        <v>1</v>
      </c>
      <c r="B498" s="5" t="s">
        <v>890</v>
      </c>
    </row>
    <row r="499" spans="1:11" x14ac:dyDescent="0.25">
      <c r="A499" t="s">
        <v>1399</v>
      </c>
    </row>
    <row r="500" spans="1:11" x14ac:dyDescent="0.25">
      <c r="A500" t="s">
        <v>508</v>
      </c>
    </row>
    <row r="501" spans="1:11" x14ac:dyDescent="0.25">
      <c r="D501">
        <v>1</v>
      </c>
      <c r="E501" t="s">
        <v>69</v>
      </c>
      <c r="F501" s="5" t="s">
        <v>363</v>
      </c>
      <c r="G501" t="s">
        <v>221</v>
      </c>
      <c r="H501">
        <v>2</v>
      </c>
      <c r="K501" t="s">
        <v>363</v>
      </c>
    </row>
    <row r="502" spans="1:11" x14ac:dyDescent="0.25">
      <c r="A502" t="s">
        <v>509</v>
      </c>
    </row>
    <row r="503" spans="1:11" x14ac:dyDescent="0.25">
      <c r="A503" t="s">
        <v>1298</v>
      </c>
    </row>
    <row r="505" spans="1:11" x14ac:dyDescent="0.25">
      <c r="B505" s="5" t="s">
        <v>24</v>
      </c>
    </row>
    <row r="506" spans="1:11" x14ac:dyDescent="0.25">
      <c r="A506">
        <v>1</v>
      </c>
      <c r="B506" s="5" t="s">
        <v>551</v>
      </c>
    </row>
    <row r="507" spans="1:11" x14ac:dyDescent="0.25">
      <c r="A507">
        <v>2</v>
      </c>
      <c r="B507" s="5" t="s">
        <v>555</v>
      </c>
    </row>
    <row r="508" spans="1:11" x14ac:dyDescent="0.25">
      <c r="A508">
        <v>3</v>
      </c>
      <c r="B508" s="5" t="s">
        <v>556</v>
      </c>
    </row>
    <row r="509" spans="1:11" x14ac:dyDescent="0.25">
      <c r="A509">
        <v>4</v>
      </c>
      <c r="B509" s="5" t="s">
        <v>1247</v>
      </c>
    </row>
    <row r="510" spans="1:11" x14ac:dyDescent="0.25">
      <c r="A510">
        <v>5</v>
      </c>
      <c r="B510" s="5" t="s">
        <v>550</v>
      </c>
    </row>
    <row r="511" spans="1:11" x14ac:dyDescent="0.25">
      <c r="A511" t="s">
        <v>1299</v>
      </c>
    </row>
    <row r="512" spans="1:11" x14ac:dyDescent="0.25">
      <c r="A512" t="s">
        <v>1300</v>
      </c>
    </row>
    <row r="513" spans="1:2" x14ac:dyDescent="0.25">
      <c r="A513" s="5" t="s">
        <v>0</v>
      </c>
    </row>
    <row r="515" spans="1:2" x14ac:dyDescent="0.25">
      <c r="A515">
        <v>1</v>
      </c>
    </row>
    <row r="516" spans="1:2" x14ac:dyDescent="0.25">
      <c r="A516">
        <v>1000</v>
      </c>
    </row>
    <row r="517" spans="1:2" x14ac:dyDescent="0.25">
      <c r="A517">
        <v>1000000</v>
      </c>
    </row>
    <row r="518" spans="1:2" x14ac:dyDescent="0.25">
      <c r="A518" t="s">
        <v>1301</v>
      </c>
    </row>
    <row r="519" spans="1:2" x14ac:dyDescent="0.25">
      <c r="A519" t="s">
        <v>510</v>
      </c>
    </row>
    <row r="520" spans="1:2" x14ac:dyDescent="0.25">
      <c r="A520" t="s">
        <v>1253</v>
      </c>
      <c r="B520" t="b">
        <v>0</v>
      </c>
    </row>
    <row r="521" spans="1:2" x14ac:dyDescent="0.25">
      <c r="A521" t="s">
        <v>511</v>
      </c>
    </row>
    <row r="522" spans="1:2" x14ac:dyDescent="0.25">
      <c r="A522" t="s">
        <v>576</v>
      </c>
    </row>
    <row r="523" spans="1:2" x14ac:dyDescent="0.25">
      <c r="A523" t="s">
        <v>512</v>
      </c>
      <c r="B523" t="s">
        <v>402</v>
      </c>
    </row>
    <row r="524" spans="1:2" x14ac:dyDescent="0.25">
      <c r="A524" t="s">
        <v>261</v>
      </c>
      <c r="B524" t="s">
        <v>935</v>
      </c>
    </row>
    <row r="525" spans="1:2" x14ac:dyDescent="0.25">
      <c r="A525" t="s">
        <v>377</v>
      </c>
      <c r="B525" t="s">
        <v>1153</v>
      </c>
    </row>
    <row r="526" spans="1:2" x14ac:dyDescent="0.25">
      <c r="A526" t="s">
        <v>202</v>
      </c>
      <c r="B526" t="s">
        <v>646</v>
      </c>
    </row>
    <row r="527" spans="1:2" x14ac:dyDescent="0.25">
      <c r="A527" t="s">
        <v>249</v>
      </c>
      <c r="B527" t="s">
        <v>258</v>
      </c>
    </row>
    <row r="528" spans="1:2" x14ac:dyDescent="0.25">
      <c r="A528" t="s">
        <v>452</v>
      </c>
      <c r="B528" t="s">
        <v>936</v>
      </c>
    </row>
    <row r="529" spans="1:2" x14ac:dyDescent="0.25">
      <c r="A529" t="s">
        <v>260</v>
      </c>
      <c r="B529" t="s">
        <v>937</v>
      </c>
    </row>
    <row r="530" spans="1:2" x14ac:dyDescent="0.25">
      <c r="A530" t="s">
        <v>259</v>
      </c>
      <c r="B530" t="s">
        <v>938</v>
      </c>
    </row>
    <row r="531" spans="1:2" x14ac:dyDescent="0.25">
      <c r="A531" t="s">
        <v>240</v>
      </c>
      <c r="B531" t="s">
        <v>939</v>
      </c>
    </row>
    <row r="532" spans="1:2" x14ac:dyDescent="0.25">
      <c r="A532" t="s">
        <v>241</v>
      </c>
      <c r="B532" t="s">
        <v>940</v>
      </c>
    </row>
    <row r="533" spans="1:2" x14ac:dyDescent="0.25">
      <c r="A533" t="s">
        <v>242</v>
      </c>
      <c r="B533" t="s">
        <v>933</v>
      </c>
    </row>
    <row r="534" spans="1:2" x14ac:dyDescent="0.25">
      <c r="A534" t="s">
        <v>243</v>
      </c>
      <c r="B534" t="s">
        <v>934</v>
      </c>
    </row>
    <row r="535" spans="1:2" x14ac:dyDescent="0.25">
      <c r="A535" t="s">
        <v>23</v>
      </c>
      <c r="B535" t="s">
        <v>644</v>
      </c>
    </row>
    <row r="536" spans="1:2" x14ac:dyDescent="0.25">
      <c r="A536" t="s">
        <v>165</v>
      </c>
      <c r="B536" t="s">
        <v>891</v>
      </c>
    </row>
    <row r="537" spans="1:2" x14ac:dyDescent="0.25">
      <c r="A537" t="s">
        <v>237</v>
      </c>
      <c r="B537" t="s">
        <v>411</v>
      </c>
    </row>
    <row r="538" spans="1:2" x14ac:dyDescent="0.25">
      <c r="A538" t="s">
        <v>225</v>
      </c>
      <c r="B538" t="s">
        <v>941</v>
      </c>
    </row>
    <row r="539" spans="1:2" x14ac:dyDescent="0.25">
      <c r="A539" t="s">
        <v>226</v>
      </c>
      <c r="B539" t="s">
        <v>942</v>
      </c>
    </row>
    <row r="540" spans="1:2" x14ac:dyDescent="0.25">
      <c r="A540" t="s">
        <v>227</v>
      </c>
      <c r="B540" t="s">
        <v>943</v>
      </c>
    </row>
    <row r="541" spans="1:2" x14ac:dyDescent="0.25">
      <c r="A541" t="s">
        <v>228</v>
      </c>
      <c r="B541" t="s">
        <v>944</v>
      </c>
    </row>
    <row r="542" spans="1:2" x14ac:dyDescent="0.25">
      <c r="A542" t="s">
        <v>229</v>
      </c>
      <c r="B542" t="s">
        <v>561</v>
      </c>
    </row>
    <row r="543" spans="1:2" x14ac:dyDescent="0.25">
      <c r="A543" t="s">
        <v>230</v>
      </c>
      <c r="B543" t="s">
        <v>945</v>
      </c>
    </row>
    <row r="544" spans="1:2" x14ac:dyDescent="0.25">
      <c r="A544" t="s">
        <v>231</v>
      </c>
      <c r="B544" t="s">
        <v>946</v>
      </c>
    </row>
    <row r="545" spans="1:2" x14ac:dyDescent="0.25">
      <c r="A545" t="s">
        <v>232</v>
      </c>
      <c r="B545" t="s">
        <v>947</v>
      </c>
    </row>
    <row r="546" spans="1:2" x14ac:dyDescent="0.25">
      <c r="A546" t="s">
        <v>233</v>
      </c>
      <c r="B546" t="s">
        <v>948</v>
      </c>
    </row>
    <row r="547" spans="1:2" x14ac:dyDescent="0.25">
      <c r="A547" t="s">
        <v>234</v>
      </c>
      <c r="B547" t="s">
        <v>949</v>
      </c>
    </row>
    <row r="548" spans="1:2" x14ac:dyDescent="0.25">
      <c r="A548" t="s">
        <v>235</v>
      </c>
      <c r="B548" t="s">
        <v>950</v>
      </c>
    </row>
    <row r="549" spans="1:2" x14ac:dyDescent="0.25">
      <c r="A549" t="s">
        <v>236</v>
      </c>
      <c r="B549" t="s">
        <v>951</v>
      </c>
    </row>
    <row r="550" spans="1:2" x14ac:dyDescent="0.25">
      <c r="A550" t="s">
        <v>577</v>
      </c>
    </row>
    <row r="551" spans="1:2" x14ac:dyDescent="0.25">
      <c r="A551" t="s">
        <v>584</v>
      </c>
    </row>
    <row r="552" spans="1:2" x14ac:dyDescent="0.25">
      <c r="A552" t="s">
        <v>512</v>
      </c>
      <c r="B552" t="s">
        <v>515</v>
      </c>
    </row>
    <row r="553" spans="1:2" x14ac:dyDescent="0.25">
      <c r="A553" t="s">
        <v>164</v>
      </c>
      <c r="B553" t="s">
        <v>43</v>
      </c>
    </row>
    <row r="554" spans="1:2" x14ac:dyDescent="0.25">
      <c r="A554" t="s">
        <v>110</v>
      </c>
      <c r="B554" t="s">
        <v>646</v>
      </c>
    </row>
    <row r="555" spans="1:2" x14ac:dyDescent="0.25">
      <c r="A555" t="s">
        <v>846</v>
      </c>
      <c r="B555" t="s">
        <v>992</v>
      </c>
    </row>
    <row r="556" spans="1:2" x14ac:dyDescent="0.25">
      <c r="A556" t="s">
        <v>847</v>
      </c>
      <c r="B556" t="s">
        <v>993</v>
      </c>
    </row>
    <row r="557" spans="1:2" x14ac:dyDescent="0.25">
      <c r="A557" t="s">
        <v>383</v>
      </c>
      <c r="B557" t="s">
        <v>994</v>
      </c>
    </row>
    <row r="558" spans="1:2" x14ac:dyDescent="0.25">
      <c r="A558" t="s">
        <v>23</v>
      </c>
      <c r="B558" t="s">
        <v>644</v>
      </c>
    </row>
    <row r="559" spans="1:2" x14ac:dyDescent="0.25">
      <c r="A559" t="s">
        <v>165</v>
      </c>
      <c r="B559" t="s">
        <v>891</v>
      </c>
    </row>
    <row r="560" spans="1:2" x14ac:dyDescent="0.25">
      <c r="A560" t="s">
        <v>513</v>
      </c>
      <c r="B560" t="s">
        <v>989</v>
      </c>
    </row>
    <row r="561" spans="1:19" x14ac:dyDescent="0.25">
      <c r="A561" t="s">
        <v>514</v>
      </c>
      <c r="B561" t="s">
        <v>990</v>
      </c>
    </row>
    <row r="562" spans="1:19" x14ac:dyDescent="0.25">
      <c r="A562" t="s">
        <v>585</v>
      </c>
    </row>
    <row r="563" spans="1:19" x14ac:dyDescent="0.25">
      <c r="A563" t="s">
        <v>1416</v>
      </c>
    </row>
    <row r="564" spans="1:19" x14ac:dyDescent="0.25">
      <c r="D564">
        <v>1</v>
      </c>
      <c r="E564" t="s">
        <v>69</v>
      </c>
      <c r="F564" s="5" t="s">
        <v>453</v>
      </c>
      <c r="G564" t="s">
        <v>71</v>
      </c>
      <c r="I564">
        <v>10</v>
      </c>
      <c r="J564">
        <v>0</v>
      </c>
      <c r="K564" t="s">
        <v>885</v>
      </c>
      <c r="M564" t="s">
        <v>74</v>
      </c>
      <c r="N564" t="s">
        <v>475</v>
      </c>
      <c r="O564" t="s">
        <v>75</v>
      </c>
      <c r="S564" t="b">
        <v>0</v>
      </c>
    </row>
    <row r="565" spans="1:19" x14ac:dyDescent="0.25">
      <c r="D565">
        <v>2</v>
      </c>
      <c r="E565" t="s">
        <v>69</v>
      </c>
      <c r="F565" s="5" t="s">
        <v>70</v>
      </c>
      <c r="G565" t="s">
        <v>71</v>
      </c>
      <c r="I565">
        <v>10</v>
      </c>
      <c r="J565">
        <v>0</v>
      </c>
      <c r="K565" t="s">
        <v>886</v>
      </c>
      <c r="M565" t="s">
        <v>74</v>
      </c>
      <c r="N565" t="s">
        <v>417</v>
      </c>
      <c r="O565" t="s">
        <v>75</v>
      </c>
      <c r="S565" t="b">
        <v>0</v>
      </c>
    </row>
    <row r="566" spans="1:19" x14ac:dyDescent="0.25">
      <c r="D566">
        <v>3</v>
      </c>
      <c r="E566" t="s">
        <v>69</v>
      </c>
      <c r="F566" s="5" t="s">
        <v>72</v>
      </c>
      <c r="G566" t="s">
        <v>71</v>
      </c>
      <c r="I566">
        <v>10</v>
      </c>
      <c r="J566">
        <v>0</v>
      </c>
      <c r="K566" t="s">
        <v>887</v>
      </c>
      <c r="M566" t="s">
        <v>74</v>
      </c>
      <c r="N566" t="s">
        <v>418</v>
      </c>
      <c r="O566" t="s">
        <v>75</v>
      </c>
      <c r="S566" t="b">
        <v>1</v>
      </c>
    </row>
    <row r="567" spans="1:19" x14ac:dyDescent="0.25">
      <c r="D567">
        <v>4</v>
      </c>
      <c r="E567" t="s">
        <v>69</v>
      </c>
      <c r="F567" s="5" t="s">
        <v>363</v>
      </c>
      <c r="G567" t="s">
        <v>1601</v>
      </c>
      <c r="H567">
        <v>10</v>
      </c>
      <c r="K567" t="s">
        <v>363</v>
      </c>
      <c r="S567" t="b">
        <v>1</v>
      </c>
    </row>
    <row r="568" spans="1:19" x14ac:dyDescent="0.25">
      <c r="A568" t="s">
        <v>1417</v>
      </c>
    </row>
    <row r="569" spans="1:19" x14ac:dyDescent="0.25">
      <c r="A569" t="s">
        <v>1418</v>
      </c>
    </row>
    <row r="570" spans="1:19" x14ac:dyDescent="0.25">
      <c r="A570" t="s">
        <v>423</v>
      </c>
      <c r="B570" t="s">
        <v>74</v>
      </c>
      <c r="C570" t="s">
        <v>517</v>
      </c>
      <c r="E570" t="s">
        <v>220</v>
      </c>
      <c r="F570" t="s">
        <v>1551</v>
      </c>
      <c r="H570" t="s">
        <v>1551</v>
      </c>
      <c r="J570" t="s">
        <v>1552</v>
      </c>
      <c r="K570">
        <v>90</v>
      </c>
    </row>
    <row r="571" spans="1:19" x14ac:dyDescent="0.25">
      <c r="A571" t="s">
        <v>423</v>
      </c>
      <c r="B571" t="s">
        <v>74</v>
      </c>
      <c r="C571" t="s">
        <v>517</v>
      </c>
      <c r="E571" t="s">
        <v>220</v>
      </c>
      <c r="F571" t="s">
        <v>1589</v>
      </c>
      <c r="H571" t="s">
        <v>1590</v>
      </c>
      <c r="J571" t="s">
        <v>1555</v>
      </c>
      <c r="K571">
        <v>91</v>
      </c>
      <c r="N571" t="s">
        <v>1591</v>
      </c>
    </row>
    <row r="572" spans="1:19" x14ac:dyDescent="0.25">
      <c r="A572" t="s">
        <v>423</v>
      </c>
      <c r="B572" t="s">
        <v>74</v>
      </c>
      <c r="C572" t="s">
        <v>517</v>
      </c>
      <c r="D572" s="5" t="s">
        <v>70</v>
      </c>
      <c r="E572" t="s">
        <v>1557</v>
      </c>
      <c r="J572" t="s">
        <v>1246</v>
      </c>
      <c r="N572" s="5" t="s">
        <v>1558</v>
      </c>
    </row>
    <row r="573" spans="1:19" x14ac:dyDescent="0.25">
      <c r="A573" t="s">
        <v>423</v>
      </c>
      <c r="B573" t="s">
        <v>74</v>
      </c>
      <c r="C573" t="s">
        <v>517</v>
      </c>
      <c r="D573" s="5" t="s">
        <v>453</v>
      </c>
      <c r="E573" t="s">
        <v>1557</v>
      </c>
      <c r="J573" t="s">
        <v>1246</v>
      </c>
      <c r="N573" s="5" t="s">
        <v>0</v>
      </c>
    </row>
    <row r="574" spans="1:19" x14ac:dyDescent="0.25">
      <c r="A574" t="s">
        <v>423</v>
      </c>
      <c r="B574" t="s">
        <v>74</v>
      </c>
      <c r="C574" t="s">
        <v>517</v>
      </c>
      <c r="D574" s="5" t="s">
        <v>72</v>
      </c>
      <c r="E574" t="s">
        <v>1557</v>
      </c>
      <c r="J574" t="s">
        <v>1246</v>
      </c>
      <c r="N574" s="5" t="s">
        <v>1559</v>
      </c>
    </row>
    <row r="575" spans="1:19" x14ac:dyDescent="0.25">
      <c r="A575" t="s">
        <v>423</v>
      </c>
      <c r="B575" t="s">
        <v>74</v>
      </c>
      <c r="C575" t="s">
        <v>517</v>
      </c>
      <c r="E575" t="s">
        <v>389</v>
      </c>
      <c r="J575" t="s">
        <v>1246</v>
      </c>
    </row>
    <row r="576" spans="1:19" x14ac:dyDescent="0.25">
      <c r="A576" t="s">
        <v>423</v>
      </c>
      <c r="B576" t="s">
        <v>74</v>
      </c>
      <c r="C576" t="s">
        <v>517</v>
      </c>
      <c r="E576" t="s">
        <v>1245</v>
      </c>
      <c r="J576" t="s">
        <v>1246</v>
      </c>
    </row>
    <row r="577" spans="1:14" ht="409.5" x14ac:dyDescent="0.25">
      <c r="A577" t="s">
        <v>423</v>
      </c>
      <c r="B577" t="s">
        <v>74</v>
      </c>
      <c r="C577" t="s">
        <v>517</v>
      </c>
      <c r="E577" t="s">
        <v>451</v>
      </c>
      <c r="J577" t="s">
        <v>1246</v>
      </c>
      <c r="N577" s="78" t="s">
        <v>1592</v>
      </c>
    </row>
    <row r="578" spans="1:14" x14ac:dyDescent="0.25">
      <c r="A578" t="s">
        <v>1419</v>
      </c>
    </row>
    <row r="579" spans="1:14" x14ac:dyDescent="0.25">
      <c r="A579" t="s">
        <v>518</v>
      </c>
    </row>
    <row r="580" spans="1:14" x14ac:dyDescent="0.25">
      <c r="D580">
        <v>1</v>
      </c>
      <c r="E580" t="s">
        <v>69</v>
      </c>
      <c r="F580" s="5" t="s">
        <v>70</v>
      </c>
      <c r="G580" t="s">
        <v>71</v>
      </c>
      <c r="I580">
        <v>10</v>
      </c>
      <c r="J580">
        <v>0</v>
      </c>
      <c r="K580" t="s">
        <v>886</v>
      </c>
    </row>
    <row r="581" spans="1:14" x14ac:dyDescent="0.25">
      <c r="D581">
        <v>2</v>
      </c>
      <c r="E581" t="s">
        <v>69</v>
      </c>
      <c r="F581" s="5" t="s">
        <v>72</v>
      </c>
      <c r="G581" t="s">
        <v>71</v>
      </c>
      <c r="I581">
        <v>10</v>
      </c>
      <c r="J581">
        <v>0</v>
      </c>
      <c r="K581" t="s">
        <v>887</v>
      </c>
    </row>
    <row r="582" spans="1:14" x14ac:dyDescent="0.25">
      <c r="D582">
        <v>3</v>
      </c>
      <c r="E582" t="s">
        <v>69</v>
      </c>
      <c r="F582" s="5" t="s">
        <v>110</v>
      </c>
      <c r="G582" t="s">
        <v>71</v>
      </c>
      <c r="I582">
        <v>10</v>
      </c>
      <c r="J582">
        <v>0</v>
      </c>
      <c r="K582" t="s">
        <v>646</v>
      </c>
    </row>
    <row r="583" spans="1:14" x14ac:dyDescent="0.25">
      <c r="D583">
        <v>4</v>
      </c>
      <c r="E583" t="s">
        <v>69</v>
      </c>
      <c r="F583" s="5" t="s">
        <v>513</v>
      </c>
      <c r="G583" t="s">
        <v>483</v>
      </c>
      <c r="I583">
        <v>19</v>
      </c>
      <c r="J583">
        <v>4</v>
      </c>
      <c r="K583" t="s">
        <v>989</v>
      </c>
    </row>
    <row r="584" spans="1:14" x14ac:dyDescent="0.25">
      <c r="D584">
        <v>5</v>
      </c>
      <c r="E584" t="s">
        <v>69</v>
      </c>
      <c r="F584" s="5" t="s">
        <v>514</v>
      </c>
      <c r="G584" t="s">
        <v>483</v>
      </c>
      <c r="I584">
        <v>19</v>
      </c>
      <c r="J584">
        <v>4</v>
      </c>
      <c r="K584" t="s">
        <v>990</v>
      </c>
    </row>
    <row r="585" spans="1:14" x14ac:dyDescent="0.25">
      <c r="A585" t="s">
        <v>519</v>
      </c>
    </row>
    <row r="586" spans="1:14" x14ac:dyDescent="0.25">
      <c r="A586" t="s">
        <v>520</v>
      </c>
    </row>
    <row r="587" spans="1:14" x14ac:dyDescent="0.25">
      <c r="D587">
        <v>1</v>
      </c>
      <c r="E587" t="s">
        <v>69</v>
      </c>
      <c r="F587" s="5" t="s">
        <v>70</v>
      </c>
      <c r="G587" t="s">
        <v>71</v>
      </c>
      <c r="I587">
        <v>10</v>
      </c>
      <c r="J587">
        <v>0</v>
      </c>
      <c r="K587" t="s">
        <v>886</v>
      </c>
    </row>
    <row r="588" spans="1:14" x14ac:dyDescent="0.25">
      <c r="D588">
        <v>2</v>
      </c>
      <c r="E588" t="s">
        <v>69</v>
      </c>
      <c r="F588" s="5" t="s">
        <v>72</v>
      </c>
      <c r="G588" t="s">
        <v>71</v>
      </c>
      <c r="I588">
        <v>10</v>
      </c>
      <c r="J588">
        <v>0</v>
      </c>
      <c r="K588" t="s">
        <v>887</v>
      </c>
    </row>
    <row r="589" spans="1:14" x14ac:dyDescent="0.25">
      <c r="D589">
        <v>3</v>
      </c>
      <c r="E589" t="s">
        <v>69</v>
      </c>
      <c r="F589" s="5" t="s">
        <v>110</v>
      </c>
      <c r="G589" t="s">
        <v>71</v>
      </c>
      <c r="I589">
        <v>10</v>
      </c>
      <c r="J589">
        <v>0</v>
      </c>
      <c r="K589" t="s">
        <v>646</v>
      </c>
    </row>
    <row r="590" spans="1:14" x14ac:dyDescent="0.25">
      <c r="D590">
        <v>4</v>
      </c>
      <c r="E590" t="s">
        <v>69</v>
      </c>
      <c r="F590" s="5" t="s">
        <v>513</v>
      </c>
      <c r="G590" t="s">
        <v>483</v>
      </c>
      <c r="I590">
        <v>19</v>
      </c>
      <c r="J590">
        <v>4</v>
      </c>
      <c r="K590" t="s">
        <v>989</v>
      </c>
    </row>
    <row r="591" spans="1:14" x14ac:dyDescent="0.25">
      <c r="D591">
        <v>5</v>
      </c>
      <c r="E591" t="s">
        <v>69</v>
      </c>
      <c r="F591" s="5" t="s">
        <v>514</v>
      </c>
      <c r="G591" t="s">
        <v>483</v>
      </c>
      <c r="I591">
        <v>19</v>
      </c>
      <c r="J591">
        <v>4</v>
      </c>
      <c r="K591" t="s">
        <v>990</v>
      </c>
    </row>
    <row r="592" spans="1:14" x14ac:dyDescent="0.25">
      <c r="A592" t="s">
        <v>521</v>
      </c>
    </row>
    <row r="593" spans="1:19" x14ac:dyDescent="0.25">
      <c r="A593" t="s">
        <v>522</v>
      </c>
    </row>
    <row r="594" spans="1:19" x14ac:dyDescent="0.25">
      <c r="D594">
        <v>1</v>
      </c>
      <c r="E594" t="s">
        <v>69</v>
      </c>
      <c r="F594" s="5" t="s">
        <v>70</v>
      </c>
      <c r="G594" t="s">
        <v>71</v>
      </c>
      <c r="I594">
        <v>10</v>
      </c>
      <c r="J594">
        <v>0</v>
      </c>
      <c r="K594" t="s">
        <v>886</v>
      </c>
    </row>
    <row r="595" spans="1:19" x14ac:dyDescent="0.25">
      <c r="D595">
        <v>2</v>
      </c>
      <c r="E595" t="s">
        <v>69</v>
      </c>
      <c r="F595" s="5" t="s">
        <v>72</v>
      </c>
      <c r="G595" t="s">
        <v>71</v>
      </c>
      <c r="I595">
        <v>10</v>
      </c>
      <c r="J595">
        <v>0</v>
      </c>
      <c r="K595" t="s">
        <v>887</v>
      </c>
    </row>
    <row r="596" spans="1:19" x14ac:dyDescent="0.25">
      <c r="D596">
        <v>3</v>
      </c>
      <c r="E596" t="s">
        <v>69</v>
      </c>
      <c r="F596" s="5" t="s">
        <v>110</v>
      </c>
      <c r="G596" t="s">
        <v>71</v>
      </c>
      <c r="I596">
        <v>10</v>
      </c>
      <c r="J596">
        <v>0</v>
      </c>
      <c r="K596" t="s">
        <v>646</v>
      </c>
    </row>
    <row r="597" spans="1:19" x14ac:dyDescent="0.25">
      <c r="A597" t="s">
        <v>523</v>
      </c>
    </row>
    <row r="598" spans="1:19" x14ac:dyDescent="0.25">
      <c r="A598" t="s">
        <v>1420</v>
      </c>
    </row>
    <row r="599" spans="1:19" x14ac:dyDescent="0.25">
      <c r="A599">
        <v>2</v>
      </c>
    </row>
    <row r="600" spans="1:19" x14ac:dyDescent="0.25">
      <c r="A600">
        <v>1</v>
      </c>
      <c r="B600" s="5" t="s">
        <v>890</v>
      </c>
    </row>
    <row r="601" spans="1:19" x14ac:dyDescent="0.25">
      <c r="A601" t="s">
        <v>1421</v>
      </c>
    </row>
    <row r="602" spans="1:19" x14ac:dyDescent="0.25">
      <c r="A602" t="s">
        <v>1432</v>
      </c>
    </row>
    <row r="603" spans="1:19" x14ac:dyDescent="0.25">
      <c r="D603">
        <v>1</v>
      </c>
      <c r="E603" t="s">
        <v>69</v>
      </c>
      <c r="F603" s="5" t="s">
        <v>453</v>
      </c>
      <c r="G603" t="s">
        <v>71</v>
      </c>
      <c r="I603">
        <v>10</v>
      </c>
      <c r="J603">
        <v>0</v>
      </c>
      <c r="K603" t="s">
        <v>885</v>
      </c>
      <c r="M603" t="s">
        <v>74</v>
      </c>
      <c r="N603" t="s">
        <v>475</v>
      </c>
      <c r="O603" t="s">
        <v>75</v>
      </c>
      <c r="S603" t="b">
        <v>0</v>
      </c>
    </row>
    <row r="604" spans="1:19" x14ac:dyDescent="0.25">
      <c r="D604">
        <v>2</v>
      </c>
      <c r="E604" t="s">
        <v>69</v>
      </c>
      <c r="F604" s="5" t="s">
        <v>70</v>
      </c>
      <c r="G604" t="s">
        <v>71</v>
      </c>
      <c r="I604">
        <v>10</v>
      </c>
      <c r="J604">
        <v>0</v>
      </c>
      <c r="K604" t="s">
        <v>886</v>
      </c>
      <c r="M604" t="s">
        <v>74</v>
      </c>
      <c r="N604" t="s">
        <v>80</v>
      </c>
      <c r="O604" t="s">
        <v>75</v>
      </c>
      <c r="S604" t="b">
        <v>1</v>
      </c>
    </row>
    <row r="605" spans="1:19" x14ac:dyDescent="0.25">
      <c r="D605">
        <v>3</v>
      </c>
      <c r="E605" t="s">
        <v>69</v>
      </c>
      <c r="F605" s="5" t="s">
        <v>72</v>
      </c>
      <c r="G605" t="s">
        <v>71</v>
      </c>
      <c r="I605">
        <v>10</v>
      </c>
      <c r="J605">
        <v>0</v>
      </c>
      <c r="K605" t="s">
        <v>887</v>
      </c>
      <c r="M605" t="s">
        <v>74</v>
      </c>
      <c r="N605" t="s">
        <v>401</v>
      </c>
      <c r="O605" t="s">
        <v>75</v>
      </c>
      <c r="S605" t="b">
        <v>1</v>
      </c>
    </row>
    <row r="606" spans="1:19" x14ac:dyDescent="0.25">
      <c r="D606">
        <v>4</v>
      </c>
      <c r="E606" t="s">
        <v>69</v>
      </c>
      <c r="F606" s="5" t="s">
        <v>363</v>
      </c>
      <c r="G606" t="s">
        <v>1601</v>
      </c>
      <c r="H606">
        <v>10</v>
      </c>
      <c r="K606" t="s">
        <v>363</v>
      </c>
      <c r="S606" t="b">
        <v>1</v>
      </c>
    </row>
    <row r="607" spans="1:19" x14ac:dyDescent="0.25">
      <c r="A607" t="s">
        <v>1433</v>
      </c>
    </row>
    <row r="608" spans="1:19" x14ac:dyDescent="0.25">
      <c r="A608" t="s">
        <v>1434</v>
      </c>
    </row>
    <row r="609" spans="1:14" x14ac:dyDescent="0.25">
      <c r="A609" t="s">
        <v>423</v>
      </c>
      <c r="B609" t="s">
        <v>74</v>
      </c>
      <c r="C609" t="s">
        <v>539</v>
      </c>
      <c r="E609" t="s">
        <v>220</v>
      </c>
      <c r="F609" t="s">
        <v>1551</v>
      </c>
      <c r="H609" t="s">
        <v>1551</v>
      </c>
      <c r="J609" t="s">
        <v>1552</v>
      </c>
      <c r="K609">
        <v>90</v>
      </c>
    </row>
    <row r="610" spans="1:14" x14ac:dyDescent="0.25">
      <c r="A610" t="s">
        <v>423</v>
      </c>
      <c r="B610" t="s">
        <v>74</v>
      </c>
      <c r="C610" t="s">
        <v>539</v>
      </c>
      <c r="E610" t="s">
        <v>220</v>
      </c>
      <c r="F610" t="s">
        <v>1593</v>
      </c>
      <c r="H610" t="s">
        <v>1594</v>
      </c>
      <c r="J610" t="s">
        <v>1555</v>
      </c>
      <c r="K610">
        <v>91</v>
      </c>
      <c r="N610" t="s">
        <v>1595</v>
      </c>
    </row>
    <row r="611" spans="1:14" x14ac:dyDescent="0.25">
      <c r="A611" t="s">
        <v>423</v>
      </c>
      <c r="B611" t="s">
        <v>74</v>
      </c>
      <c r="C611" t="s">
        <v>539</v>
      </c>
      <c r="D611" s="5" t="s">
        <v>70</v>
      </c>
      <c r="E611" t="s">
        <v>1557</v>
      </c>
      <c r="J611" t="s">
        <v>1246</v>
      </c>
      <c r="N611" s="5" t="s">
        <v>1558</v>
      </c>
    </row>
    <row r="612" spans="1:14" x14ac:dyDescent="0.25">
      <c r="A612" t="s">
        <v>423</v>
      </c>
      <c r="B612" t="s">
        <v>74</v>
      </c>
      <c r="C612" t="s">
        <v>539</v>
      </c>
      <c r="D612" s="5" t="s">
        <v>453</v>
      </c>
      <c r="E612" t="s">
        <v>1557</v>
      </c>
      <c r="J612" t="s">
        <v>1246</v>
      </c>
      <c r="N612" s="5" t="s">
        <v>0</v>
      </c>
    </row>
    <row r="613" spans="1:14" x14ac:dyDescent="0.25">
      <c r="A613" t="s">
        <v>423</v>
      </c>
      <c r="B613" t="s">
        <v>74</v>
      </c>
      <c r="C613" t="s">
        <v>539</v>
      </c>
      <c r="D613" s="5" t="s">
        <v>72</v>
      </c>
      <c r="E613" t="s">
        <v>1557</v>
      </c>
      <c r="J613" t="s">
        <v>1246</v>
      </c>
      <c r="N613" s="5" t="s">
        <v>1559</v>
      </c>
    </row>
    <row r="614" spans="1:14" x14ac:dyDescent="0.25">
      <c r="A614" t="s">
        <v>423</v>
      </c>
      <c r="B614" t="s">
        <v>74</v>
      </c>
      <c r="C614" t="s">
        <v>539</v>
      </c>
      <c r="E614" t="s">
        <v>389</v>
      </c>
      <c r="J614" t="s">
        <v>1246</v>
      </c>
    </row>
    <row r="615" spans="1:14" x14ac:dyDescent="0.25">
      <c r="A615" t="s">
        <v>423</v>
      </c>
      <c r="B615" t="s">
        <v>74</v>
      </c>
      <c r="C615" t="s">
        <v>539</v>
      </c>
      <c r="E615" t="s">
        <v>1245</v>
      </c>
      <c r="J615" t="s">
        <v>1246</v>
      </c>
    </row>
    <row r="616" spans="1:14" x14ac:dyDescent="0.25">
      <c r="A616" t="s">
        <v>423</v>
      </c>
      <c r="B616" t="s">
        <v>74</v>
      </c>
      <c r="C616" t="s">
        <v>539</v>
      </c>
      <c r="D616" s="5" t="s">
        <v>140</v>
      </c>
      <c r="E616" t="s">
        <v>157</v>
      </c>
      <c r="J616" t="s">
        <v>1246</v>
      </c>
    </row>
    <row r="617" spans="1:14" x14ac:dyDescent="0.25">
      <c r="A617" t="s">
        <v>1435</v>
      </c>
    </row>
    <row r="618" spans="1:14" x14ac:dyDescent="0.25">
      <c r="A618" t="s">
        <v>540</v>
      </c>
    </row>
    <row r="619" spans="1:14" x14ac:dyDescent="0.25">
      <c r="D619">
        <v>1</v>
      </c>
      <c r="E619" t="s">
        <v>69</v>
      </c>
      <c r="F619" s="5" t="s">
        <v>70</v>
      </c>
      <c r="G619" t="s">
        <v>71</v>
      </c>
      <c r="I619">
        <v>10</v>
      </c>
      <c r="J619">
        <v>0</v>
      </c>
      <c r="K619" t="s">
        <v>886</v>
      </c>
    </row>
    <row r="620" spans="1:14" x14ac:dyDescent="0.25">
      <c r="D620">
        <v>2</v>
      </c>
      <c r="E620" t="s">
        <v>69</v>
      </c>
      <c r="F620" s="5" t="s">
        <v>72</v>
      </c>
      <c r="G620" t="s">
        <v>71</v>
      </c>
      <c r="I620">
        <v>10</v>
      </c>
      <c r="J620">
        <v>0</v>
      </c>
      <c r="K620" t="s">
        <v>887</v>
      </c>
    </row>
    <row r="621" spans="1:14" x14ac:dyDescent="0.25">
      <c r="D621">
        <v>3</v>
      </c>
      <c r="E621" t="s">
        <v>69</v>
      </c>
      <c r="F621" s="5" t="s">
        <v>112</v>
      </c>
      <c r="G621" t="s">
        <v>71</v>
      </c>
      <c r="I621">
        <v>10</v>
      </c>
      <c r="J621">
        <v>0</v>
      </c>
      <c r="K621" t="s">
        <v>889</v>
      </c>
    </row>
    <row r="622" spans="1:14" x14ac:dyDescent="0.25">
      <c r="D622">
        <v>4</v>
      </c>
      <c r="E622" t="s">
        <v>69</v>
      </c>
      <c r="F622" s="5" t="s">
        <v>115</v>
      </c>
      <c r="G622" t="s">
        <v>541</v>
      </c>
      <c r="I622">
        <v>10</v>
      </c>
      <c r="J622">
        <v>4</v>
      </c>
      <c r="K622" t="s">
        <v>898</v>
      </c>
    </row>
    <row r="623" spans="1:14" x14ac:dyDescent="0.25">
      <c r="D623">
        <v>5</v>
      </c>
      <c r="E623" t="s">
        <v>69</v>
      </c>
      <c r="F623" s="5" t="s">
        <v>525</v>
      </c>
      <c r="G623" t="s">
        <v>541</v>
      </c>
      <c r="I623">
        <v>10</v>
      </c>
      <c r="J623">
        <v>4</v>
      </c>
      <c r="K623" t="s">
        <v>899</v>
      </c>
    </row>
    <row r="624" spans="1:14" x14ac:dyDescent="0.25">
      <c r="D624">
        <v>6</v>
      </c>
      <c r="E624" t="s">
        <v>69</v>
      </c>
      <c r="F624" s="5" t="s">
        <v>117</v>
      </c>
      <c r="G624" t="s">
        <v>541</v>
      </c>
      <c r="I624">
        <v>10</v>
      </c>
      <c r="J624">
        <v>4</v>
      </c>
      <c r="K624" t="s">
        <v>900</v>
      </c>
    </row>
    <row r="625" spans="4:11" x14ac:dyDescent="0.25">
      <c r="D625">
        <v>7</v>
      </c>
      <c r="E625" t="s">
        <v>69</v>
      </c>
      <c r="F625" s="5" t="s">
        <v>526</v>
      </c>
      <c r="G625" t="s">
        <v>541</v>
      </c>
      <c r="I625">
        <v>10</v>
      </c>
      <c r="J625">
        <v>4</v>
      </c>
      <c r="K625" t="s">
        <v>901</v>
      </c>
    </row>
    <row r="626" spans="4:11" x14ac:dyDescent="0.25">
      <c r="D626">
        <v>8</v>
      </c>
      <c r="E626" t="s">
        <v>69</v>
      </c>
      <c r="F626" s="5" t="s">
        <v>119</v>
      </c>
      <c r="G626" t="s">
        <v>541</v>
      </c>
      <c r="I626">
        <v>10</v>
      </c>
      <c r="J626">
        <v>4</v>
      </c>
      <c r="K626" t="s">
        <v>902</v>
      </c>
    </row>
    <row r="627" spans="4:11" x14ac:dyDescent="0.25">
      <c r="D627">
        <v>9</v>
      </c>
      <c r="E627" t="s">
        <v>69</v>
      </c>
      <c r="F627" s="5" t="s">
        <v>527</v>
      </c>
      <c r="G627" t="s">
        <v>541</v>
      </c>
      <c r="I627">
        <v>10</v>
      </c>
      <c r="J627">
        <v>4</v>
      </c>
      <c r="K627" t="s">
        <v>903</v>
      </c>
    </row>
    <row r="628" spans="4:11" x14ac:dyDescent="0.25">
      <c r="D628">
        <v>10</v>
      </c>
      <c r="E628" t="s">
        <v>69</v>
      </c>
      <c r="F628" s="5" t="s">
        <v>121</v>
      </c>
      <c r="G628" t="s">
        <v>541</v>
      </c>
      <c r="I628">
        <v>10</v>
      </c>
      <c r="J628">
        <v>4</v>
      </c>
      <c r="K628" t="s">
        <v>904</v>
      </c>
    </row>
    <row r="629" spans="4:11" x14ac:dyDescent="0.25">
      <c r="D629">
        <v>11</v>
      </c>
      <c r="E629" t="s">
        <v>69</v>
      </c>
      <c r="F629" s="5" t="s">
        <v>528</v>
      </c>
      <c r="G629" t="s">
        <v>541</v>
      </c>
      <c r="I629">
        <v>10</v>
      </c>
      <c r="J629">
        <v>4</v>
      </c>
      <c r="K629" t="s">
        <v>905</v>
      </c>
    </row>
    <row r="630" spans="4:11" x14ac:dyDescent="0.25">
      <c r="D630">
        <v>12</v>
      </c>
      <c r="E630" t="s">
        <v>69</v>
      </c>
      <c r="F630" s="5" t="s">
        <v>123</v>
      </c>
      <c r="G630" t="s">
        <v>541</v>
      </c>
      <c r="I630">
        <v>10</v>
      </c>
      <c r="J630">
        <v>4</v>
      </c>
      <c r="K630" t="s">
        <v>906</v>
      </c>
    </row>
    <row r="631" spans="4:11" x14ac:dyDescent="0.25">
      <c r="D631">
        <v>13</v>
      </c>
      <c r="E631" t="s">
        <v>69</v>
      </c>
      <c r="F631" s="5" t="s">
        <v>529</v>
      </c>
      <c r="G631" t="s">
        <v>541</v>
      </c>
      <c r="I631">
        <v>10</v>
      </c>
      <c r="J631">
        <v>4</v>
      </c>
      <c r="K631" t="s">
        <v>907</v>
      </c>
    </row>
    <row r="632" spans="4:11" x14ac:dyDescent="0.25">
      <c r="D632">
        <v>14</v>
      </c>
      <c r="E632" t="s">
        <v>69</v>
      </c>
      <c r="F632" s="5" t="s">
        <v>125</v>
      </c>
      <c r="G632" t="s">
        <v>541</v>
      </c>
      <c r="I632">
        <v>10</v>
      </c>
      <c r="J632">
        <v>4</v>
      </c>
      <c r="K632" t="s">
        <v>908</v>
      </c>
    </row>
    <row r="633" spans="4:11" x14ac:dyDescent="0.25">
      <c r="D633">
        <v>15</v>
      </c>
      <c r="E633" t="s">
        <v>69</v>
      </c>
      <c r="F633" s="5" t="s">
        <v>530</v>
      </c>
      <c r="G633" t="s">
        <v>541</v>
      </c>
      <c r="I633">
        <v>10</v>
      </c>
      <c r="J633">
        <v>4</v>
      </c>
      <c r="K633" t="s">
        <v>909</v>
      </c>
    </row>
    <row r="634" spans="4:11" x14ac:dyDescent="0.25">
      <c r="D634">
        <v>16</v>
      </c>
      <c r="E634" t="s">
        <v>69</v>
      </c>
      <c r="F634" s="5" t="s">
        <v>127</v>
      </c>
      <c r="G634" t="s">
        <v>541</v>
      </c>
      <c r="I634">
        <v>10</v>
      </c>
      <c r="J634">
        <v>4</v>
      </c>
      <c r="K634" t="s">
        <v>910</v>
      </c>
    </row>
    <row r="635" spans="4:11" x14ac:dyDescent="0.25">
      <c r="D635">
        <v>17</v>
      </c>
      <c r="E635" t="s">
        <v>69</v>
      </c>
      <c r="F635" s="5" t="s">
        <v>531</v>
      </c>
      <c r="G635" t="s">
        <v>541</v>
      </c>
      <c r="I635">
        <v>10</v>
      </c>
      <c r="J635">
        <v>4</v>
      </c>
      <c r="K635" t="s">
        <v>911</v>
      </c>
    </row>
    <row r="636" spans="4:11" x14ac:dyDescent="0.25">
      <c r="D636">
        <v>18</v>
      </c>
      <c r="E636" t="s">
        <v>69</v>
      </c>
      <c r="F636" s="5" t="s">
        <v>129</v>
      </c>
      <c r="G636" t="s">
        <v>541</v>
      </c>
      <c r="I636">
        <v>10</v>
      </c>
      <c r="J636">
        <v>4</v>
      </c>
      <c r="K636" t="s">
        <v>912</v>
      </c>
    </row>
    <row r="637" spans="4:11" x14ac:dyDescent="0.25">
      <c r="D637">
        <v>19</v>
      </c>
      <c r="E637" t="s">
        <v>69</v>
      </c>
      <c r="F637" s="5" t="s">
        <v>532</v>
      </c>
      <c r="G637" t="s">
        <v>541</v>
      </c>
      <c r="I637">
        <v>10</v>
      </c>
      <c r="J637">
        <v>4</v>
      </c>
      <c r="K637" t="s">
        <v>913</v>
      </c>
    </row>
    <row r="638" spans="4:11" x14ac:dyDescent="0.25">
      <c r="D638">
        <v>20</v>
      </c>
      <c r="E638" t="s">
        <v>69</v>
      </c>
      <c r="F638" s="5" t="s">
        <v>131</v>
      </c>
      <c r="G638" t="s">
        <v>541</v>
      </c>
      <c r="I638">
        <v>10</v>
      </c>
      <c r="J638">
        <v>4</v>
      </c>
      <c r="K638" t="s">
        <v>914</v>
      </c>
    </row>
    <row r="639" spans="4:11" x14ac:dyDescent="0.25">
      <c r="D639">
        <v>21</v>
      </c>
      <c r="E639" t="s">
        <v>69</v>
      </c>
      <c r="F639" s="5" t="s">
        <v>533</v>
      </c>
      <c r="G639" t="s">
        <v>541</v>
      </c>
      <c r="I639">
        <v>10</v>
      </c>
      <c r="J639">
        <v>4</v>
      </c>
      <c r="K639" t="s">
        <v>915</v>
      </c>
    </row>
    <row r="640" spans="4:11" x14ac:dyDescent="0.25">
      <c r="D640">
        <v>22</v>
      </c>
      <c r="E640" t="s">
        <v>69</v>
      </c>
      <c r="F640" s="5" t="s">
        <v>133</v>
      </c>
      <c r="G640" t="s">
        <v>541</v>
      </c>
      <c r="I640">
        <v>10</v>
      </c>
      <c r="J640">
        <v>4</v>
      </c>
      <c r="K640" t="s">
        <v>916</v>
      </c>
    </row>
    <row r="641" spans="1:11" x14ac:dyDescent="0.25">
      <c r="D641">
        <v>23</v>
      </c>
      <c r="E641" t="s">
        <v>69</v>
      </c>
      <c r="F641" s="5" t="s">
        <v>534</v>
      </c>
      <c r="G641" t="s">
        <v>541</v>
      </c>
      <c r="I641">
        <v>10</v>
      </c>
      <c r="J641">
        <v>4</v>
      </c>
      <c r="K641" t="s">
        <v>917</v>
      </c>
    </row>
    <row r="642" spans="1:11" x14ac:dyDescent="0.25">
      <c r="D642">
        <v>24</v>
      </c>
      <c r="E642" t="s">
        <v>69</v>
      </c>
      <c r="F642" s="5" t="s">
        <v>135</v>
      </c>
      <c r="G642" t="s">
        <v>541</v>
      </c>
      <c r="I642">
        <v>10</v>
      </c>
      <c r="J642">
        <v>4</v>
      </c>
      <c r="K642" t="s">
        <v>918</v>
      </c>
    </row>
    <row r="643" spans="1:11" x14ac:dyDescent="0.25">
      <c r="D643">
        <v>25</v>
      </c>
      <c r="E643" t="s">
        <v>69</v>
      </c>
      <c r="F643" s="5" t="s">
        <v>535</v>
      </c>
      <c r="G643" t="s">
        <v>541</v>
      </c>
      <c r="I643">
        <v>10</v>
      </c>
      <c r="J643">
        <v>4</v>
      </c>
      <c r="K643" t="s">
        <v>919</v>
      </c>
    </row>
    <row r="644" spans="1:11" x14ac:dyDescent="0.25">
      <c r="D644">
        <v>26</v>
      </c>
      <c r="E644" t="s">
        <v>69</v>
      </c>
      <c r="F644" s="5" t="s">
        <v>137</v>
      </c>
      <c r="G644" t="s">
        <v>541</v>
      </c>
      <c r="I644">
        <v>10</v>
      </c>
      <c r="J644">
        <v>4</v>
      </c>
      <c r="K644" t="s">
        <v>920</v>
      </c>
    </row>
    <row r="645" spans="1:11" x14ac:dyDescent="0.25">
      <c r="D645">
        <v>27</v>
      </c>
      <c r="E645" t="s">
        <v>69</v>
      </c>
      <c r="F645" s="5" t="s">
        <v>536</v>
      </c>
      <c r="G645" t="s">
        <v>541</v>
      </c>
      <c r="I645">
        <v>10</v>
      </c>
      <c r="J645">
        <v>4</v>
      </c>
      <c r="K645" t="s">
        <v>921</v>
      </c>
    </row>
    <row r="646" spans="1:11" x14ac:dyDescent="0.25">
      <c r="D646">
        <v>28</v>
      </c>
      <c r="E646" t="s">
        <v>69</v>
      </c>
      <c r="F646" s="5" t="s">
        <v>139</v>
      </c>
      <c r="G646" t="s">
        <v>541</v>
      </c>
      <c r="I646">
        <v>10</v>
      </c>
      <c r="J646">
        <v>4</v>
      </c>
      <c r="K646" t="s">
        <v>922</v>
      </c>
    </row>
    <row r="647" spans="1:11" x14ac:dyDescent="0.25">
      <c r="D647">
        <v>29</v>
      </c>
      <c r="E647" t="s">
        <v>69</v>
      </c>
      <c r="F647" s="5" t="s">
        <v>140</v>
      </c>
      <c r="G647" t="s">
        <v>151</v>
      </c>
      <c r="H647">
        <v>-1</v>
      </c>
      <c r="K647" t="s">
        <v>923</v>
      </c>
    </row>
    <row r="648" spans="1:11" x14ac:dyDescent="0.25">
      <c r="A648" t="s">
        <v>542</v>
      </c>
    </row>
    <row r="649" spans="1:11" x14ac:dyDescent="0.25">
      <c r="A649" t="s">
        <v>543</v>
      </c>
    </row>
    <row r="650" spans="1:11" x14ac:dyDescent="0.25">
      <c r="D650">
        <v>1</v>
      </c>
      <c r="E650" t="s">
        <v>69</v>
      </c>
      <c r="F650" s="5" t="s">
        <v>70</v>
      </c>
      <c r="G650" t="s">
        <v>71</v>
      </c>
      <c r="I650">
        <v>10</v>
      </c>
      <c r="J650">
        <v>0</v>
      </c>
      <c r="K650" t="s">
        <v>886</v>
      </c>
    </row>
    <row r="651" spans="1:11" x14ac:dyDescent="0.25">
      <c r="D651">
        <v>2</v>
      </c>
      <c r="E651" t="s">
        <v>69</v>
      </c>
      <c r="F651" s="5" t="s">
        <v>72</v>
      </c>
      <c r="G651" t="s">
        <v>71</v>
      </c>
      <c r="I651">
        <v>10</v>
      </c>
      <c r="J651">
        <v>0</v>
      </c>
      <c r="K651" t="s">
        <v>887</v>
      </c>
    </row>
    <row r="652" spans="1:11" x14ac:dyDescent="0.25">
      <c r="D652">
        <v>3</v>
      </c>
      <c r="E652" t="s">
        <v>69</v>
      </c>
      <c r="F652" s="5" t="s">
        <v>112</v>
      </c>
      <c r="G652" t="s">
        <v>71</v>
      </c>
      <c r="I652">
        <v>10</v>
      </c>
      <c r="J652">
        <v>0</v>
      </c>
      <c r="K652" t="s">
        <v>889</v>
      </c>
    </row>
    <row r="653" spans="1:11" x14ac:dyDescent="0.25">
      <c r="D653">
        <v>4</v>
      </c>
      <c r="E653" t="s">
        <v>69</v>
      </c>
      <c r="F653" s="5" t="s">
        <v>115</v>
      </c>
      <c r="G653" t="s">
        <v>541</v>
      </c>
      <c r="I653">
        <v>10</v>
      </c>
      <c r="J653">
        <v>4</v>
      </c>
      <c r="K653" t="s">
        <v>898</v>
      </c>
    </row>
    <row r="654" spans="1:11" x14ac:dyDescent="0.25">
      <c r="D654">
        <v>5</v>
      </c>
      <c r="E654" t="s">
        <v>69</v>
      </c>
      <c r="F654" s="5" t="s">
        <v>525</v>
      </c>
      <c r="G654" t="s">
        <v>541</v>
      </c>
      <c r="I654">
        <v>10</v>
      </c>
      <c r="J654">
        <v>4</v>
      </c>
      <c r="K654" t="s">
        <v>899</v>
      </c>
    </row>
    <row r="655" spans="1:11" x14ac:dyDescent="0.25">
      <c r="D655">
        <v>6</v>
      </c>
      <c r="E655" t="s">
        <v>69</v>
      </c>
      <c r="F655" s="5" t="s">
        <v>117</v>
      </c>
      <c r="G655" t="s">
        <v>541</v>
      </c>
      <c r="I655">
        <v>10</v>
      </c>
      <c r="J655">
        <v>4</v>
      </c>
      <c r="K655" t="s">
        <v>900</v>
      </c>
    </row>
    <row r="656" spans="1:11" x14ac:dyDescent="0.25">
      <c r="D656">
        <v>7</v>
      </c>
      <c r="E656" t="s">
        <v>69</v>
      </c>
      <c r="F656" s="5" t="s">
        <v>526</v>
      </c>
      <c r="G656" t="s">
        <v>541</v>
      </c>
      <c r="I656">
        <v>10</v>
      </c>
      <c r="J656">
        <v>4</v>
      </c>
      <c r="K656" t="s">
        <v>901</v>
      </c>
    </row>
    <row r="657" spans="4:11" x14ac:dyDescent="0.25">
      <c r="D657">
        <v>8</v>
      </c>
      <c r="E657" t="s">
        <v>69</v>
      </c>
      <c r="F657" s="5" t="s">
        <v>119</v>
      </c>
      <c r="G657" t="s">
        <v>541</v>
      </c>
      <c r="I657">
        <v>10</v>
      </c>
      <c r="J657">
        <v>4</v>
      </c>
      <c r="K657" t="s">
        <v>902</v>
      </c>
    </row>
    <row r="658" spans="4:11" x14ac:dyDescent="0.25">
      <c r="D658">
        <v>9</v>
      </c>
      <c r="E658" t="s">
        <v>69</v>
      </c>
      <c r="F658" s="5" t="s">
        <v>527</v>
      </c>
      <c r="G658" t="s">
        <v>541</v>
      </c>
      <c r="I658">
        <v>10</v>
      </c>
      <c r="J658">
        <v>4</v>
      </c>
      <c r="K658" t="s">
        <v>903</v>
      </c>
    </row>
    <row r="659" spans="4:11" x14ac:dyDescent="0.25">
      <c r="D659">
        <v>10</v>
      </c>
      <c r="E659" t="s">
        <v>69</v>
      </c>
      <c r="F659" s="5" t="s">
        <v>121</v>
      </c>
      <c r="G659" t="s">
        <v>541</v>
      </c>
      <c r="I659">
        <v>10</v>
      </c>
      <c r="J659">
        <v>4</v>
      </c>
      <c r="K659" t="s">
        <v>904</v>
      </c>
    </row>
    <row r="660" spans="4:11" x14ac:dyDescent="0.25">
      <c r="D660">
        <v>11</v>
      </c>
      <c r="E660" t="s">
        <v>69</v>
      </c>
      <c r="F660" s="5" t="s">
        <v>528</v>
      </c>
      <c r="G660" t="s">
        <v>541</v>
      </c>
      <c r="I660">
        <v>10</v>
      </c>
      <c r="J660">
        <v>4</v>
      </c>
      <c r="K660" t="s">
        <v>905</v>
      </c>
    </row>
    <row r="661" spans="4:11" x14ac:dyDescent="0.25">
      <c r="D661">
        <v>12</v>
      </c>
      <c r="E661" t="s">
        <v>69</v>
      </c>
      <c r="F661" s="5" t="s">
        <v>123</v>
      </c>
      <c r="G661" t="s">
        <v>541</v>
      </c>
      <c r="I661">
        <v>10</v>
      </c>
      <c r="J661">
        <v>4</v>
      </c>
      <c r="K661" t="s">
        <v>906</v>
      </c>
    </row>
    <row r="662" spans="4:11" x14ac:dyDescent="0.25">
      <c r="D662">
        <v>13</v>
      </c>
      <c r="E662" t="s">
        <v>69</v>
      </c>
      <c r="F662" s="5" t="s">
        <v>529</v>
      </c>
      <c r="G662" t="s">
        <v>541</v>
      </c>
      <c r="I662">
        <v>10</v>
      </c>
      <c r="J662">
        <v>4</v>
      </c>
      <c r="K662" t="s">
        <v>907</v>
      </c>
    </row>
    <row r="663" spans="4:11" x14ac:dyDescent="0.25">
      <c r="D663">
        <v>14</v>
      </c>
      <c r="E663" t="s">
        <v>69</v>
      </c>
      <c r="F663" s="5" t="s">
        <v>125</v>
      </c>
      <c r="G663" t="s">
        <v>541</v>
      </c>
      <c r="I663">
        <v>10</v>
      </c>
      <c r="J663">
        <v>4</v>
      </c>
      <c r="K663" t="s">
        <v>908</v>
      </c>
    </row>
    <row r="664" spans="4:11" x14ac:dyDescent="0.25">
      <c r="D664">
        <v>15</v>
      </c>
      <c r="E664" t="s">
        <v>69</v>
      </c>
      <c r="F664" s="5" t="s">
        <v>530</v>
      </c>
      <c r="G664" t="s">
        <v>541</v>
      </c>
      <c r="I664">
        <v>10</v>
      </c>
      <c r="J664">
        <v>4</v>
      </c>
      <c r="K664" t="s">
        <v>909</v>
      </c>
    </row>
    <row r="665" spans="4:11" x14ac:dyDescent="0.25">
      <c r="D665">
        <v>16</v>
      </c>
      <c r="E665" t="s">
        <v>69</v>
      </c>
      <c r="F665" s="5" t="s">
        <v>127</v>
      </c>
      <c r="G665" t="s">
        <v>541</v>
      </c>
      <c r="I665">
        <v>10</v>
      </c>
      <c r="J665">
        <v>4</v>
      </c>
      <c r="K665" t="s">
        <v>910</v>
      </c>
    </row>
    <row r="666" spans="4:11" x14ac:dyDescent="0.25">
      <c r="D666">
        <v>17</v>
      </c>
      <c r="E666" t="s">
        <v>69</v>
      </c>
      <c r="F666" s="5" t="s">
        <v>531</v>
      </c>
      <c r="G666" t="s">
        <v>541</v>
      </c>
      <c r="I666">
        <v>10</v>
      </c>
      <c r="J666">
        <v>4</v>
      </c>
      <c r="K666" t="s">
        <v>911</v>
      </c>
    </row>
    <row r="667" spans="4:11" x14ac:dyDescent="0.25">
      <c r="D667">
        <v>18</v>
      </c>
      <c r="E667" t="s">
        <v>69</v>
      </c>
      <c r="F667" s="5" t="s">
        <v>129</v>
      </c>
      <c r="G667" t="s">
        <v>541</v>
      </c>
      <c r="I667">
        <v>10</v>
      </c>
      <c r="J667">
        <v>4</v>
      </c>
      <c r="K667" t="s">
        <v>912</v>
      </c>
    </row>
    <row r="668" spans="4:11" x14ac:dyDescent="0.25">
      <c r="D668">
        <v>19</v>
      </c>
      <c r="E668" t="s">
        <v>69</v>
      </c>
      <c r="F668" s="5" t="s">
        <v>532</v>
      </c>
      <c r="G668" t="s">
        <v>541</v>
      </c>
      <c r="I668">
        <v>10</v>
      </c>
      <c r="J668">
        <v>4</v>
      </c>
      <c r="K668" t="s">
        <v>913</v>
      </c>
    </row>
    <row r="669" spans="4:11" x14ac:dyDescent="0.25">
      <c r="D669">
        <v>20</v>
      </c>
      <c r="E669" t="s">
        <v>69</v>
      </c>
      <c r="F669" s="5" t="s">
        <v>131</v>
      </c>
      <c r="G669" t="s">
        <v>541</v>
      </c>
      <c r="I669">
        <v>10</v>
      </c>
      <c r="J669">
        <v>4</v>
      </c>
      <c r="K669" t="s">
        <v>914</v>
      </c>
    </row>
    <row r="670" spans="4:11" x14ac:dyDescent="0.25">
      <c r="D670">
        <v>21</v>
      </c>
      <c r="E670" t="s">
        <v>69</v>
      </c>
      <c r="F670" s="5" t="s">
        <v>533</v>
      </c>
      <c r="G670" t="s">
        <v>541</v>
      </c>
      <c r="I670">
        <v>10</v>
      </c>
      <c r="J670">
        <v>4</v>
      </c>
      <c r="K670" t="s">
        <v>915</v>
      </c>
    </row>
    <row r="671" spans="4:11" x14ac:dyDescent="0.25">
      <c r="D671">
        <v>22</v>
      </c>
      <c r="E671" t="s">
        <v>69</v>
      </c>
      <c r="F671" s="5" t="s">
        <v>133</v>
      </c>
      <c r="G671" t="s">
        <v>541</v>
      </c>
      <c r="I671">
        <v>10</v>
      </c>
      <c r="J671">
        <v>4</v>
      </c>
      <c r="K671" t="s">
        <v>916</v>
      </c>
    </row>
    <row r="672" spans="4:11" x14ac:dyDescent="0.25">
      <c r="D672">
        <v>23</v>
      </c>
      <c r="E672" t="s">
        <v>69</v>
      </c>
      <c r="F672" s="5" t="s">
        <v>534</v>
      </c>
      <c r="G672" t="s">
        <v>541</v>
      </c>
      <c r="I672">
        <v>10</v>
      </c>
      <c r="J672">
        <v>4</v>
      </c>
      <c r="K672" t="s">
        <v>917</v>
      </c>
    </row>
    <row r="673" spans="1:11" x14ac:dyDescent="0.25">
      <c r="D673">
        <v>24</v>
      </c>
      <c r="E673" t="s">
        <v>69</v>
      </c>
      <c r="F673" s="5" t="s">
        <v>135</v>
      </c>
      <c r="G673" t="s">
        <v>541</v>
      </c>
      <c r="I673">
        <v>10</v>
      </c>
      <c r="J673">
        <v>4</v>
      </c>
      <c r="K673" t="s">
        <v>918</v>
      </c>
    </row>
    <row r="674" spans="1:11" x14ac:dyDescent="0.25">
      <c r="D674">
        <v>25</v>
      </c>
      <c r="E674" t="s">
        <v>69</v>
      </c>
      <c r="F674" s="5" t="s">
        <v>535</v>
      </c>
      <c r="G674" t="s">
        <v>541</v>
      </c>
      <c r="I674">
        <v>10</v>
      </c>
      <c r="J674">
        <v>4</v>
      </c>
      <c r="K674" t="s">
        <v>919</v>
      </c>
    </row>
    <row r="675" spans="1:11" x14ac:dyDescent="0.25">
      <c r="D675">
        <v>26</v>
      </c>
      <c r="E675" t="s">
        <v>69</v>
      </c>
      <c r="F675" s="5" t="s">
        <v>137</v>
      </c>
      <c r="G675" t="s">
        <v>541</v>
      </c>
      <c r="I675">
        <v>10</v>
      </c>
      <c r="J675">
        <v>4</v>
      </c>
      <c r="K675" t="s">
        <v>920</v>
      </c>
    </row>
    <row r="676" spans="1:11" x14ac:dyDescent="0.25">
      <c r="D676">
        <v>27</v>
      </c>
      <c r="E676" t="s">
        <v>69</v>
      </c>
      <c r="F676" s="5" t="s">
        <v>536</v>
      </c>
      <c r="G676" t="s">
        <v>541</v>
      </c>
      <c r="I676">
        <v>10</v>
      </c>
      <c r="J676">
        <v>4</v>
      </c>
      <c r="K676" t="s">
        <v>921</v>
      </c>
    </row>
    <row r="677" spans="1:11" x14ac:dyDescent="0.25">
      <c r="D677">
        <v>28</v>
      </c>
      <c r="E677" t="s">
        <v>69</v>
      </c>
      <c r="F677" s="5" t="s">
        <v>139</v>
      </c>
      <c r="G677" t="s">
        <v>541</v>
      </c>
      <c r="I677">
        <v>10</v>
      </c>
      <c r="J677">
        <v>4</v>
      </c>
      <c r="K677" t="s">
        <v>922</v>
      </c>
    </row>
    <row r="678" spans="1:11" x14ac:dyDescent="0.25">
      <c r="D678">
        <v>29</v>
      </c>
      <c r="E678" t="s">
        <v>69</v>
      </c>
      <c r="F678" s="5" t="s">
        <v>140</v>
      </c>
      <c r="G678" t="s">
        <v>151</v>
      </c>
      <c r="H678">
        <v>-1</v>
      </c>
      <c r="K678" t="s">
        <v>923</v>
      </c>
    </row>
    <row r="679" spans="1:11" x14ac:dyDescent="0.25">
      <c r="A679" t="s">
        <v>544</v>
      </c>
    </row>
    <row r="680" spans="1:11" x14ac:dyDescent="0.25">
      <c r="A680" t="s">
        <v>545</v>
      </c>
    </row>
    <row r="681" spans="1:11" x14ac:dyDescent="0.25">
      <c r="D681">
        <v>1</v>
      </c>
      <c r="E681" t="s">
        <v>69</v>
      </c>
      <c r="F681" s="5" t="s">
        <v>70</v>
      </c>
      <c r="G681" t="s">
        <v>71</v>
      </c>
      <c r="I681">
        <v>10</v>
      </c>
      <c r="J681">
        <v>0</v>
      </c>
      <c r="K681" t="s">
        <v>886</v>
      </c>
    </row>
    <row r="682" spans="1:11" x14ac:dyDescent="0.25">
      <c r="D682">
        <v>2</v>
      </c>
      <c r="E682" t="s">
        <v>69</v>
      </c>
      <c r="F682" s="5" t="s">
        <v>72</v>
      </c>
      <c r="G682" t="s">
        <v>71</v>
      </c>
      <c r="I682">
        <v>10</v>
      </c>
      <c r="J682">
        <v>0</v>
      </c>
      <c r="K682" t="s">
        <v>887</v>
      </c>
    </row>
    <row r="683" spans="1:11" x14ac:dyDescent="0.25">
      <c r="D683">
        <v>3</v>
      </c>
      <c r="E683" t="s">
        <v>69</v>
      </c>
      <c r="F683" s="5" t="s">
        <v>112</v>
      </c>
      <c r="G683" t="s">
        <v>71</v>
      </c>
      <c r="I683">
        <v>10</v>
      </c>
      <c r="J683">
        <v>0</v>
      </c>
      <c r="K683" t="s">
        <v>889</v>
      </c>
    </row>
    <row r="684" spans="1:11" x14ac:dyDescent="0.25">
      <c r="A684" t="s">
        <v>546</v>
      </c>
    </row>
    <row r="685" spans="1:11" x14ac:dyDescent="0.25">
      <c r="A685" t="s">
        <v>1436</v>
      </c>
    </row>
    <row r="686" spans="1:11" x14ac:dyDescent="0.25">
      <c r="A686">
        <v>2</v>
      </c>
    </row>
    <row r="687" spans="1:11" x14ac:dyDescent="0.25">
      <c r="A687">
        <v>1</v>
      </c>
      <c r="B687" s="5" t="s">
        <v>890</v>
      </c>
    </row>
    <row r="688" spans="1:11" x14ac:dyDescent="0.25">
      <c r="A688" t="s">
        <v>1437</v>
      </c>
    </row>
    <row r="689" spans="1:2" x14ac:dyDescent="0.25">
      <c r="A689" t="s">
        <v>578</v>
      </c>
    </row>
    <row r="690" spans="1:2" x14ac:dyDescent="0.25">
      <c r="A690" t="s">
        <v>512</v>
      </c>
      <c r="B690" t="s">
        <v>473</v>
      </c>
    </row>
    <row r="691" spans="1:2" x14ac:dyDescent="0.25">
      <c r="A691" t="s">
        <v>23</v>
      </c>
      <c r="B691" t="s">
        <v>644</v>
      </c>
    </row>
    <row r="692" spans="1:2" x14ac:dyDescent="0.25">
      <c r="A692" t="s">
        <v>165</v>
      </c>
      <c r="B692" t="s">
        <v>891</v>
      </c>
    </row>
    <row r="693" spans="1:2" x14ac:dyDescent="0.25">
      <c r="A693" t="s">
        <v>462</v>
      </c>
      <c r="B693" t="s">
        <v>892</v>
      </c>
    </row>
    <row r="694" spans="1:2" x14ac:dyDescent="0.25">
      <c r="A694" t="s">
        <v>463</v>
      </c>
      <c r="B694" t="s">
        <v>590</v>
      </c>
    </row>
    <row r="695" spans="1:2" x14ac:dyDescent="0.25">
      <c r="A695" t="s">
        <v>464</v>
      </c>
      <c r="B695" t="s">
        <v>591</v>
      </c>
    </row>
    <row r="696" spans="1:2" x14ac:dyDescent="0.25">
      <c r="A696" t="s">
        <v>408</v>
      </c>
      <c r="B696" t="s">
        <v>548</v>
      </c>
    </row>
    <row r="697" spans="1:2" x14ac:dyDescent="0.25">
      <c r="A697" t="s">
        <v>409</v>
      </c>
      <c r="B697" t="s">
        <v>547</v>
      </c>
    </row>
    <row r="698" spans="1:2" x14ac:dyDescent="0.25">
      <c r="A698" t="s">
        <v>204</v>
      </c>
      <c r="B698" t="s">
        <v>1119</v>
      </c>
    </row>
    <row r="699" spans="1:2" x14ac:dyDescent="0.25">
      <c r="A699" t="s">
        <v>203</v>
      </c>
      <c r="B699" t="s">
        <v>550</v>
      </c>
    </row>
    <row r="700" spans="1:2" x14ac:dyDescent="0.25">
      <c r="A700" t="s">
        <v>410</v>
      </c>
      <c r="B700" t="s">
        <v>549</v>
      </c>
    </row>
    <row r="701" spans="1:2" x14ac:dyDescent="0.25">
      <c r="A701" t="s">
        <v>465</v>
      </c>
      <c r="B701" t="s">
        <v>1120</v>
      </c>
    </row>
    <row r="702" spans="1:2" x14ac:dyDescent="0.25">
      <c r="A702" t="s">
        <v>466</v>
      </c>
      <c r="B702" t="s">
        <v>1121</v>
      </c>
    </row>
    <row r="703" spans="1:2" x14ac:dyDescent="0.25">
      <c r="A703" t="s">
        <v>467</v>
      </c>
      <c r="B703" t="s">
        <v>1122</v>
      </c>
    </row>
    <row r="704" spans="1:2" x14ac:dyDescent="0.25">
      <c r="A704" t="s">
        <v>468</v>
      </c>
      <c r="B704" t="s">
        <v>1123</v>
      </c>
    </row>
    <row r="705" spans="1:19" x14ac:dyDescent="0.25">
      <c r="A705" t="s">
        <v>469</v>
      </c>
      <c r="B705" t="s">
        <v>1124</v>
      </c>
    </row>
    <row r="706" spans="1:19" x14ac:dyDescent="0.25">
      <c r="A706" t="s">
        <v>470</v>
      </c>
      <c r="B706" t="s">
        <v>1125</v>
      </c>
    </row>
    <row r="707" spans="1:19" x14ac:dyDescent="0.25">
      <c r="A707" t="s">
        <v>1107</v>
      </c>
      <c r="B707" t="s">
        <v>1113</v>
      </c>
    </row>
    <row r="708" spans="1:19" x14ac:dyDescent="0.25">
      <c r="A708" t="s">
        <v>1108</v>
      </c>
      <c r="B708" t="s">
        <v>1114</v>
      </c>
    </row>
    <row r="709" spans="1:19" x14ac:dyDescent="0.25">
      <c r="A709" t="s">
        <v>1109</v>
      </c>
      <c r="B709" t="s">
        <v>1115</v>
      </c>
    </row>
    <row r="710" spans="1:19" x14ac:dyDescent="0.25">
      <c r="A710" t="s">
        <v>1110</v>
      </c>
      <c r="B710" t="s">
        <v>1116</v>
      </c>
    </row>
    <row r="711" spans="1:19" x14ac:dyDescent="0.25">
      <c r="A711" t="s">
        <v>1111</v>
      </c>
      <c r="B711" t="s">
        <v>1117</v>
      </c>
    </row>
    <row r="712" spans="1:19" x14ac:dyDescent="0.25">
      <c r="A712" t="s">
        <v>1112</v>
      </c>
      <c r="B712" t="s">
        <v>1118</v>
      </c>
    </row>
    <row r="713" spans="1:19" x14ac:dyDescent="0.25">
      <c r="A713" t="s">
        <v>579</v>
      </c>
    </row>
    <row r="714" spans="1:19" x14ac:dyDescent="0.25">
      <c r="A714" t="s">
        <v>1462</v>
      </c>
    </row>
    <row r="715" spans="1:19" x14ac:dyDescent="0.25">
      <c r="D715">
        <v>1</v>
      </c>
      <c r="E715" t="s">
        <v>69</v>
      </c>
      <c r="F715" s="5" t="s">
        <v>453</v>
      </c>
      <c r="G715" t="s">
        <v>71</v>
      </c>
      <c r="I715">
        <v>10</v>
      </c>
      <c r="J715">
        <v>0</v>
      </c>
      <c r="K715" t="s">
        <v>885</v>
      </c>
      <c r="S715" t="b">
        <v>1</v>
      </c>
    </row>
    <row r="716" spans="1:19" x14ac:dyDescent="0.25">
      <c r="A716" t="s">
        <v>1463</v>
      </c>
    </row>
    <row r="717" spans="1:19" x14ac:dyDescent="0.25">
      <c r="A717" t="s">
        <v>1378</v>
      </c>
    </row>
    <row r="718" spans="1:19" x14ac:dyDescent="0.25">
      <c r="A718">
        <v>26</v>
      </c>
    </row>
    <row r="720" spans="1:19" x14ac:dyDescent="0.25">
      <c r="A720">
        <v>26</v>
      </c>
    </row>
    <row r="721" spans="1:6" x14ac:dyDescent="0.25">
      <c r="A721">
        <v>30</v>
      </c>
    </row>
    <row r="722" spans="1:6" x14ac:dyDescent="0.25">
      <c r="A722" t="s">
        <v>1379</v>
      </c>
    </row>
    <row r="723" spans="1:6" x14ac:dyDescent="0.25">
      <c r="A723" t="s">
        <v>790</v>
      </c>
    </row>
    <row r="724" spans="1:6" x14ac:dyDescent="0.25">
      <c r="A724" t="s">
        <v>791</v>
      </c>
      <c r="B724" t="b">
        <v>0</v>
      </c>
      <c r="C724" t="s">
        <v>792</v>
      </c>
      <c r="D724" t="s">
        <v>423</v>
      </c>
      <c r="E724" t="s">
        <v>73</v>
      </c>
      <c r="F724" t="s">
        <v>793</v>
      </c>
    </row>
    <row r="725" spans="1:6" x14ac:dyDescent="0.25">
      <c r="A725" t="s">
        <v>794</v>
      </c>
    </row>
    <row r="726" spans="1:6" x14ac:dyDescent="0.25">
      <c r="A726" t="s">
        <v>795</v>
      </c>
    </row>
    <row r="727" spans="1:6" x14ac:dyDescent="0.25">
      <c r="A727" s="5" t="s">
        <v>24</v>
      </c>
      <c r="B727" t="s">
        <v>144</v>
      </c>
      <c r="C727" s="5" t="s">
        <v>586</v>
      </c>
    </row>
    <row r="728" spans="1:6" x14ac:dyDescent="0.25">
      <c r="A728" s="5" t="s">
        <v>24</v>
      </c>
      <c r="B728" t="s">
        <v>145</v>
      </c>
      <c r="C728" t="b">
        <v>0</v>
      </c>
    </row>
    <row r="729" spans="1:6" x14ac:dyDescent="0.25">
      <c r="A729" s="5" t="s">
        <v>24</v>
      </c>
      <c r="B729" t="s">
        <v>796</v>
      </c>
      <c r="C729" s="5" t="s">
        <v>797</v>
      </c>
    </row>
    <row r="730" spans="1:6" x14ac:dyDescent="0.25">
      <c r="A730" s="5" t="s">
        <v>24</v>
      </c>
      <c r="B730" t="s">
        <v>798</v>
      </c>
      <c r="C730" t="b">
        <v>0</v>
      </c>
    </row>
    <row r="731" spans="1:6" x14ac:dyDescent="0.25">
      <c r="A731" s="5" t="s">
        <v>24</v>
      </c>
      <c r="B731" t="s">
        <v>799</v>
      </c>
      <c r="C731" t="b">
        <v>0</v>
      </c>
    </row>
    <row r="732" spans="1:6" x14ac:dyDescent="0.25">
      <c r="A732" s="5" t="s">
        <v>24</v>
      </c>
      <c r="B732" t="s">
        <v>800</v>
      </c>
      <c r="C732" t="b">
        <v>0</v>
      </c>
    </row>
    <row r="733" spans="1:6" x14ac:dyDescent="0.25">
      <c r="A733" s="5" t="s">
        <v>24</v>
      </c>
      <c r="B733" t="s">
        <v>801</v>
      </c>
      <c r="C733" t="b">
        <v>0</v>
      </c>
    </row>
    <row r="734" spans="1:6" x14ac:dyDescent="0.25">
      <c r="A734" s="5" t="s">
        <v>77</v>
      </c>
      <c r="B734" t="s">
        <v>146</v>
      </c>
      <c r="C734" t="b">
        <v>1</v>
      </c>
    </row>
    <row r="735" spans="1:6" x14ac:dyDescent="0.25">
      <c r="A735" s="5" t="s">
        <v>77</v>
      </c>
      <c r="B735" t="s">
        <v>802</v>
      </c>
      <c r="C735" s="5" t="s">
        <v>803</v>
      </c>
    </row>
    <row r="736" spans="1:6" x14ac:dyDescent="0.25">
      <c r="A736" s="5" t="s">
        <v>77</v>
      </c>
      <c r="B736" t="s">
        <v>804</v>
      </c>
      <c r="C736" s="5" t="s">
        <v>805</v>
      </c>
    </row>
    <row r="737" spans="1:3" x14ac:dyDescent="0.25">
      <c r="A737" s="5" t="s">
        <v>164</v>
      </c>
      <c r="B737" t="s">
        <v>146</v>
      </c>
      <c r="C737" t="b">
        <v>1</v>
      </c>
    </row>
    <row r="738" spans="1:3" x14ac:dyDescent="0.25">
      <c r="A738" s="5" t="s">
        <v>164</v>
      </c>
      <c r="B738" t="s">
        <v>802</v>
      </c>
      <c r="C738" s="5" t="s">
        <v>806</v>
      </c>
    </row>
    <row r="739" spans="1:3" x14ac:dyDescent="0.25">
      <c r="A739" s="5" t="s">
        <v>164</v>
      </c>
      <c r="B739" t="s">
        <v>804</v>
      </c>
      <c r="C739" s="5" t="s">
        <v>805</v>
      </c>
    </row>
    <row r="740" spans="1:3" x14ac:dyDescent="0.25">
      <c r="A740" s="5" t="s">
        <v>110</v>
      </c>
      <c r="B740" t="s">
        <v>146</v>
      </c>
      <c r="C740" t="b">
        <v>1</v>
      </c>
    </row>
    <row r="741" spans="1:3" x14ac:dyDescent="0.25">
      <c r="A741" s="5" t="s">
        <v>110</v>
      </c>
      <c r="B741" t="s">
        <v>802</v>
      </c>
      <c r="C741" s="5" t="s">
        <v>807</v>
      </c>
    </row>
    <row r="742" spans="1:3" x14ac:dyDescent="0.25">
      <c r="A742" s="5" t="s">
        <v>110</v>
      </c>
      <c r="B742" t="s">
        <v>804</v>
      </c>
      <c r="C742" s="5" t="s">
        <v>805</v>
      </c>
    </row>
    <row r="743" spans="1:3" x14ac:dyDescent="0.25">
      <c r="A743" s="5" t="s">
        <v>846</v>
      </c>
      <c r="B743" t="s">
        <v>146</v>
      </c>
      <c r="C743" t="b">
        <v>1</v>
      </c>
    </row>
    <row r="744" spans="1:3" x14ac:dyDescent="0.25">
      <c r="A744" s="5" t="s">
        <v>846</v>
      </c>
      <c r="B744" t="s">
        <v>802</v>
      </c>
      <c r="C744" s="5" t="s">
        <v>808</v>
      </c>
    </row>
    <row r="745" spans="1:3" x14ac:dyDescent="0.25">
      <c r="A745" s="5" t="s">
        <v>846</v>
      </c>
      <c r="B745" t="s">
        <v>804</v>
      </c>
      <c r="C745" s="5" t="s">
        <v>805</v>
      </c>
    </row>
    <row r="746" spans="1:3" x14ac:dyDescent="0.25">
      <c r="A746" s="5" t="s">
        <v>847</v>
      </c>
      <c r="B746" t="s">
        <v>146</v>
      </c>
      <c r="C746" t="b">
        <v>1</v>
      </c>
    </row>
    <row r="747" spans="1:3" x14ac:dyDescent="0.25">
      <c r="A747" s="5" t="s">
        <v>847</v>
      </c>
      <c r="B747" t="s">
        <v>802</v>
      </c>
      <c r="C747" s="5" t="s">
        <v>811</v>
      </c>
    </row>
    <row r="748" spans="1:3" x14ac:dyDescent="0.25">
      <c r="A748" s="5" t="s">
        <v>847</v>
      </c>
      <c r="B748" t="s">
        <v>804</v>
      </c>
      <c r="C748" s="5" t="s">
        <v>805</v>
      </c>
    </row>
    <row r="749" spans="1:3" x14ac:dyDescent="0.25">
      <c r="A749" s="5" t="s">
        <v>383</v>
      </c>
      <c r="B749" t="s">
        <v>146</v>
      </c>
      <c r="C749" t="b">
        <v>1</v>
      </c>
    </row>
    <row r="750" spans="1:3" x14ac:dyDescent="0.25">
      <c r="A750" s="5" t="s">
        <v>383</v>
      </c>
      <c r="B750" t="s">
        <v>802</v>
      </c>
      <c r="C750" s="5" t="s">
        <v>812</v>
      </c>
    </row>
    <row r="751" spans="1:3" x14ac:dyDescent="0.25">
      <c r="A751" s="5" t="s">
        <v>383</v>
      </c>
      <c r="B751" t="s">
        <v>804</v>
      </c>
      <c r="C751" s="5" t="s">
        <v>805</v>
      </c>
    </row>
    <row r="752" spans="1:3" x14ac:dyDescent="0.25">
      <c r="A752" s="5" t="s">
        <v>23</v>
      </c>
      <c r="B752" t="s">
        <v>146</v>
      </c>
      <c r="C752" t="b">
        <v>0</v>
      </c>
    </row>
    <row r="753" spans="1:3" x14ac:dyDescent="0.25">
      <c r="A753" s="5" t="s">
        <v>23</v>
      </c>
      <c r="B753" t="s">
        <v>802</v>
      </c>
      <c r="C753" s="5" t="s">
        <v>814</v>
      </c>
    </row>
    <row r="754" spans="1:3" x14ac:dyDescent="0.25">
      <c r="A754" s="5" t="s">
        <v>23</v>
      </c>
      <c r="B754" t="s">
        <v>809</v>
      </c>
      <c r="C754">
        <v>6.86</v>
      </c>
    </row>
    <row r="755" spans="1:3" x14ac:dyDescent="0.25">
      <c r="A755" s="5" t="s">
        <v>23</v>
      </c>
      <c r="B755" t="s">
        <v>804</v>
      </c>
      <c r="C755" s="5" t="s">
        <v>810</v>
      </c>
    </row>
    <row r="756" spans="1:3" x14ac:dyDescent="0.25">
      <c r="A756" s="5" t="s">
        <v>165</v>
      </c>
      <c r="B756" t="s">
        <v>146</v>
      </c>
      <c r="C756" t="b">
        <v>0</v>
      </c>
    </row>
    <row r="757" spans="1:3" x14ac:dyDescent="0.25">
      <c r="A757" s="5" t="s">
        <v>165</v>
      </c>
      <c r="B757" t="s">
        <v>802</v>
      </c>
      <c r="C757" s="5" t="s">
        <v>837</v>
      </c>
    </row>
    <row r="758" spans="1:3" x14ac:dyDescent="0.25">
      <c r="A758" s="5" t="s">
        <v>165</v>
      </c>
      <c r="B758" t="s">
        <v>809</v>
      </c>
      <c r="C758">
        <v>56.43</v>
      </c>
    </row>
    <row r="759" spans="1:3" x14ac:dyDescent="0.25">
      <c r="A759" s="5" t="s">
        <v>165</v>
      </c>
      <c r="B759" t="s">
        <v>804</v>
      </c>
      <c r="C759" s="5" t="s">
        <v>805</v>
      </c>
    </row>
    <row r="760" spans="1:3" x14ac:dyDescent="0.25">
      <c r="A760" s="5" t="s">
        <v>513</v>
      </c>
      <c r="B760" t="s">
        <v>146</v>
      </c>
      <c r="C760" t="b">
        <v>0</v>
      </c>
    </row>
    <row r="761" spans="1:3" x14ac:dyDescent="0.25">
      <c r="A761" s="5" t="s">
        <v>513</v>
      </c>
      <c r="B761" t="s">
        <v>802</v>
      </c>
      <c r="C761" s="5" t="s">
        <v>848</v>
      </c>
    </row>
    <row r="762" spans="1:3" x14ac:dyDescent="0.25">
      <c r="A762" s="5" t="s">
        <v>513</v>
      </c>
      <c r="B762" t="s">
        <v>809</v>
      </c>
      <c r="C762">
        <v>15.29</v>
      </c>
    </row>
    <row r="763" spans="1:3" x14ac:dyDescent="0.25">
      <c r="A763" s="5" t="s">
        <v>513</v>
      </c>
      <c r="B763" t="s">
        <v>804</v>
      </c>
      <c r="C763" s="5" t="s">
        <v>813</v>
      </c>
    </row>
    <row r="764" spans="1:3" x14ac:dyDescent="0.25">
      <c r="A764" s="5" t="s">
        <v>514</v>
      </c>
      <c r="B764" t="s">
        <v>146</v>
      </c>
      <c r="C764" t="b">
        <v>0</v>
      </c>
    </row>
    <row r="765" spans="1:3" x14ac:dyDescent="0.25">
      <c r="A765" s="5" t="s">
        <v>514</v>
      </c>
      <c r="B765" t="s">
        <v>802</v>
      </c>
      <c r="C765" s="5" t="s">
        <v>849</v>
      </c>
    </row>
    <row r="766" spans="1:3" x14ac:dyDescent="0.25">
      <c r="A766" s="5" t="s">
        <v>514</v>
      </c>
      <c r="B766" t="s">
        <v>809</v>
      </c>
      <c r="C766">
        <v>16</v>
      </c>
    </row>
    <row r="767" spans="1:3" x14ac:dyDescent="0.25">
      <c r="A767" s="5" t="s">
        <v>514</v>
      </c>
      <c r="B767" t="s">
        <v>804</v>
      </c>
      <c r="C767" s="5" t="s">
        <v>813</v>
      </c>
    </row>
    <row r="768" spans="1:3" x14ac:dyDescent="0.25">
      <c r="A768" s="5" t="s">
        <v>77</v>
      </c>
      <c r="B768" t="s">
        <v>838</v>
      </c>
      <c r="C768" t="b">
        <v>1</v>
      </c>
    </row>
    <row r="769" spans="1:3" x14ac:dyDescent="0.25">
      <c r="A769" s="5" t="s">
        <v>77</v>
      </c>
      <c r="B769" t="s">
        <v>839</v>
      </c>
      <c r="C769" s="5" t="s">
        <v>850</v>
      </c>
    </row>
    <row r="770" spans="1:3" x14ac:dyDescent="0.25">
      <c r="A770" s="5" t="s">
        <v>77</v>
      </c>
      <c r="B770" t="s">
        <v>840</v>
      </c>
      <c r="C770">
        <v>2</v>
      </c>
    </row>
    <row r="771" spans="1:3" x14ac:dyDescent="0.25">
      <c r="A771" s="5" t="s">
        <v>77</v>
      </c>
      <c r="B771" t="s">
        <v>841</v>
      </c>
      <c r="C771">
        <v>3</v>
      </c>
    </row>
    <row r="772" spans="1:3" x14ac:dyDescent="0.25">
      <c r="A772" s="5" t="s">
        <v>77</v>
      </c>
      <c r="B772" t="s">
        <v>842</v>
      </c>
      <c r="C772" s="5" t="s">
        <v>851</v>
      </c>
    </row>
    <row r="773" spans="1:3" x14ac:dyDescent="0.25">
      <c r="A773" s="5" t="s">
        <v>77</v>
      </c>
      <c r="B773" t="s">
        <v>844</v>
      </c>
      <c r="C773" t="b">
        <v>1</v>
      </c>
    </row>
    <row r="774" spans="1:3" x14ac:dyDescent="0.25">
      <c r="A774" s="5" t="s">
        <v>77</v>
      </c>
      <c r="B774" t="s">
        <v>845</v>
      </c>
      <c r="C774">
        <v>15787740</v>
      </c>
    </row>
    <row r="775" spans="1:3" x14ac:dyDescent="0.25">
      <c r="A775" s="5" t="s">
        <v>513</v>
      </c>
      <c r="B775" t="s">
        <v>839</v>
      </c>
      <c r="C775" s="5" t="s">
        <v>852</v>
      </c>
    </row>
    <row r="776" spans="1:3" x14ac:dyDescent="0.25">
      <c r="A776" s="5" t="s">
        <v>513</v>
      </c>
      <c r="B776" t="s">
        <v>840</v>
      </c>
      <c r="C776">
        <v>2</v>
      </c>
    </row>
    <row r="777" spans="1:3" x14ac:dyDescent="0.25">
      <c r="A777" s="5" t="s">
        <v>513</v>
      </c>
      <c r="B777" t="s">
        <v>841</v>
      </c>
      <c r="C777">
        <v>2</v>
      </c>
    </row>
    <row r="778" spans="1:3" x14ac:dyDescent="0.25">
      <c r="A778" s="5" t="s">
        <v>513</v>
      </c>
      <c r="B778" t="s">
        <v>842</v>
      </c>
      <c r="C778" s="5" t="s">
        <v>843</v>
      </c>
    </row>
    <row r="779" spans="1:3" x14ac:dyDescent="0.25">
      <c r="A779" s="5" t="s">
        <v>513</v>
      </c>
      <c r="B779" t="s">
        <v>845</v>
      </c>
      <c r="C779">
        <v>14610923</v>
      </c>
    </row>
    <row r="780" spans="1:3" x14ac:dyDescent="0.25">
      <c r="A780" s="5" t="s">
        <v>513</v>
      </c>
      <c r="B780" t="s">
        <v>853</v>
      </c>
      <c r="C780">
        <v>7</v>
      </c>
    </row>
    <row r="781" spans="1:3" x14ac:dyDescent="0.25">
      <c r="A781" s="5" t="s">
        <v>513</v>
      </c>
      <c r="B781" t="s">
        <v>854</v>
      </c>
      <c r="C781">
        <v>0.79992065187536243</v>
      </c>
    </row>
    <row r="782" spans="1:3" x14ac:dyDescent="0.25">
      <c r="A782" s="5" t="s">
        <v>514</v>
      </c>
      <c r="B782" t="s">
        <v>839</v>
      </c>
      <c r="C782" s="5" t="s">
        <v>855</v>
      </c>
    </row>
    <row r="783" spans="1:3" x14ac:dyDescent="0.25">
      <c r="A783" s="5" t="s">
        <v>514</v>
      </c>
      <c r="B783" t="s">
        <v>840</v>
      </c>
      <c r="C783">
        <v>2</v>
      </c>
    </row>
    <row r="784" spans="1:3" x14ac:dyDescent="0.25">
      <c r="A784" s="5" t="s">
        <v>514</v>
      </c>
      <c r="B784" t="s">
        <v>841</v>
      </c>
      <c r="C784">
        <v>1</v>
      </c>
    </row>
    <row r="785" spans="1:3" x14ac:dyDescent="0.25">
      <c r="A785" s="5" t="s">
        <v>514</v>
      </c>
      <c r="B785" t="s">
        <v>842</v>
      </c>
      <c r="C785" s="5" t="s">
        <v>856</v>
      </c>
    </row>
    <row r="786" spans="1:3" x14ac:dyDescent="0.25">
      <c r="A786" s="5" t="s">
        <v>514</v>
      </c>
      <c r="B786" t="s">
        <v>845</v>
      </c>
      <c r="C786">
        <v>14610923</v>
      </c>
    </row>
    <row r="787" spans="1:3" x14ac:dyDescent="0.25">
      <c r="A787" s="5" t="s">
        <v>514</v>
      </c>
      <c r="B787" t="s">
        <v>853</v>
      </c>
      <c r="C787">
        <v>7</v>
      </c>
    </row>
    <row r="788" spans="1:3" x14ac:dyDescent="0.25">
      <c r="A788" s="5" t="s">
        <v>514</v>
      </c>
      <c r="B788" t="s">
        <v>854</v>
      </c>
      <c r="C788">
        <v>0.79992065187536243</v>
      </c>
    </row>
    <row r="789" spans="1:3" x14ac:dyDescent="0.25">
      <c r="A789" s="5" t="s">
        <v>24</v>
      </c>
      <c r="B789" t="s">
        <v>815</v>
      </c>
      <c r="C789">
        <v>12419407</v>
      </c>
    </row>
    <row r="790" spans="1:3" x14ac:dyDescent="0.25">
      <c r="A790" s="5" t="s">
        <v>24</v>
      </c>
      <c r="B790" t="s">
        <v>1171</v>
      </c>
      <c r="C790">
        <v>5</v>
      </c>
    </row>
    <row r="791" spans="1:3" x14ac:dyDescent="0.25">
      <c r="A791" s="5" t="s">
        <v>24</v>
      </c>
      <c r="B791" t="s">
        <v>1172</v>
      </c>
      <c r="C791">
        <v>0</v>
      </c>
    </row>
    <row r="792" spans="1:3" x14ac:dyDescent="0.25">
      <c r="A792" s="5" t="s">
        <v>24</v>
      </c>
      <c r="B792" t="s">
        <v>816</v>
      </c>
      <c r="C792" t="b">
        <v>0</v>
      </c>
    </row>
    <row r="793" spans="1:3" x14ac:dyDescent="0.25">
      <c r="A793" s="5" t="s">
        <v>24</v>
      </c>
      <c r="B793" t="s">
        <v>817</v>
      </c>
      <c r="C793" t="b">
        <v>1</v>
      </c>
    </row>
    <row r="794" spans="1:3" x14ac:dyDescent="0.25">
      <c r="A794" s="5" t="s">
        <v>24</v>
      </c>
      <c r="B794" t="s">
        <v>818</v>
      </c>
      <c r="C794" t="b">
        <v>1</v>
      </c>
    </row>
    <row r="795" spans="1:3" x14ac:dyDescent="0.25">
      <c r="A795" s="5" t="s">
        <v>24</v>
      </c>
      <c r="B795" t="s">
        <v>819</v>
      </c>
      <c r="C795">
        <v>0</v>
      </c>
    </row>
    <row r="796" spans="1:3" x14ac:dyDescent="0.25">
      <c r="A796" s="5" t="s">
        <v>24</v>
      </c>
      <c r="B796" t="s">
        <v>820</v>
      </c>
      <c r="C796">
        <v>-2</v>
      </c>
    </row>
    <row r="797" spans="1:3" x14ac:dyDescent="0.25">
      <c r="A797" s="5" t="s">
        <v>24</v>
      </c>
      <c r="B797" t="s">
        <v>821</v>
      </c>
      <c r="C797">
        <v>1</v>
      </c>
    </row>
    <row r="798" spans="1:3" x14ac:dyDescent="0.25">
      <c r="A798" s="5" t="s">
        <v>24</v>
      </c>
      <c r="B798" t="s">
        <v>822</v>
      </c>
      <c r="C798">
        <v>1</v>
      </c>
    </row>
    <row r="799" spans="1:3" x14ac:dyDescent="0.25">
      <c r="A799" s="5" t="s">
        <v>24</v>
      </c>
      <c r="B799" t="s">
        <v>823</v>
      </c>
      <c r="C799">
        <v>1</v>
      </c>
    </row>
    <row r="800" spans="1:3" x14ac:dyDescent="0.25">
      <c r="A800" t="s">
        <v>824</v>
      </c>
    </row>
    <row r="801" spans="1:2" x14ac:dyDescent="0.25">
      <c r="A801" t="s">
        <v>1400</v>
      </c>
    </row>
    <row r="802" spans="1:2" x14ac:dyDescent="0.25">
      <c r="A802">
        <v>26</v>
      </c>
    </row>
    <row r="804" spans="1:2" x14ac:dyDescent="0.25">
      <c r="A804">
        <v>15</v>
      </c>
    </row>
    <row r="805" spans="1:2" x14ac:dyDescent="0.25">
      <c r="A805">
        <v>25</v>
      </c>
    </row>
    <row r="806" spans="1:2" x14ac:dyDescent="0.25">
      <c r="A806">
        <v>26</v>
      </c>
    </row>
    <row r="807" spans="1:2" x14ac:dyDescent="0.25">
      <c r="A807" t="s">
        <v>1401</v>
      </c>
    </row>
    <row r="808" spans="1:2" x14ac:dyDescent="0.25">
      <c r="A808" t="s">
        <v>930</v>
      </c>
    </row>
    <row r="809" spans="1:2" x14ac:dyDescent="0.25">
      <c r="A809" t="s">
        <v>512</v>
      </c>
      <c r="B809" t="s">
        <v>538</v>
      </c>
    </row>
    <row r="810" spans="1:2" x14ac:dyDescent="0.25">
      <c r="A810" t="s">
        <v>70</v>
      </c>
      <c r="B810" t="s">
        <v>886</v>
      </c>
    </row>
    <row r="811" spans="1:2" x14ac:dyDescent="0.25">
      <c r="A811" t="s">
        <v>72</v>
      </c>
      <c r="B811" t="s">
        <v>887</v>
      </c>
    </row>
    <row r="812" spans="1:2" x14ac:dyDescent="0.25">
      <c r="A812" t="s">
        <v>112</v>
      </c>
      <c r="B812" t="s">
        <v>889</v>
      </c>
    </row>
    <row r="813" spans="1:2" x14ac:dyDescent="0.25">
      <c r="A813" t="s">
        <v>925</v>
      </c>
      <c r="B813" t="s">
        <v>928</v>
      </c>
    </row>
    <row r="814" spans="1:2" x14ac:dyDescent="0.25">
      <c r="A814" t="s">
        <v>926</v>
      </c>
      <c r="B814" t="s">
        <v>929</v>
      </c>
    </row>
    <row r="815" spans="1:2" x14ac:dyDescent="0.25">
      <c r="A815" t="s">
        <v>524</v>
      </c>
      <c r="B815" t="s">
        <v>927</v>
      </c>
    </row>
    <row r="816" spans="1:2" x14ac:dyDescent="0.25">
      <c r="A816" t="s">
        <v>115</v>
      </c>
      <c r="B816" t="s">
        <v>898</v>
      </c>
    </row>
    <row r="817" spans="1:2" x14ac:dyDescent="0.25">
      <c r="A817" t="s">
        <v>525</v>
      </c>
      <c r="B817" t="s">
        <v>899</v>
      </c>
    </row>
    <row r="818" spans="1:2" x14ac:dyDescent="0.25">
      <c r="A818" t="s">
        <v>117</v>
      </c>
      <c r="B818" t="s">
        <v>900</v>
      </c>
    </row>
    <row r="819" spans="1:2" x14ac:dyDescent="0.25">
      <c r="A819" t="s">
        <v>526</v>
      </c>
      <c r="B819" t="s">
        <v>901</v>
      </c>
    </row>
    <row r="820" spans="1:2" x14ac:dyDescent="0.25">
      <c r="A820" t="s">
        <v>119</v>
      </c>
      <c r="B820" t="s">
        <v>902</v>
      </c>
    </row>
    <row r="821" spans="1:2" x14ac:dyDescent="0.25">
      <c r="A821" t="s">
        <v>527</v>
      </c>
      <c r="B821" t="s">
        <v>903</v>
      </c>
    </row>
    <row r="822" spans="1:2" x14ac:dyDescent="0.25">
      <c r="A822" t="s">
        <v>121</v>
      </c>
      <c r="B822" t="s">
        <v>904</v>
      </c>
    </row>
    <row r="823" spans="1:2" x14ac:dyDescent="0.25">
      <c r="A823" t="s">
        <v>528</v>
      </c>
      <c r="B823" t="s">
        <v>905</v>
      </c>
    </row>
    <row r="824" spans="1:2" x14ac:dyDescent="0.25">
      <c r="A824" t="s">
        <v>123</v>
      </c>
      <c r="B824" t="s">
        <v>906</v>
      </c>
    </row>
    <row r="825" spans="1:2" x14ac:dyDescent="0.25">
      <c r="A825" t="s">
        <v>529</v>
      </c>
      <c r="B825" t="s">
        <v>907</v>
      </c>
    </row>
    <row r="826" spans="1:2" x14ac:dyDescent="0.25">
      <c r="A826" t="s">
        <v>125</v>
      </c>
      <c r="B826" t="s">
        <v>908</v>
      </c>
    </row>
    <row r="827" spans="1:2" x14ac:dyDescent="0.25">
      <c r="A827" t="s">
        <v>530</v>
      </c>
      <c r="B827" t="s">
        <v>909</v>
      </c>
    </row>
    <row r="828" spans="1:2" x14ac:dyDescent="0.25">
      <c r="A828" t="s">
        <v>127</v>
      </c>
      <c r="B828" t="s">
        <v>910</v>
      </c>
    </row>
    <row r="829" spans="1:2" x14ac:dyDescent="0.25">
      <c r="A829" t="s">
        <v>531</v>
      </c>
      <c r="B829" t="s">
        <v>911</v>
      </c>
    </row>
    <row r="830" spans="1:2" x14ac:dyDescent="0.25">
      <c r="A830" t="s">
        <v>129</v>
      </c>
      <c r="B830" t="s">
        <v>912</v>
      </c>
    </row>
    <row r="831" spans="1:2" x14ac:dyDescent="0.25">
      <c r="A831" t="s">
        <v>532</v>
      </c>
      <c r="B831" t="s">
        <v>913</v>
      </c>
    </row>
    <row r="832" spans="1:2" x14ac:dyDescent="0.25">
      <c r="A832" t="s">
        <v>131</v>
      </c>
      <c r="B832" t="s">
        <v>914</v>
      </c>
    </row>
    <row r="833" spans="1:2" x14ac:dyDescent="0.25">
      <c r="A833" t="s">
        <v>533</v>
      </c>
      <c r="B833" t="s">
        <v>915</v>
      </c>
    </row>
    <row r="834" spans="1:2" x14ac:dyDescent="0.25">
      <c r="A834" t="s">
        <v>133</v>
      </c>
      <c r="B834" t="s">
        <v>916</v>
      </c>
    </row>
    <row r="835" spans="1:2" x14ac:dyDescent="0.25">
      <c r="A835" t="s">
        <v>534</v>
      </c>
      <c r="B835" t="s">
        <v>917</v>
      </c>
    </row>
    <row r="836" spans="1:2" x14ac:dyDescent="0.25">
      <c r="A836" t="s">
        <v>135</v>
      </c>
      <c r="B836" t="s">
        <v>918</v>
      </c>
    </row>
    <row r="837" spans="1:2" x14ac:dyDescent="0.25">
      <c r="A837" t="s">
        <v>535</v>
      </c>
      <c r="B837" t="s">
        <v>919</v>
      </c>
    </row>
    <row r="838" spans="1:2" x14ac:dyDescent="0.25">
      <c r="A838" t="s">
        <v>137</v>
      </c>
      <c r="B838" t="s">
        <v>920</v>
      </c>
    </row>
    <row r="839" spans="1:2" x14ac:dyDescent="0.25">
      <c r="A839" t="s">
        <v>536</v>
      </c>
      <c r="B839" t="s">
        <v>921</v>
      </c>
    </row>
    <row r="840" spans="1:2" x14ac:dyDescent="0.25">
      <c r="A840" t="s">
        <v>139</v>
      </c>
      <c r="B840" t="s">
        <v>922</v>
      </c>
    </row>
    <row r="841" spans="1:2" x14ac:dyDescent="0.25">
      <c r="A841" t="s">
        <v>140</v>
      </c>
      <c r="B841" t="s">
        <v>923</v>
      </c>
    </row>
    <row r="842" spans="1:2" x14ac:dyDescent="0.25">
      <c r="A842" t="s">
        <v>931</v>
      </c>
    </row>
    <row r="843" spans="1:2" x14ac:dyDescent="0.25">
      <c r="A843" t="s">
        <v>953</v>
      </c>
    </row>
    <row r="844" spans="1:2" x14ac:dyDescent="0.25">
      <c r="A844" t="s">
        <v>512</v>
      </c>
      <c r="B844" t="s">
        <v>416</v>
      </c>
    </row>
    <row r="845" spans="1:2" x14ac:dyDescent="0.25">
      <c r="A845" t="s">
        <v>70</v>
      </c>
      <c r="B845" t="s">
        <v>886</v>
      </c>
    </row>
    <row r="846" spans="1:2" x14ac:dyDescent="0.25">
      <c r="A846" t="s">
        <v>72</v>
      </c>
      <c r="B846" t="s">
        <v>887</v>
      </c>
    </row>
    <row r="847" spans="1:2" x14ac:dyDescent="0.25">
      <c r="A847" t="s">
        <v>154</v>
      </c>
      <c r="B847" t="s">
        <v>888</v>
      </c>
    </row>
    <row r="848" spans="1:2" x14ac:dyDescent="0.25">
      <c r="A848" t="s">
        <v>925</v>
      </c>
      <c r="B848" t="s">
        <v>928</v>
      </c>
    </row>
    <row r="849" spans="1:2" x14ac:dyDescent="0.25">
      <c r="A849" t="s">
        <v>926</v>
      </c>
      <c r="B849" t="s">
        <v>929</v>
      </c>
    </row>
    <row r="850" spans="1:2" x14ac:dyDescent="0.25">
      <c r="A850" t="s">
        <v>1145</v>
      </c>
      <c r="B850" t="s">
        <v>1152</v>
      </c>
    </row>
    <row r="851" spans="1:2" x14ac:dyDescent="0.25">
      <c r="A851" t="s">
        <v>156</v>
      </c>
      <c r="B851" t="s">
        <v>955</v>
      </c>
    </row>
    <row r="852" spans="1:2" x14ac:dyDescent="0.25">
      <c r="A852" t="s">
        <v>455</v>
      </c>
      <c r="B852" t="s">
        <v>984</v>
      </c>
    </row>
    <row r="853" spans="1:2" x14ac:dyDescent="0.25">
      <c r="A853" t="s">
        <v>954</v>
      </c>
    </row>
    <row r="854" spans="1:2" x14ac:dyDescent="0.25">
      <c r="A854" t="s">
        <v>985</v>
      </c>
    </row>
    <row r="855" spans="1:2" x14ac:dyDescent="0.25">
      <c r="A855" t="s">
        <v>512</v>
      </c>
      <c r="B855" t="s">
        <v>353</v>
      </c>
    </row>
    <row r="856" spans="1:2" x14ac:dyDescent="0.25">
      <c r="A856" t="s">
        <v>261</v>
      </c>
      <c r="B856" t="s">
        <v>935</v>
      </c>
    </row>
    <row r="857" spans="1:2" x14ac:dyDescent="0.25">
      <c r="A857" t="s">
        <v>259</v>
      </c>
      <c r="B857" t="s">
        <v>938</v>
      </c>
    </row>
    <row r="858" spans="1:2" x14ac:dyDescent="0.25">
      <c r="A858" t="s">
        <v>478</v>
      </c>
      <c r="B858" t="s">
        <v>648</v>
      </c>
    </row>
    <row r="859" spans="1:2" x14ac:dyDescent="0.25">
      <c r="A859" t="s">
        <v>110</v>
      </c>
      <c r="B859" t="s">
        <v>646</v>
      </c>
    </row>
    <row r="860" spans="1:2" x14ac:dyDescent="0.25">
      <c r="A860" t="s">
        <v>1242</v>
      </c>
      <c r="B860" t="s">
        <v>1267</v>
      </c>
    </row>
    <row r="861" spans="1:2" x14ac:dyDescent="0.25">
      <c r="A861" t="s">
        <v>479</v>
      </c>
      <c r="B861" t="s">
        <v>1268</v>
      </c>
    </row>
    <row r="862" spans="1:2" x14ac:dyDescent="0.25">
      <c r="A862" t="s">
        <v>262</v>
      </c>
      <c r="B862" t="s">
        <v>647</v>
      </c>
    </row>
    <row r="863" spans="1:2" x14ac:dyDescent="0.25">
      <c r="A863" t="s">
        <v>111</v>
      </c>
      <c r="B863" t="s">
        <v>1258</v>
      </c>
    </row>
    <row r="864" spans="1:2" x14ac:dyDescent="0.25">
      <c r="A864" t="s">
        <v>394</v>
      </c>
      <c r="B864" t="s">
        <v>956</v>
      </c>
    </row>
    <row r="865" spans="1:2" x14ac:dyDescent="0.25">
      <c r="A865" t="s">
        <v>112</v>
      </c>
      <c r="B865" t="s">
        <v>889</v>
      </c>
    </row>
    <row r="866" spans="1:2" x14ac:dyDescent="0.25">
      <c r="A866" t="s">
        <v>113</v>
      </c>
      <c r="B866" t="s">
        <v>957</v>
      </c>
    </row>
    <row r="867" spans="1:2" x14ac:dyDescent="0.25">
      <c r="A867" t="s">
        <v>114</v>
      </c>
      <c r="B867" t="s">
        <v>958</v>
      </c>
    </row>
    <row r="868" spans="1:2" x14ac:dyDescent="0.25">
      <c r="A868" t="s">
        <v>115</v>
      </c>
      <c r="B868" t="s">
        <v>898</v>
      </c>
    </row>
    <row r="869" spans="1:2" x14ac:dyDescent="0.25">
      <c r="A869" t="s">
        <v>45</v>
      </c>
      <c r="B869" t="s">
        <v>959</v>
      </c>
    </row>
    <row r="870" spans="1:2" x14ac:dyDescent="0.25">
      <c r="A870" t="s">
        <v>116</v>
      </c>
      <c r="B870" t="s">
        <v>960</v>
      </c>
    </row>
    <row r="871" spans="1:2" x14ac:dyDescent="0.25">
      <c r="A871" t="s">
        <v>117</v>
      </c>
      <c r="B871" t="s">
        <v>900</v>
      </c>
    </row>
    <row r="872" spans="1:2" x14ac:dyDescent="0.25">
      <c r="A872" t="s">
        <v>46</v>
      </c>
      <c r="B872" t="s">
        <v>961</v>
      </c>
    </row>
    <row r="873" spans="1:2" x14ac:dyDescent="0.25">
      <c r="A873" t="s">
        <v>118</v>
      </c>
      <c r="B873" t="s">
        <v>962</v>
      </c>
    </row>
    <row r="874" spans="1:2" x14ac:dyDescent="0.25">
      <c r="A874" t="s">
        <v>119</v>
      </c>
      <c r="B874" t="s">
        <v>902</v>
      </c>
    </row>
    <row r="875" spans="1:2" x14ac:dyDescent="0.25">
      <c r="A875" t="s">
        <v>47</v>
      </c>
      <c r="B875" t="s">
        <v>963</v>
      </c>
    </row>
    <row r="876" spans="1:2" x14ac:dyDescent="0.25">
      <c r="A876" t="s">
        <v>120</v>
      </c>
      <c r="B876" t="s">
        <v>964</v>
      </c>
    </row>
    <row r="877" spans="1:2" x14ac:dyDescent="0.25">
      <c r="A877" t="s">
        <v>121</v>
      </c>
      <c r="B877" t="s">
        <v>904</v>
      </c>
    </row>
    <row r="878" spans="1:2" x14ac:dyDescent="0.25">
      <c r="A878" t="s">
        <v>48</v>
      </c>
      <c r="B878" t="s">
        <v>965</v>
      </c>
    </row>
    <row r="879" spans="1:2" x14ac:dyDescent="0.25">
      <c r="A879" t="s">
        <v>122</v>
      </c>
      <c r="B879" t="s">
        <v>966</v>
      </c>
    </row>
    <row r="880" spans="1:2" x14ac:dyDescent="0.25">
      <c r="A880" t="s">
        <v>123</v>
      </c>
      <c r="B880" t="s">
        <v>906</v>
      </c>
    </row>
    <row r="881" spans="1:2" x14ac:dyDescent="0.25">
      <c r="A881" t="s">
        <v>49</v>
      </c>
      <c r="B881" t="s">
        <v>967</v>
      </c>
    </row>
    <row r="882" spans="1:2" x14ac:dyDescent="0.25">
      <c r="A882" t="s">
        <v>124</v>
      </c>
      <c r="B882" t="s">
        <v>968</v>
      </c>
    </row>
    <row r="883" spans="1:2" x14ac:dyDescent="0.25">
      <c r="A883" t="s">
        <v>125</v>
      </c>
      <c r="B883" t="s">
        <v>908</v>
      </c>
    </row>
    <row r="884" spans="1:2" x14ac:dyDescent="0.25">
      <c r="A884" t="s">
        <v>50</v>
      </c>
      <c r="B884" t="s">
        <v>969</v>
      </c>
    </row>
    <row r="885" spans="1:2" x14ac:dyDescent="0.25">
      <c r="A885" t="s">
        <v>126</v>
      </c>
      <c r="B885" t="s">
        <v>970</v>
      </c>
    </row>
    <row r="886" spans="1:2" x14ac:dyDescent="0.25">
      <c r="A886" t="s">
        <v>127</v>
      </c>
      <c r="B886" t="s">
        <v>910</v>
      </c>
    </row>
    <row r="887" spans="1:2" x14ac:dyDescent="0.25">
      <c r="A887" t="s">
        <v>51</v>
      </c>
      <c r="B887" t="s">
        <v>971</v>
      </c>
    </row>
    <row r="888" spans="1:2" x14ac:dyDescent="0.25">
      <c r="A888" t="s">
        <v>128</v>
      </c>
      <c r="B888" t="s">
        <v>972</v>
      </c>
    </row>
    <row r="889" spans="1:2" x14ac:dyDescent="0.25">
      <c r="A889" t="s">
        <v>129</v>
      </c>
      <c r="B889" t="s">
        <v>912</v>
      </c>
    </row>
    <row r="890" spans="1:2" x14ac:dyDescent="0.25">
      <c r="A890" t="s">
        <v>52</v>
      </c>
      <c r="B890" t="s">
        <v>973</v>
      </c>
    </row>
    <row r="891" spans="1:2" x14ac:dyDescent="0.25">
      <c r="A891" t="s">
        <v>130</v>
      </c>
      <c r="B891" t="s">
        <v>974</v>
      </c>
    </row>
    <row r="892" spans="1:2" x14ac:dyDescent="0.25">
      <c r="A892" t="s">
        <v>131</v>
      </c>
      <c r="B892" t="s">
        <v>914</v>
      </c>
    </row>
    <row r="893" spans="1:2" x14ac:dyDescent="0.25">
      <c r="A893" t="s">
        <v>53</v>
      </c>
      <c r="B893" t="s">
        <v>975</v>
      </c>
    </row>
    <row r="894" spans="1:2" x14ac:dyDescent="0.25">
      <c r="A894" t="s">
        <v>132</v>
      </c>
      <c r="B894" t="s">
        <v>976</v>
      </c>
    </row>
    <row r="895" spans="1:2" x14ac:dyDescent="0.25">
      <c r="A895" t="s">
        <v>133</v>
      </c>
      <c r="B895" t="s">
        <v>916</v>
      </c>
    </row>
    <row r="896" spans="1:2" x14ac:dyDescent="0.25">
      <c r="A896" t="s">
        <v>54</v>
      </c>
      <c r="B896" t="s">
        <v>977</v>
      </c>
    </row>
    <row r="897" spans="1:2" x14ac:dyDescent="0.25">
      <c r="A897" t="s">
        <v>134</v>
      </c>
      <c r="B897" t="s">
        <v>978</v>
      </c>
    </row>
    <row r="898" spans="1:2" x14ac:dyDescent="0.25">
      <c r="A898" t="s">
        <v>135</v>
      </c>
      <c r="B898" t="s">
        <v>918</v>
      </c>
    </row>
    <row r="899" spans="1:2" x14ac:dyDescent="0.25">
      <c r="A899" t="s">
        <v>55</v>
      </c>
      <c r="B899" t="s">
        <v>979</v>
      </c>
    </row>
    <row r="900" spans="1:2" x14ac:dyDescent="0.25">
      <c r="A900" t="s">
        <v>136</v>
      </c>
      <c r="B900" t="s">
        <v>980</v>
      </c>
    </row>
    <row r="901" spans="1:2" x14ac:dyDescent="0.25">
      <c r="A901" t="s">
        <v>137</v>
      </c>
      <c r="B901" t="s">
        <v>920</v>
      </c>
    </row>
    <row r="902" spans="1:2" x14ac:dyDescent="0.25">
      <c r="A902" t="s">
        <v>56</v>
      </c>
      <c r="B902" t="s">
        <v>981</v>
      </c>
    </row>
    <row r="903" spans="1:2" x14ac:dyDescent="0.25">
      <c r="A903" t="s">
        <v>138</v>
      </c>
      <c r="B903" t="s">
        <v>982</v>
      </c>
    </row>
    <row r="904" spans="1:2" x14ac:dyDescent="0.25">
      <c r="A904" t="s">
        <v>139</v>
      </c>
      <c r="B904" t="s">
        <v>922</v>
      </c>
    </row>
    <row r="905" spans="1:2" x14ac:dyDescent="0.25">
      <c r="A905" t="s">
        <v>140</v>
      </c>
      <c r="B905" t="s">
        <v>923</v>
      </c>
    </row>
    <row r="906" spans="1:2" x14ac:dyDescent="0.25">
      <c r="A906" t="s">
        <v>1583</v>
      </c>
      <c r="B906" t="s">
        <v>1585</v>
      </c>
    </row>
    <row r="907" spans="1:2" x14ac:dyDescent="0.25">
      <c r="A907" t="s">
        <v>454</v>
      </c>
      <c r="B907" t="s">
        <v>983</v>
      </c>
    </row>
    <row r="908" spans="1:2" x14ac:dyDescent="0.25">
      <c r="A908" t="s">
        <v>455</v>
      </c>
      <c r="B908" t="s">
        <v>984</v>
      </c>
    </row>
    <row r="909" spans="1:2" x14ac:dyDescent="0.25">
      <c r="A909" t="s">
        <v>986</v>
      </c>
    </row>
    <row r="910" spans="1:2" x14ac:dyDescent="0.25">
      <c r="A910" t="s">
        <v>987</v>
      </c>
    </row>
    <row r="911" spans="1:2" x14ac:dyDescent="0.25">
      <c r="A911" t="s">
        <v>512</v>
      </c>
      <c r="B911" t="s">
        <v>359</v>
      </c>
    </row>
    <row r="912" spans="1:2" x14ac:dyDescent="0.25">
      <c r="A912" t="s">
        <v>261</v>
      </c>
      <c r="B912" t="s">
        <v>935</v>
      </c>
    </row>
    <row r="913" spans="1:2" x14ac:dyDescent="0.25">
      <c r="A913" t="s">
        <v>259</v>
      </c>
      <c r="B913" t="s">
        <v>938</v>
      </c>
    </row>
    <row r="914" spans="1:2" x14ac:dyDescent="0.25">
      <c r="A914" t="s">
        <v>478</v>
      </c>
      <c r="B914" t="s">
        <v>648</v>
      </c>
    </row>
    <row r="915" spans="1:2" x14ac:dyDescent="0.25">
      <c r="A915" t="s">
        <v>110</v>
      </c>
      <c r="B915" t="s">
        <v>646</v>
      </c>
    </row>
    <row r="916" spans="1:2" x14ac:dyDescent="0.25">
      <c r="A916" t="s">
        <v>1242</v>
      </c>
      <c r="B916" t="s">
        <v>1267</v>
      </c>
    </row>
    <row r="917" spans="1:2" x14ac:dyDescent="0.25">
      <c r="A917" t="s">
        <v>479</v>
      </c>
      <c r="B917" t="s">
        <v>1268</v>
      </c>
    </row>
    <row r="918" spans="1:2" x14ac:dyDescent="0.25">
      <c r="A918" t="s">
        <v>262</v>
      </c>
      <c r="B918" t="s">
        <v>647</v>
      </c>
    </row>
    <row r="919" spans="1:2" x14ac:dyDescent="0.25">
      <c r="A919" t="s">
        <v>111</v>
      </c>
      <c r="B919" t="s">
        <v>1258</v>
      </c>
    </row>
    <row r="920" spans="1:2" x14ac:dyDescent="0.25">
      <c r="A920" t="s">
        <v>394</v>
      </c>
      <c r="B920" t="s">
        <v>956</v>
      </c>
    </row>
    <row r="921" spans="1:2" x14ac:dyDescent="0.25">
      <c r="A921" t="s">
        <v>112</v>
      </c>
      <c r="B921" t="s">
        <v>889</v>
      </c>
    </row>
    <row r="922" spans="1:2" x14ac:dyDescent="0.25">
      <c r="A922" t="s">
        <v>113</v>
      </c>
      <c r="B922" t="s">
        <v>957</v>
      </c>
    </row>
    <row r="923" spans="1:2" x14ac:dyDescent="0.25">
      <c r="A923" t="s">
        <v>114</v>
      </c>
      <c r="B923" t="s">
        <v>958</v>
      </c>
    </row>
    <row r="924" spans="1:2" x14ac:dyDescent="0.25">
      <c r="A924" t="s">
        <v>115</v>
      </c>
      <c r="B924" t="s">
        <v>898</v>
      </c>
    </row>
    <row r="925" spans="1:2" x14ac:dyDescent="0.25">
      <c r="A925" t="s">
        <v>116</v>
      </c>
      <c r="B925" t="s">
        <v>960</v>
      </c>
    </row>
    <row r="926" spans="1:2" x14ac:dyDescent="0.25">
      <c r="A926" t="s">
        <v>118</v>
      </c>
      <c r="B926" t="s">
        <v>962</v>
      </c>
    </row>
    <row r="927" spans="1:2" x14ac:dyDescent="0.25">
      <c r="A927" t="s">
        <v>120</v>
      </c>
      <c r="B927" t="s">
        <v>964</v>
      </c>
    </row>
    <row r="928" spans="1:2" x14ac:dyDescent="0.25">
      <c r="A928" t="s">
        <v>122</v>
      </c>
      <c r="B928" t="s">
        <v>966</v>
      </c>
    </row>
    <row r="929" spans="1:2" x14ac:dyDescent="0.25">
      <c r="A929" t="s">
        <v>124</v>
      </c>
      <c r="B929" t="s">
        <v>968</v>
      </c>
    </row>
    <row r="930" spans="1:2" x14ac:dyDescent="0.25">
      <c r="A930" t="s">
        <v>126</v>
      </c>
      <c r="B930" t="s">
        <v>970</v>
      </c>
    </row>
    <row r="931" spans="1:2" x14ac:dyDescent="0.25">
      <c r="A931" t="s">
        <v>128</v>
      </c>
      <c r="B931" t="s">
        <v>972</v>
      </c>
    </row>
    <row r="932" spans="1:2" x14ac:dyDescent="0.25">
      <c r="A932" t="s">
        <v>130</v>
      </c>
      <c r="B932" t="s">
        <v>974</v>
      </c>
    </row>
    <row r="933" spans="1:2" x14ac:dyDescent="0.25">
      <c r="A933" t="s">
        <v>132</v>
      </c>
      <c r="B933" t="s">
        <v>976</v>
      </c>
    </row>
    <row r="934" spans="1:2" x14ac:dyDescent="0.25">
      <c r="A934" t="s">
        <v>134</v>
      </c>
      <c r="B934" t="s">
        <v>978</v>
      </c>
    </row>
    <row r="935" spans="1:2" x14ac:dyDescent="0.25">
      <c r="A935" t="s">
        <v>136</v>
      </c>
      <c r="B935" t="s">
        <v>980</v>
      </c>
    </row>
    <row r="936" spans="1:2" x14ac:dyDescent="0.25">
      <c r="A936" t="s">
        <v>138</v>
      </c>
      <c r="B936" t="s">
        <v>982</v>
      </c>
    </row>
    <row r="937" spans="1:2" x14ac:dyDescent="0.25">
      <c r="A937" t="s">
        <v>45</v>
      </c>
      <c r="B937" t="s">
        <v>959</v>
      </c>
    </row>
    <row r="938" spans="1:2" x14ac:dyDescent="0.25">
      <c r="A938" t="s">
        <v>46</v>
      </c>
      <c r="B938" t="s">
        <v>961</v>
      </c>
    </row>
    <row r="939" spans="1:2" x14ac:dyDescent="0.25">
      <c r="A939" t="s">
        <v>47</v>
      </c>
      <c r="B939" t="s">
        <v>963</v>
      </c>
    </row>
    <row r="940" spans="1:2" x14ac:dyDescent="0.25">
      <c r="A940" t="s">
        <v>48</v>
      </c>
      <c r="B940" t="s">
        <v>965</v>
      </c>
    </row>
    <row r="941" spans="1:2" x14ac:dyDescent="0.25">
      <c r="A941" t="s">
        <v>49</v>
      </c>
      <c r="B941" t="s">
        <v>967</v>
      </c>
    </row>
    <row r="942" spans="1:2" x14ac:dyDescent="0.25">
      <c r="A942" t="s">
        <v>50</v>
      </c>
      <c r="B942" t="s">
        <v>969</v>
      </c>
    </row>
    <row r="943" spans="1:2" x14ac:dyDescent="0.25">
      <c r="A943" t="s">
        <v>51</v>
      </c>
      <c r="B943" t="s">
        <v>971</v>
      </c>
    </row>
    <row r="944" spans="1:2" x14ac:dyDescent="0.25">
      <c r="A944" t="s">
        <v>52</v>
      </c>
      <c r="B944" t="s">
        <v>973</v>
      </c>
    </row>
    <row r="945" spans="1:2" x14ac:dyDescent="0.25">
      <c r="A945" t="s">
        <v>53</v>
      </c>
      <c r="B945" t="s">
        <v>975</v>
      </c>
    </row>
    <row r="946" spans="1:2" x14ac:dyDescent="0.25">
      <c r="A946" t="s">
        <v>54</v>
      </c>
      <c r="B946" t="s">
        <v>977</v>
      </c>
    </row>
    <row r="947" spans="1:2" x14ac:dyDescent="0.25">
      <c r="A947" t="s">
        <v>55</v>
      </c>
      <c r="B947" t="s">
        <v>979</v>
      </c>
    </row>
    <row r="948" spans="1:2" x14ac:dyDescent="0.25">
      <c r="A948" t="s">
        <v>56</v>
      </c>
      <c r="B948" t="s">
        <v>981</v>
      </c>
    </row>
    <row r="949" spans="1:2" x14ac:dyDescent="0.25">
      <c r="A949" t="s">
        <v>117</v>
      </c>
      <c r="B949" t="s">
        <v>900</v>
      </c>
    </row>
    <row r="950" spans="1:2" x14ac:dyDescent="0.25">
      <c r="A950" t="s">
        <v>119</v>
      </c>
      <c r="B950" t="s">
        <v>902</v>
      </c>
    </row>
    <row r="951" spans="1:2" x14ac:dyDescent="0.25">
      <c r="A951" t="s">
        <v>121</v>
      </c>
      <c r="B951" t="s">
        <v>904</v>
      </c>
    </row>
    <row r="952" spans="1:2" x14ac:dyDescent="0.25">
      <c r="A952" t="s">
        <v>123</v>
      </c>
      <c r="B952" t="s">
        <v>906</v>
      </c>
    </row>
    <row r="953" spans="1:2" x14ac:dyDescent="0.25">
      <c r="A953" t="s">
        <v>125</v>
      </c>
      <c r="B953" t="s">
        <v>908</v>
      </c>
    </row>
    <row r="954" spans="1:2" x14ac:dyDescent="0.25">
      <c r="A954" t="s">
        <v>127</v>
      </c>
      <c r="B954" t="s">
        <v>910</v>
      </c>
    </row>
    <row r="955" spans="1:2" x14ac:dyDescent="0.25">
      <c r="A955" t="s">
        <v>129</v>
      </c>
      <c r="B955" t="s">
        <v>912</v>
      </c>
    </row>
    <row r="956" spans="1:2" x14ac:dyDescent="0.25">
      <c r="A956" t="s">
        <v>131</v>
      </c>
      <c r="B956" t="s">
        <v>914</v>
      </c>
    </row>
    <row r="957" spans="1:2" x14ac:dyDescent="0.25">
      <c r="A957" t="s">
        <v>133</v>
      </c>
      <c r="B957" t="s">
        <v>916</v>
      </c>
    </row>
    <row r="958" spans="1:2" x14ac:dyDescent="0.25">
      <c r="A958" t="s">
        <v>135</v>
      </c>
      <c r="B958" t="s">
        <v>918</v>
      </c>
    </row>
    <row r="959" spans="1:2" x14ac:dyDescent="0.25">
      <c r="A959" t="s">
        <v>137</v>
      </c>
      <c r="B959" t="s">
        <v>920</v>
      </c>
    </row>
    <row r="960" spans="1:2" x14ac:dyDescent="0.25">
      <c r="A960" t="s">
        <v>139</v>
      </c>
      <c r="B960" t="s">
        <v>922</v>
      </c>
    </row>
    <row r="961" spans="1:3" x14ac:dyDescent="0.25">
      <c r="A961" t="s">
        <v>140</v>
      </c>
      <c r="B961" t="s">
        <v>923</v>
      </c>
    </row>
    <row r="962" spans="1:3" x14ac:dyDescent="0.25">
      <c r="A962" t="s">
        <v>1583</v>
      </c>
      <c r="B962" t="s">
        <v>1585</v>
      </c>
    </row>
    <row r="963" spans="1:3" x14ac:dyDescent="0.25">
      <c r="A963" t="s">
        <v>454</v>
      </c>
      <c r="B963" t="s">
        <v>983</v>
      </c>
    </row>
    <row r="964" spans="1:3" x14ac:dyDescent="0.25">
      <c r="A964" t="s">
        <v>455</v>
      </c>
      <c r="B964" t="s">
        <v>984</v>
      </c>
    </row>
    <row r="965" spans="1:3" x14ac:dyDescent="0.25">
      <c r="A965" t="s">
        <v>988</v>
      </c>
    </row>
    <row r="966" spans="1:3" x14ac:dyDescent="0.25">
      <c r="A966" t="s">
        <v>995</v>
      </c>
    </row>
    <row r="967" spans="1:3" x14ac:dyDescent="0.25">
      <c r="A967" s="5" t="s">
        <v>24</v>
      </c>
      <c r="B967" t="s">
        <v>144</v>
      </c>
      <c r="C967" s="5" t="s">
        <v>537</v>
      </c>
    </row>
    <row r="968" spans="1:3" x14ac:dyDescent="0.25">
      <c r="A968" s="5" t="s">
        <v>24</v>
      </c>
      <c r="B968" t="s">
        <v>145</v>
      </c>
      <c r="C968" t="b">
        <v>0</v>
      </c>
    </row>
    <row r="969" spans="1:3" x14ac:dyDescent="0.25">
      <c r="A969" s="5" t="s">
        <v>24</v>
      </c>
      <c r="B969" t="s">
        <v>796</v>
      </c>
      <c r="C969" s="5" t="s">
        <v>797</v>
      </c>
    </row>
    <row r="970" spans="1:3" x14ac:dyDescent="0.25">
      <c r="A970" s="5" t="s">
        <v>24</v>
      </c>
      <c r="B970" t="s">
        <v>798</v>
      </c>
      <c r="C970" t="b">
        <v>0</v>
      </c>
    </row>
    <row r="971" spans="1:3" x14ac:dyDescent="0.25">
      <c r="A971" s="5" t="s">
        <v>24</v>
      </c>
      <c r="B971" t="s">
        <v>799</v>
      </c>
      <c r="C971" t="b">
        <v>0</v>
      </c>
    </row>
    <row r="972" spans="1:3" x14ac:dyDescent="0.25">
      <c r="A972" s="5" t="s">
        <v>24</v>
      </c>
      <c r="B972" t="s">
        <v>800</v>
      </c>
      <c r="C972" t="b">
        <v>0</v>
      </c>
    </row>
    <row r="973" spans="1:3" x14ac:dyDescent="0.25">
      <c r="A973" s="5" t="s">
        <v>24</v>
      </c>
      <c r="B973" t="s">
        <v>801</v>
      </c>
      <c r="C973" t="b">
        <v>0</v>
      </c>
    </row>
    <row r="974" spans="1:3" x14ac:dyDescent="0.25">
      <c r="A974" s="5" t="s">
        <v>77</v>
      </c>
      <c r="B974" t="s">
        <v>146</v>
      </c>
      <c r="C974" t="b">
        <v>1</v>
      </c>
    </row>
    <row r="975" spans="1:3" x14ac:dyDescent="0.25">
      <c r="A975" s="5" t="s">
        <v>77</v>
      </c>
      <c r="B975" t="s">
        <v>802</v>
      </c>
      <c r="C975" s="5" t="s">
        <v>803</v>
      </c>
    </row>
    <row r="976" spans="1:3" x14ac:dyDescent="0.25">
      <c r="A976" s="5" t="s">
        <v>77</v>
      </c>
      <c r="B976" t="s">
        <v>804</v>
      </c>
      <c r="C976" s="5" t="s">
        <v>805</v>
      </c>
    </row>
    <row r="977" spans="1:3" x14ac:dyDescent="0.25">
      <c r="A977" s="5" t="s">
        <v>70</v>
      </c>
      <c r="B977" t="s">
        <v>146</v>
      </c>
      <c r="C977" t="b">
        <v>1</v>
      </c>
    </row>
    <row r="978" spans="1:3" x14ac:dyDescent="0.25">
      <c r="A978" s="5" t="s">
        <v>70</v>
      </c>
      <c r="B978" t="s">
        <v>802</v>
      </c>
      <c r="C978" s="5" t="s">
        <v>806</v>
      </c>
    </row>
    <row r="979" spans="1:3" x14ac:dyDescent="0.25">
      <c r="A979" s="5" t="s">
        <v>70</v>
      </c>
      <c r="B979" t="s">
        <v>804</v>
      </c>
      <c r="C979" s="5" t="s">
        <v>805</v>
      </c>
    </row>
    <row r="980" spans="1:3" x14ac:dyDescent="0.25">
      <c r="A980" s="5" t="s">
        <v>72</v>
      </c>
      <c r="B980" t="s">
        <v>146</v>
      </c>
      <c r="C980" t="b">
        <v>1</v>
      </c>
    </row>
    <row r="981" spans="1:3" x14ac:dyDescent="0.25">
      <c r="A981" s="5" t="s">
        <v>72</v>
      </c>
      <c r="B981" t="s">
        <v>802</v>
      </c>
      <c r="C981" s="5" t="s">
        <v>807</v>
      </c>
    </row>
    <row r="982" spans="1:3" x14ac:dyDescent="0.25">
      <c r="A982" s="5" t="s">
        <v>72</v>
      </c>
      <c r="B982" t="s">
        <v>804</v>
      </c>
      <c r="C982" s="5" t="s">
        <v>805</v>
      </c>
    </row>
    <row r="983" spans="1:3" x14ac:dyDescent="0.25">
      <c r="A983" s="5" t="s">
        <v>112</v>
      </c>
      <c r="B983" t="s">
        <v>146</v>
      </c>
      <c r="C983" t="b">
        <v>1</v>
      </c>
    </row>
    <row r="984" spans="1:3" x14ac:dyDescent="0.25">
      <c r="A984" s="5" t="s">
        <v>112</v>
      </c>
      <c r="B984" t="s">
        <v>802</v>
      </c>
      <c r="C984" s="5" t="s">
        <v>808</v>
      </c>
    </row>
    <row r="985" spans="1:3" x14ac:dyDescent="0.25">
      <c r="A985" s="5" t="s">
        <v>112</v>
      </c>
      <c r="B985" t="s">
        <v>804</v>
      </c>
      <c r="C985" s="5" t="s">
        <v>805</v>
      </c>
    </row>
    <row r="986" spans="1:3" x14ac:dyDescent="0.25">
      <c r="A986" s="5" t="s">
        <v>112</v>
      </c>
      <c r="B986" t="s">
        <v>996</v>
      </c>
      <c r="C986">
        <v>1</v>
      </c>
    </row>
    <row r="987" spans="1:3" x14ac:dyDescent="0.25">
      <c r="A987" s="5" t="s">
        <v>112</v>
      </c>
      <c r="B987" t="s">
        <v>997</v>
      </c>
      <c r="C987">
        <v>1</v>
      </c>
    </row>
    <row r="988" spans="1:3" x14ac:dyDescent="0.25">
      <c r="A988" s="5" t="s">
        <v>112</v>
      </c>
      <c r="B988" t="s">
        <v>998</v>
      </c>
      <c r="C988" s="5" t="s">
        <v>82</v>
      </c>
    </row>
    <row r="989" spans="1:3" x14ac:dyDescent="0.25">
      <c r="A989" s="5" t="s">
        <v>112</v>
      </c>
      <c r="B989" t="s">
        <v>999</v>
      </c>
      <c r="C989" s="5" t="s">
        <v>1000</v>
      </c>
    </row>
    <row r="990" spans="1:3" x14ac:dyDescent="0.25">
      <c r="A990" s="5" t="s">
        <v>112</v>
      </c>
      <c r="B990" t="s">
        <v>1001</v>
      </c>
      <c r="C990">
        <v>1</v>
      </c>
    </row>
    <row r="991" spans="1:3" x14ac:dyDescent="0.25">
      <c r="A991" s="5" t="s">
        <v>112</v>
      </c>
      <c r="B991" t="s">
        <v>1002</v>
      </c>
      <c r="C991" t="b">
        <v>1</v>
      </c>
    </row>
    <row r="992" spans="1:3" x14ac:dyDescent="0.25">
      <c r="A992" s="5" t="s">
        <v>112</v>
      </c>
      <c r="B992" t="s">
        <v>1003</v>
      </c>
      <c r="C992" t="b">
        <v>1</v>
      </c>
    </row>
    <row r="993" spans="1:3" x14ac:dyDescent="0.25">
      <c r="A993" s="5" t="s">
        <v>112</v>
      </c>
      <c r="B993" t="s">
        <v>1004</v>
      </c>
      <c r="C993" t="b">
        <v>1</v>
      </c>
    </row>
    <row r="994" spans="1:3" x14ac:dyDescent="0.25">
      <c r="A994" s="5" t="s">
        <v>112</v>
      </c>
      <c r="B994" t="s">
        <v>1005</v>
      </c>
      <c r="C994" t="b">
        <v>1</v>
      </c>
    </row>
    <row r="995" spans="1:3" x14ac:dyDescent="0.25">
      <c r="A995" s="5" t="s">
        <v>925</v>
      </c>
      <c r="B995" t="s">
        <v>146</v>
      </c>
      <c r="C995" t="b">
        <v>0</v>
      </c>
    </row>
    <row r="996" spans="1:3" x14ac:dyDescent="0.25">
      <c r="A996" s="5" t="s">
        <v>925</v>
      </c>
      <c r="B996" t="s">
        <v>802</v>
      </c>
      <c r="C996" s="5" t="s">
        <v>811</v>
      </c>
    </row>
    <row r="997" spans="1:3" x14ac:dyDescent="0.25">
      <c r="A997" s="5" t="s">
        <v>925</v>
      </c>
      <c r="B997" t="s">
        <v>809</v>
      </c>
      <c r="C997">
        <v>11.57</v>
      </c>
    </row>
    <row r="998" spans="1:3" x14ac:dyDescent="0.25">
      <c r="A998" s="5" t="s">
        <v>925</v>
      </c>
      <c r="B998" t="s">
        <v>804</v>
      </c>
      <c r="C998" s="5" t="s">
        <v>805</v>
      </c>
    </row>
    <row r="999" spans="1:3" x14ac:dyDescent="0.25">
      <c r="A999" s="5" t="s">
        <v>926</v>
      </c>
      <c r="B999" t="s">
        <v>146</v>
      </c>
      <c r="C999" t="b">
        <v>0</v>
      </c>
    </row>
    <row r="1000" spans="1:3" x14ac:dyDescent="0.25">
      <c r="A1000" s="5" t="s">
        <v>926</v>
      </c>
      <c r="B1000" t="s">
        <v>802</v>
      </c>
      <c r="C1000" s="5" t="s">
        <v>812</v>
      </c>
    </row>
    <row r="1001" spans="1:3" x14ac:dyDescent="0.25">
      <c r="A1001" s="5" t="s">
        <v>926</v>
      </c>
      <c r="B1001" t="s">
        <v>809</v>
      </c>
      <c r="C1001">
        <v>10.71</v>
      </c>
    </row>
    <row r="1002" spans="1:3" x14ac:dyDescent="0.25">
      <c r="A1002" s="5" t="s">
        <v>926</v>
      </c>
      <c r="B1002" t="s">
        <v>804</v>
      </c>
      <c r="C1002" s="5" t="s">
        <v>805</v>
      </c>
    </row>
    <row r="1003" spans="1:3" x14ac:dyDescent="0.25">
      <c r="A1003" s="5" t="s">
        <v>524</v>
      </c>
      <c r="B1003" t="s">
        <v>146</v>
      </c>
      <c r="C1003" t="b">
        <v>0</v>
      </c>
    </row>
    <row r="1004" spans="1:3" x14ac:dyDescent="0.25">
      <c r="A1004" s="5" t="s">
        <v>524</v>
      </c>
      <c r="B1004" t="s">
        <v>802</v>
      </c>
      <c r="C1004" s="5" t="s">
        <v>814</v>
      </c>
    </row>
    <row r="1005" spans="1:3" x14ac:dyDescent="0.25">
      <c r="A1005" s="5" t="s">
        <v>524</v>
      </c>
      <c r="B1005" t="s">
        <v>809</v>
      </c>
      <c r="C1005">
        <v>11.43</v>
      </c>
    </row>
    <row r="1006" spans="1:3" x14ac:dyDescent="0.25">
      <c r="A1006" s="5" t="s">
        <v>524</v>
      </c>
      <c r="B1006" t="s">
        <v>804</v>
      </c>
      <c r="C1006" s="5" t="s">
        <v>1006</v>
      </c>
    </row>
    <row r="1007" spans="1:3" x14ac:dyDescent="0.25">
      <c r="A1007" s="5" t="s">
        <v>115</v>
      </c>
      <c r="B1007" t="s">
        <v>146</v>
      </c>
      <c r="C1007" t="b">
        <v>0</v>
      </c>
    </row>
    <row r="1008" spans="1:3" x14ac:dyDescent="0.25">
      <c r="A1008" s="5" t="s">
        <v>115</v>
      </c>
      <c r="B1008" t="s">
        <v>802</v>
      </c>
      <c r="C1008" s="5" t="s">
        <v>837</v>
      </c>
    </row>
    <row r="1009" spans="1:3" x14ac:dyDescent="0.25">
      <c r="A1009" s="5" t="s">
        <v>115</v>
      </c>
      <c r="B1009" t="s">
        <v>809</v>
      </c>
      <c r="C1009">
        <v>11.43</v>
      </c>
    </row>
    <row r="1010" spans="1:3" x14ac:dyDescent="0.25">
      <c r="A1010" s="5" t="s">
        <v>115</v>
      </c>
      <c r="B1010" t="s">
        <v>804</v>
      </c>
      <c r="C1010" s="5" t="s">
        <v>1006</v>
      </c>
    </row>
    <row r="1011" spans="1:3" x14ac:dyDescent="0.25">
      <c r="A1011" s="5" t="s">
        <v>525</v>
      </c>
      <c r="B1011" t="s">
        <v>146</v>
      </c>
      <c r="C1011" t="b">
        <v>0</v>
      </c>
    </row>
    <row r="1012" spans="1:3" x14ac:dyDescent="0.25">
      <c r="A1012" s="5" t="s">
        <v>525</v>
      </c>
      <c r="B1012" t="s">
        <v>802</v>
      </c>
      <c r="C1012" s="5" t="s">
        <v>848</v>
      </c>
    </row>
    <row r="1013" spans="1:3" x14ac:dyDescent="0.25">
      <c r="A1013" s="5" t="s">
        <v>525</v>
      </c>
      <c r="B1013" t="s">
        <v>809</v>
      </c>
      <c r="C1013">
        <v>11.71</v>
      </c>
    </row>
    <row r="1014" spans="1:3" x14ac:dyDescent="0.25">
      <c r="A1014" s="5" t="s">
        <v>525</v>
      </c>
      <c r="B1014" t="s">
        <v>804</v>
      </c>
      <c r="C1014" s="5" t="s">
        <v>1006</v>
      </c>
    </row>
    <row r="1015" spans="1:3" x14ac:dyDescent="0.25">
      <c r="A1015" s="5" t="s">
        <v>117</v>
      </c>
      <c r="B1015" t="s">
        <v>146</v>
      </c>
      <c r="C1015" t="b">
        <v>0</v>
      </c>
    </row>
    <row r="1016" spans="1:3" x14ac:dyDescent="0.25">
      <c r="A1016" s="5" t="s">
        <v>117</v>
      </c>
      <c r="B1016" t="s">
        <v>802</v>
      </c>
      <c r="C1016" s="5" t="s">
        <v>849</v>
      </c>
    </row>
    <row r="1017" spans="1:3" x14ac:dyDescent="0.25">
      <c r="A1017" s="5" t="s">
        <v>117</v>
      </c>
      <c r="B1017" t="s">
        <v>809</v>
      </c>
      <c r="C1017">
        <v>11.29</v>
      </c>
    </row>
    <row r="1018" spans="1:3" x14ac:dyDescent="0.25">
      <c r="A1018" s="5" t="s">
        <v>117</v>
      </c>
      <c r="B1018" t="s">
        <v>804</v>
      </c>
      <c r="C1018" s="5" t="s">
        <v>1006</v>
      </c>
    </row>
    <row r="1019" spans="1:3" x14ac:dyDescent="0.25">
      <c r="A1019" s="5" t="s">
        <v>526</v>
      </c>
      <c r="B1019" t="s">
        <v>146</v>
      </c>
      <c r="C1019" t="b">
        <v>0</v>
      </c>
    </row>
    <row r="1020" spans="1:3" x14ac:dyDescent="0.25">
      <c r="A1020" s="5" t="s">
        <v>526</v>
      </c>
      <c r="B1020" t="s">
        <v>802</v>
      </c>
      <c r="C1020" s="5" t="s">
        <v>1007</v>
      </c>
    </row>
    <row r="1021" spans="1:3" x14ac:dyDescent="0.25">
      <c r="A1021" s="5" t="s">
        <v>526</v>
      </c>
      <c r="B1021" t="s">
        <v>809</v>
      </c>
      <c r="C1021">
        <v>11.71</v>
      </c>
    </row>
    <row r="1022" spans="1:3" x14ac:dyDescent="0.25">
      <c r="A1022" s="5" t="s">
        <v>526</v>
      </c>
      <c r="B1022" t="s">
        <v>804</v>
      </c>
      <c r="C1022" s="5" t="s">
        <v>1006</v>
      </c>
    </row>
    <row r="1023" spans="1:3" x14ac:dyDescent="0.25">
      <c r="A1023" s="5" t="s">
        <v>119</v>
      </c>
      <c r="B1023" t="s">
        <v>146</v>
      </c>
      <c r="C1023" t="b">
        <v>0</v>
      </c>
    </row>
    <row r="1024" spans="1:3" x14ac:dyDescent="0.25">
      <c r="A1024" s="5" t="s">
        <v>119</v>
      </c>
      <c r="B1024" t="s">
        <v>802</v>
      </c>
      <c r="C1024" s="5" t="s">
        <v>1008</v>
      </c>
    </row>
    <row r="1025" spans="1:3" x14ac:dyDescent="0.25">
      <c r="A1025" s="5" t="s">
        <v>119</v>
      </c>
      <c r="B1025" t="s">
        <v>809</v>
      </c>
      <c r="C1025">
        <v>11.29</v>
      </c>
    </row>
    <row r="1026" spans="1:3" x14ac:dyDescent="0.25">
      <c r="A1026" s="5" t="s">
        <v>119</v>
      </c>
      <c r="B1026" t="s">
        <v>804</v>
      </c>
      <c r="C1026" s="5" t="s">
        <v>1006</v>
      </c>
    </row>
    <row r="1027" spans="1:3" x14ac:dyDescent="0.25">
      <c r="A1027" s="5" t="s">
        <v>527</v>
      </c>
      <c r="B1027" t="s">
        <v>146</v>
      </c>
      <c r="C1027" t="b">
        <v>0</v>
      </c>
    </row>
    <row r="1028" spans="1:3" x14ac:dyDescent="0.25">
      <c r="A1028" s="5" t="s">
        <v>527</v>
      </c>
      <c r="B1028" t="s">
        <v>802</v>
      </c>
      <c r="C1028" s="5" t="s">
        <v>1009</v>
      </c>
    </row>
    <row r="1029" spans="1:3" x14ac:dyDescent="0.25">
      <c r="A1029" s="5" t="s">
        <v>527</v>
      </c>
      <c r="B1029" t="s">
        <v>809</v>
      </c>
      <c r="C1029">
        <v>11.71</v>
      </c>
    </row>
    <row r="1030" spans="1:3" x14ac:dyDescent="0.25">
      <c r="A1030" s="5" t="s">
        <v>527</v>
      </c>
      <c r="B1030" t="s">
        <v>804</v>
      </c>
      <c r="C1030" s="5" t="s">
        <v>1006</v>
      </c>
    </row>
    <row r="1031" spans="1:3" x14ac:dyDescent="0.25">
      <c r="A1031" s="5" t="s">
        <v>121</v>
      </c>
      <c r="B1031" t="s">
        <v>146</v>
      </c>
      <c r="C1031" t="b">
        <v>0</v>
      </c>
    </row>
    <row r="1032" spans="1:3" x14ac:dyDescent="0.25">
      <c r="A1032" s="5" t="s">
        <v>121</v>
      </c>
      <c r="B1032" t="s">
        <v>802</v>
      </c>
      <c r="C1032" s="5" t="s">
        <v>1010</v>
      </c>
    </row>
    <row r="1033" spans="1:3" x14ac:dyDescent="0.25">
      <c r="A1033" s="5" t="s">
        <v>121</v>
      </c>
      <c r="B1033" t="s">
        <v>809</v>
      </c>
      <c r="C1033">
        <v>11.29</v>
      </c>
    </row>
    <row r="1034" spans="1:3" x14ac:dyDescent="0.25">
      <c r="A1034" s="5" t="s">
        <v>121</v>
      </c>
      <c r="B1034" t="s">
        <v>804</v>
      </c>
      <c r="C1034" s="5" t="s">
        <v>1006</v>
      </c>
    </row>
    <row r="1035" spans="1:3" x14ac:dyDescent="0.25">
      <c r="A1035" s="5" t="s">
        <v>528</v>
      </c>
      <c r="B1035" t="s">
        <v>146</v>
      </c>
      <c r="C1035" t="b">
        <v>0</v>
      </c>
    </row>
    <row r="1036" spans="1:3" x14ac:dyDescent="0.25">
      <c r="A1036" s="5" t="s">
        <v>528</v>
      </c>
      <c r="B1036" t="s">
        <v>802</v>
      </c>
      <c r="C1036" s="5" t="s">
        <v>1011</v>
      </c>
    </row>
    <row r="1037" spans="1:3" x14ac:dyDescent="0.25">
      <c r="A1037" s="5" t="s">
        <v>528</v>
      </c>
      <c r="B1037" t="s">
        <v>809</v>
      </c>
      <c r="C1037">
        <v>11.71</v>
      </c>
    </row>
    <row r="1038" spans="1:3" x14ac:dyDescent="0.25">
      <c r="A1038" s="5" t="s">
        <v>528</v>
      </c>
      <c r="B1038" t="s">
        <v>804</v>
      </c>
      <c r="C1038" s="5" t="s">
        <v>1006</v>
      </c>
    </row>
    <row r="1039" spans="1:3" x14ac:dyDescent="0.25">
      <c r="A1039" s="5" t="s">
        <v>123</v>
      </c>
      <c r="B1039" t="s">
        <v>146</v>
      </c>
      <c r="C1039" t="b">
        <v>0</v>
      </c>
    </row>
    <row r="1040" spans="1:3" x14ac:dyDescent="0.25">
      <c r="A1040" s="5" t="s">
        <v>123</v>
      </c>
      <c r="B1040" t="s">
        <v>802</v>
      </c>
      <c r="C1040" s="5" t="s">
        <v>1012</v>
      </c>
    </row>
    <row r="1041" spans="1:3" x14ac:dyDescent="0.25">
      <c r="A1041" s="5" t="s">
        <v>123</v>
      </c>
      <c r="B1041" t="s">
        <v>809</v>
      </c>
      <c r="C1041">
        <v>11.29</v>
      </c>
    </row>
    <row r="1042" spans="1:3" x14ac:dyDescent="0.25">
      <c r="A1042" s="5" t="s">
        <v>123</v>
      </c>
      <c r="B1042" t="s">
        <v>804</v>
      </c>
      <c r="C1042" s="5" t="s">
        <v>1006</v>
      </c>
    </row>
    <row r="1043" spans="1:3" x14ac:dyDescent="0.25">
      <c r="A1043" s="5" t="s">
        <v>529</v>
      </c>
      <c r="B1043" t="s">
        <v>146</v>
      </c>
      <c r="C1043" t="b">
        <v>0</v>
      </c>
    </row>
    <row r="1044" spans="1:3" x14ac:dyDescent="0.25">
      <c r="A1044" s="5" t="s">
        <v>529</v>
      </c>
      <c r="B1044" t="s">
        <v>802</v>
      </c>
      <c r="C1044" s="5" t="s">
        <v>1013</v>
      </c>
    </row>
    <row r="1045" spans="1:3" x14ac:dyDescent="0.25">
      <c r="A1045" s="5" t="s">
        <v>529</v>
      </c>
      <c r="B1045" t="s">
        <v>809</v>
      </c>
      <c r="C1045">
        <v>11.71</v>
      </c>
    </row>
    <row r="1046" spans="1:3" x14ac:dyDescent="0.25">
      <c r="A1046" s="5" t="s">
        <v>529</v>
      </c>
      <c r="B1046" t="s">
        <v>804</v>
      </c>
      <c r="C1046" s="5" t="s">
        <v>1006</v>
      </c>
    </row>
    <row r="1047" spans="1:3" x14ac:dyDescent="0.25">
      <c r="A1047" s="5" t="s">
        <v>125</v>
      </c>
      <c r="B1047" t="s">
        <v>146</v>
      </c>
      <c r="C1047" t="b">
        <v>0</v>
      </c>
    </row>
    <row r="1048" spans="1:3" x14ac:dyDescent="0.25">
      <c r="A1048" s="5" t="s">
        <v>125</v>
      </c>
      <c r="B1048" t="s">
        <v>802</v>
      </c>
      <c r="C1048" s="5" t="s">
        <v>1014</v>
      </c>
    </row>
    <row r="1049" spans="1:3" x14ac:dyDescent="0.25">
      <c r="A1049" s="5" t="s">
        <v>125</v>
      </c>
      <c r="B1049" t="s">
        <v>809</v>
      </c>
      <c r="C1049">
        <v>11.29</v>
      </c>
    </row>
    <row r="1050" spans="1:3" x14ac:dyDescent="0.25">
      <c r="A1050" s="5" t="s">
        <v>125</v>
      </c>
      <c r="B1050" t="s">
        <v>804</v>
      </c>
      <c r="C1050" s="5" t="s">
        <v>1006</v>
      </c>
    </row>
    <row r="1051" spans="1:3" x14ac:dyDescent="0.25">
      <c r="A1051" s="5" t="s">
        <v>530</v>
      </c>
      <c r="B1051" t="s">
        <v>146</v>
      </c>
      <c r="C1051" t="b">
        <v>0</v>
      </c>
    </row>
    <row r="1052" spans="1:3" x14ac:dyDescent="0.25">
      <c r="A1052" s="5" t="s">
        <v>530</v>
      </c>
      <c r="B1052" t="s">
        <v>802</v>
      </c>
      <c r="C1052" s="5" t="s">
        <v>1015</v>
      </c>
    </row>
    <row r="1053" spans="1:3" x14ac:dyDescent="0.25">
      <c r="A1053" s="5" t="s">
        <v>530</v>
      </c>
      <c r="B1053" t="s">
        <v>809</v>
      </c>
      <c r="C1053">
        <v>11.71</v>
      </c>
    </row>
    <row r="1054" spans="1:3" x14ac:dyDescent="0.25">
      <c r="A1054" s="5" t="s">
        <v>530</v>
      </c>
      <c r="B1054" t="s">
        <v>804</v>
      </c>
      <c r="C1054" s="5" t="s">
        <v>1006</v>
      </c>
    </row>
    <row r="1055" spans="1:3" x14ac:dyDescent="0.25">
      <c r="A1055" s="5" t="s">
        <v>127</v>
      </c>
      <c r="B1055" t="s">
        <v>146</v>
      </c>
      <c r="C1055" t="b">
        <v>0</v>
      </c>
    </row>
    <row r="1056" spans="1:3" x14ac:dyDescent="0.25">
      <c r="A1056" s="5" t="s">
        <v>127</v>
      </c>
      <c r="B1056" t="s">
        <v>802</v>
      </c>
      <c r="C1056" s="5" t="s">
        <v>1016</v>
      </c>
    </row>
    <row r="1057" spans="1:3" x14ac:dyDescent="0.25">
      <c r="A1057" s="5" t="s">
        <v>127</v>
      </c>
      <c r="B1057" t="s">
        <v>809</v>
      </c>
      <c r="C1057">
        <v>11.29</v>
      </c>
    </row>
    <row r="1058" spans="1:3" x14ac:dyDescent="0.25">
      <c r="A1058" s="5" t="s">
        <v>127</v>
      </c>
      <c r="B1058" t="s">
        <v>804</v>
      </c>
      <c r="C1058" s="5" t="s">
        <v>1006</v>
      </c>
    </row>
    <row r="1059" spans="1:3" x14ac:dyDescent="0.25">
      <c r="A1059" s="5" t="s">
        <v>531</v>
      </c>
      <c r="B1059" t="s">
        <v>146</v>
      </c>
      <c r="C1059" t="b">
        <v>0</v>
      </c>
    </row>
    <row r="1060" spans="1:3" x14ac:dyDescent="0.25">
      <c r="A1060" s="5" t="s">
        <v>531</v>
      </c>
      <c r="B1060" t="s">
        <v>802</v>
      </c>
      <c r="C1060" s="5" t="s">
        <v>1017</v>
      </c>
    </row>
    <row r="1061" spans="1:3" x14ac:dyDescent="0.25">
      <c r="A1061" s="5" t="s">
        <v>531</v>
      </c>
      <c r="B1061" t="s">
        <v>809</v>
      </c>
      <c r="C1061">
        <v>11.71</v>
      </c>
    </row>
    <row r="1062" spans="1:3" x14ac:dyDescent="0.25">
      <c r="A1062" s="5" t="s">
        <v>531</v>
      </c>
      <c r="B1062" t="s">
        <v>804</v>
      </c>
      <c r="C1062" s="5" t="s">
        <v>1006</v>
      </c>
    </row>
    <row r="1063" spans="1:3" x14ac:dyDescent="0.25">
      <c r="A1063" s="5" t="s">
        <v>129</v>
      </c>
      <c r="B1063" t="s">
        <v>146</v>
      </c>
      <c r="C1063" t="b">
        <v>0</v>
      </c>
    </row>
    <row r="1064" spans="1:3" x14ac:dyDescent="0.25">
      <c r="A1064" s="5" t="s">
        <v>129</v>
      </c>
      <c r="B1064" t="s">
        <v>802</v>
      </c>
      <c r="C1064" s="5" t="s">
        <v>1018</v>
      </c>
    </row>
    <row r="1065" spans="1:3" x14ac:dyDescent="0.25">
      <c r="A1065" s="5" t="s">
        <v>129</v>
      </c>
      <c r="B1065" t="s">
        <v>809</v>
      </c>
      <c r="C1065">
        <v>11.29</v>
      </c>
    </row>
    <row r="1066" spans="1:3" x14ac:dyDescent="0.25">
      <c r="A1066" s="5" t="s">
        <v>129</v>
      </c>
      <c r="B1066" t="s">
        <v>804</v>
      </c>
      <c r="C1066" s="5" t="s">
        <v>1006</v>
      </c>
    </row>
    <row r="1067" spans="1:3" x14ac:dyDescent="0.25">
      <c r="A1067" s="5" t="s">
        <v>532</v>
      </c>
      <c r="B1067" t="s">
        <v>146</v>
      </c>
      <c r="C1067" t="b">
        <v>0</v>
      </c>
    </row>
    <row r="1068" spans="1:3" x14ac:dyDescent="0.25">
      <c r="A1068" s="5" t="s">
        <v>532</v>
      </c>
      <c r="B1068" t="s">
        <v>802</v>
      </c>
      <c r="C1068" s="5" t="s">
        <v>1019</v>
      </c>
    </row>
    <row r="1069" spans="1:3" x14ac:dyDescent="0.25">
      <c r="A1069" s="5" t="s">
        <v>532</v>
      </c>
      <c r="B1069" t="s">
        <v>809</v>
      </c>
      <c r="C1069">
        <v>11.71</v>
      </c>
    </row>
    <row r="1070" spans="1:3" x14ac:dyDescent="0.25">
      <c r="A1070" s="5" t="s">
        <v>532</v>
      </c>
      <c r="B1070" t="s">
        <v>804</v>
      </c>
      <c r="C1070" s="5" t="s">
        <v>1006</v>
      </c>
    </row>
    <row r="1071" spans="1:3" x14ac:dyDescent="0.25">
      <c r="A1071" s="5" t="s">
        <v>131</v>
      </c>
      <c r="B1071" t="s">
        <v>146</v>
      </c>
      <c r="C1071" t="b">
        <v>0</v>
      </c>
    </row>
    <row r="1072" spans="1:3" x14ac:dyDescent="0.25">
      <c r="A1072" s="5" t="s">
        <v>131</v>
      </c>
      <c r="B1072" t="s">
        <v>802</v>
      </c>
      <c r="C1072" s="5" t="s">
        <v>1020</v>
      </c>
    </row>
    <row r="1073" spans="1:3" x14ac:dyDescent="0.25">
      <c r="A1073" s="5" t="s">
        <v>131</v>
      </c>
      <c r="B1073" t="s">
        <v>809</v>
      </c>
      <c r="C1073">
        <v>11.29</v>
      </c>
    </row>
    <row r="1074" spans="1:3" x14ac:dyDescent="0.25">
      <c r="A1074" s="5" t="s">
        <v>131</v>
      </c>
      <c r="B1074" t="s">
        <v>804</v>
      </c>
      <c r="C1074" s="5" t="s">
        <v>1006</v>
      </c>
    </row>
    <row r="1075" spans="1:3" x14ac:dyDescent="0.25">
      <c r="A1075" s="5" t="s">
        <v>533</v>
      </c>
      <c r="B1075" t="s">
        <v>146</v>
      </c>
      <c r="C1075" t="b">
        <v>0</v>
      </c>
    </row>
    <row r="1076" spans="1:3" x14ac:dyDescent="0.25">
      <c r="A1076" s="5" t="s">
        <v>533</v>
      </c>
      <c r="B1076" t="s">
        <v>802</v>
      </c>
      <c r="C1076" s="5" t="s">
        <v>1021</v>
      </c>
    </row>
    <row r="1077" spans="1:3" x14ac:dyDescent="0.25">
      <c r="A1077" s="5" t="s">
        <v>533</v>
      </c>
      <c r="B1077" t="s">
        <v>809</v>
      </c>
      <c r="C1077">
        <v>11.71</v>
      </c>
    </row>
    <row r="1078" spans="1:3" x14ac:dyDescent="0.25">
      <c r="A1078" s="5" t="s">
        <v>533</v>
      </c>
      <c r="B1078" t="s">
        <v>804</v>
      </c>
      <c r="C1078" s="5" t="s">
        <v>1006</v>
      </c>
    </row>
    <row r="1079" spans="1:3" x14ac:dyDescent="0.25">
      <c r="A1079" s="5" t="s">
        <v>133</v>
      </c>
      <c r="B1079" t="s">
        <v>146</v>
      </c>
      <c r="C1079" t="b">
        <v>0</v>
      </c>
    </row>
    <row r="1080" spans="1:3" x14ac:dyDescent="0.25">
      <c r="A1080" s="5" t="s">
        <v>133</v>
      </c>
      <c r="B1080" t="s">
        <v>802</v>
      </c>
      <c r="C1080" s="5" t="s">
        <v>1022</v>
      </c>
    </row>
    <row r="1081" spans="1:3" x14ac:dyDescent="0.25">
      <c r="A1081" s="5" t="s">
        <v>133</v>
      </c>
      <c r="B1081" t="s">
        <v>809</v>
      </c>
      <c r="C1081">
        <v>11.29</v>
      </c>
    </row>
    <row r="1082" spans="1:3" x14ac:dyDescent="0.25">
      <c r="A1082" s="5" t="s">
        <v>133</v>
      </c>
      <c r="B1082" t="s">
        <v>804</v>
      </c>
      <c r="C1082" s="5" t="s">
        <v>1006</v>
      </c>
    </row>
    <row r="1083" spans="1:3" x14ac:dyDescent="0.25">
      <c r="A1083" s="5" t="s">
        <v>534</v>
      </c>
      <c r="B1083" t="s">
        <v>146</v>
      </c>
      <c r="C1083" t="b">
        <v>0</v>
      </c>
    </row>
    <row r="1084" spans="1:3" x14ac:dyDescent="0.25">
      <c r="A1084" s="5" t="s">
        <v>534</v>
      </c>
      <c r="B1084" t="s">
        <v>802</v>
      </c>
      <c r="C1084" s="5" t="s">
        <v>1023</v>
      </c>
    </row>
    <row r="1085" spans="1:3" x14ac:dyDescent="0.25">
      <c r="A1085" s="5" t="s">
        <v>534</v>
      </c>
      <c r="B1085" t="s">
        <v>809</v>
      </c>
      <c r="C1085">
        <v>11.71</v>
      </c>
    </row>
    <row r="1086" spans="1:3" x14ac:dyDescent="0.25">
      <c r="A1086" s="5" t="s">
        <v>534</v>
      </c>
      <c r="B1086" t="s">
        <v>804</v>
      </c>
      <c r="C1086" s="5" t="s">
        <v>1006</v>
      </c>
    </row>
    <row r="1087" spans="1:3" x14ac:dyDescent="0.25">
      <c r="A1087" s="5" t="s">
        <v>135</v>
      </c>
      <c r="B1087" t="s">
        <v>146</v>
      </c>
      <c r="C1087" t="b">
        <v>0</v>
      </c>
    </row>
    <row r="1088" spans="1:3" x14ac:dyDescent="0.25">
      <c r="A1088" s="5" t="s">
        <v>135</v>
      </c>
      <c r="B1088" t="s">
        <v>802</v>
      </c>
      <c r="C1088" s="5" t="s">
        <v>1024</v>
      </c>
    </row>
    <row r="1089" spans="1:3" x14ac:dyDescent="0.25">
      <c r="A1089" s="5" t="s">
        <v>135</v>
      </c>
      <c r="B1089" t="s">
        <v>809</v>
      </c>
      <c r="C1089">
        <v>11.29</v>
      </c>
    </row>
    <row r="1090" spans="1:3" x14ac:dyDescent="0.25">
      <c r="A1090" s="5" t="s">
        <v>135</v>
      </c>
      <c r="B1090" t="s">
        <v>804</v>
      </c>
      <c r="C1090" s="5" t="s">
        <v>1006</v>
      </c>
    </row>
    <row r="1091" spans="1:3" x14ac:dyDescent="0.25">
      <c r="A1091" s="5" t="s">
        <v>535</v>
      </c>
      <c r="B1091" t="s">
        <v>146</v>
      </c>
      <c r="C1091" t="b">
        <v>0</v>
      </c>
    </row>
    <row r="1092" spans="1:3" x14ac:dyDescent="0.25">
      <c r="A1092" s="5" t="s">
        <v>535</v>
      </c>
      <c r="B1092" t="s">
        <v>802</v>
      </c>
      <c r="C1092" s="5" t="s">
        <v>1025</v>
      </c>
    </row>
    <row r="1093" spans="1:3" x14ac:dyDescent="0.25">
      <c r="A1093" s="5" t="s">
        <v>535</v>
      </c>
      <c r="B1093" t="s">
        <v>809</v>
      </c>
      <c r="C1093">
        <v>11.71</v>
      </c>
    </row>
    <row r="1094" spans="1:3" x14ac:dyDescent="0.25">
      <c r="A1094" s="5" t="s">
        <v>535</v>
      </c>
      <c r="B1094" t="s">
        <v>804</v>
      </c>
      <c r="C1094" s="5" t="s">
        <v>1006</v>
      </c>
    </row>
    <row r="1095" spans="1:3" x14ac:dyDescent="0.25">
      <c r="A1095" s="5" t="s">
        <v>137</v>
      </c>
      <c r="B1095" t="s">
        <v>146</v>
      </c>
      <c r="C1095" t="b">
        <v>0</v>
      </c>
    </row>
    <row r="1096" spans="1:3" x14ac:dyDescent="0.25">
      <c r="A1096" s="5" t="s">
        <v>137</v>
      </c>
      <c r="B1096" t="s">
        <v>802</v>
      </c>
      <c r="C1096" s="5" t="s">
        <v>1026</v>
      </c>
    </row>
    <row r="1097" spans="1:3" x14ac:dyDescent="0.25">
      <c r="A1097" s="5" t="s">
        <v>137</v>
      </c>
      <c r="B1097" t="s">
        <v>809</v>
      </c>
      <c r="C1097">
        <v>11.29</v>
      </c>
    </row>
    <row r="1098" spans="1:3" x14ac:dyDescent="0.25">
      <c r="A1098" s="5" t="s">
        <v>137</v>
      </c>
      <c r="B1098" t="s">
        <v>804</v>
      </c>
      <c r="C1098" s="5" t="s">
        <v>1006</v>
      </c>
    </row>
    <row r="1099" spans="1:3" x14ac:dyDescent="0.25">
      <c r="A1099" s="5" t="s">
        <v>536</v>
      </c>
      <c r="B1099" t="s">
        <v>146</v>
      </c>
      <c r="C1099" t="b">
        <v>0</v>
      </c>
    </row>
    <row r="1100" spans="1:3" x14ac:dyDescent="0.25">
      <c r="A1100" s="5" t="s">
        <v>536</v>
      </c>
      <c r="B1100" t="s">
        <v>802</v>
      </c>
      <c r="C1100" s="5" t="s">
        <v>1027</v>
      </c>
    </row>
    <row r="1101" spans="1:3" x14ac:dyDescent="0.25">
      <c r="A1101" s="5" t="s">
        <v>536</v>
      </c>
      <c r="B1101" t="s">
        <v>809</v>
      </c>
      <c r="C1101">
        <v>11.71</v>
      </c>
    </row>
    <row r="1102" spans="1:3" x14ac:dyDescent="0.25">
      <c r="A1102" s="5" t="s">
        <v>536</v>
      </c>
      <c r="B1102" t="s">
        <v>804</v>
      </c>
      <c r="C1102" s="5" t="s">
        <v>1006</v>
      </c>
    </row>
    <row r="1103" spans="1:3" x14ac:dyDescent="0.25">
      <c r="A1103" s="5" t="s">
        <v>139</v>
      </c>
      <c r="B1103" t="s">
        <v>146</v>
      </c>
      <c r="C1103" t="b">
        <v>0</v>
      </c>
    </row>
    <row r="1104" spans="1:3" x14ac:dyDescent="0.25">
      <c r="A1104" s="5" t="s">
        <v>139</v>
      </c>
      <c r="B1104" t="s">
        <v>802</v>
      </c>
      <c r="C1104" s="5" t="s">
        <v>1028</v>
      </c>
    </row>
    <row r="1105" spans="1:3" x14ac:dyDescent="0.25">
      <c r="A1105" s="5" t="s">
        <v>139</v>
      </c>
      <c r="B1105" t="s">
        <v>809</v>
      </c>
      <c r="C1105">
        <v>11.29</v>
      </c>
    </row>
    <row r="1106" spans="1:3" x14ac:dyDescent="0.25">
      <c r="A1106" s="5" t="s">
        <v>139</v>
      </c>
      <c r="B1106" t="s">
        <v>804</v>
      </c>
      <c r="C1106" s="5" t="s">
        <v>1006</v>
      </c>
    </row>
    <row r="1107" spans="1:3" x14ac:dyDescent="0.25">
      <c r="A1107" s="5" t="s">
        <v>140</v>
      </c>
      <c r="B1107" t="s">
        <v>146</v>
      </c>
      <c r="C1107" t="b">
        <v>1</v>
      </c>
    </row>
    <row r="1108" spans="1:3" x14ac:dyDescent="0.25">
      <c r="A1108" s="5" t="s">
        <v>140</v>
      </c>
      <c r="B1108" t="s">
        <v>802</v>
      </c>
      <c r="C1108" s="5" t="s">
        <v>1029</v>
      </c>
    </row>
    <row r="1109" spans="1:3" x14ac:dyDescent="0.25">
      <c r="A1109" s="5" t="s">
        <v>140</v>
      </c>
      <c r="B1109" t="s">
        <v>804</v>
      </c>
      <c r="C1109" s="5" t="s">
        <v>805</v>
      </c>
    </row>
    <row r="1110" spans="1:3" x14ac:dyDescent="0.25">
      <c r="A1110" s="5" t="s">
        <v>24</v>
      </c>
      <c r="B1110" t="s">
        <v>815</v>
      </c>
      <c r="C1110">
        <v>12419407</v>
      </c>
    </row>
    <row r="1111" spans="1:3" x14ac:dyDescent="0.25">
      <c r="A1111" s="5" t="s">
        <v>24</v>
      </c>
      <c r="B1111" t="s">
        <v>1171</v>
      </c>
      <c r="C1111">
        <v>5</v>
      </c>
    </row>
    <row r="1112" spans="1:3" x14ac:dyDescent="0.25">
      <c r="A1112" s="5" t="s">
        <v>24</v>
      </c>
      <c r="B1112" t="s">
        <v>1172</v>
      </c>
      <c r="C1112">
        <v>0</v>
      </c>
    </row>
    <row r="1113" spans="1:3" x14ac:dyDescent="0.25">
      <c r="A1113" s="5" t="s">
        <v>24</v>
      </c>
      <c r="B1113" t="s">
        <v>816</v>
      </c>
      <c r="C1113" t="b">
        <v>0</v>
      </c>
    </row>
    <row r="1114" spans="1:3" x14ac:dyDescent="0.25">
      <c r="A1114" s="5" t="s">
        <v>24</v>
      </c>
      <c r="B1114" t="s">
        <v>817</v>
      </c>
      <c r="C1114" t="b">
        <v>1</v>
      </c>
    </row>
    <row r="1115" spans="1:3" x14ac:dyDescent="0.25">
      <c r="A1115" s="5" t="s">
        <v>24</v>
      </c>
      <c r="B1115" t="s">
        <v>818</v>
      </c>
      <c r="C1115" t="b">
        <v>1</v>
      </c>
    </row>
    <row r="1116" spans="1:3" x14ac:dyDescent="0.25">
      <c r="A1116" s="5" t="s">
        <v>24</v>
      </c>
      <c r="B1116" t="s">
        <v>819</v>
      </c>
      <c r="C1116">
        <v>0</v>
      </c>
    </row>
    <row r="1117" spans="1:3" x14ac:dyDescent="0.25">
      <c r="A1117" s="5" t="s">
        <v>24</v>
      </c>
      <c r="B1117" t="s">
        <v>820</v>
      </c>
      <c r="C1117">
        <v>-2</v>
      </c>
    </row>
    <row r="1118" spans="1:3" x14ac:dyDescent="0.25">
      <c r="A1118" s="5" t="s">
        <v>24</v>
      </c>
      <c r="B1118" t="s">
        <v>821</v>
      </c>
      <c r="C1118">
        <v>1</v>
      </c>
    </row>
    <row r="1119" spans="1:3" x14ac:dyDescent="0.25">
      <c r="A1119" s="5" t="s">
        <v>24</v>
      </c>
      <c r="B1119" t="s">
        <v>822</v>
      </c>
      <c r="C1119">
        <v>1</v>
      </c>
    </row>
    <row r="1120" spans="1:3" x14ac:dyDescent="0.25">
      <c r="A1120" s="5" t="s">
        <v>24</v>
      </c>
      <c r="B1120" t="s">
        <v>823</v>
      </c>
      <c r="C1120">
        <v>1</v>
      </c>
    </row>
    <row r="1121" spans="1:3" x14ac:dyDescent="0.25">
      <c r="A1121" t="s">
        <v>1030</v>
      </c>
    </row>
    <row r="1122" spans="1:3" x14ac:dyDescent="0.25">
      <c r="A1122" t="s">
        <v>1040</v>
      </c>
    </row>
    <row r="1123" spans="1:3" x14ac:dyDescent="0.25">
      <c r="A1123" s="5" t="s">
        <v>24</v>
      </c>
      <c r="B1123" t="s">
        <v>144</v>
      </c>
      <c r="C1123" s="5" t="s">
        <v>588</v>
      </c>
    </row>
    <row r="1124" spans="1:3" x14ac:dyDescent="0.25">
      <c r="A1124" s="5" t="s">
        <v>24</v>
      </c>
      <c r="B1124" t="s">
        <v>145</v>
      </c>
      <c r="C1124" t="b">
        <v>0</v>
      </c>
    </row>
    <row r="1125" spans="1:3" x14ac:dyDescent="0.25">
      <c r="A1125" s="5" t="s">
        <v>24</v>
      </c>
      <c r="B1125" t="s">
        <v>796</v>
      </c>
      <c r="C1125" s="5" t="s">
        <v>797</v>
      </c>
    </row>
    <row r="1126" spans="1:3" x14ac:dyDescent="0.25">
      <c r="A1126" s="5" t="s">
        <v>24</v>
      </c>
      <c r="B1126" t="s">
        <v>798</v>
      </c>
      <c r="C1126" t="b">
        <v>0</v>
      </c>
    </row>
    <row r="1127" spans="1:3" x14ac:dyDescent="0.25">
      <c r="A1127" s="5" t="s">
        <v>24</v>
      </c>
      <c r="B1127" t="s">
        <v>799</v>
      </c>
      <c r="C1127" t="b">
        <v>0</v>
      </c>
    </row>
    <row r="1128" spans="1:3" x14ac:dyDescent="0.25">
      <c r="A1128" s="5" t="s">
        <v>24</v>
      </c>
      <c r="B1128" t="s">
        <v>800</v>
      </c>
      <c r="C1128" t="b">
        <v>0</v>
      </c>
    </row>
    <row r="1129" spans="1:3" x14ac:dyDescent="0.25">
      <c r="A1129" s="5" t="s">
        <v>24</v>
      </c>
      <c r="B1129" t="s">
        <v>801</v>
      </c>
      <c r="C1129" t="b">
        <v>0</v>
      </c>
    </row>
    <row r="1130" spans="1:3" x14ac:dyDescent="0.25">
      <c r="A1130" s="5" t="s">
        <v>77</v>
      </c>
      <c r="B1130" t="s">
        <v>146</v>
      </c>
      <c r="C1130" t="b">
        <v>1</v>
      </c>
    </row>
    <row r="1131" spans="1:3" x14ac:dyDescent="0.25">
      <c r="A1131" s="5" t="s">
        <v>77</v>
      </c>
      <c r="B1131" t="s">
        <v>802</v>
      </c>
      <c r="C1131" s="5" t="s">
        <v>1188</v>
      </c>
    </row>
    <row r="1132" spans="1:3" x14ac:dyDescent="0.25">
      <c r="A1132" s="5" t="s">
        <v>77</v>
      </c>
      <c r="B1132" t="s">
        <v>804</v>
      </c>
      <c r="C1132" s="5" t="s">
        <v>805</v>
      </c>
    </row>
    <row r="1133" spans="1:3" x14ac:dyDescent="0.25">
      <c r="A1133" s="5" t="s">
        <v>77</v>
      </c>
      <c r="B1133" t="s">
        <v>1041</v>
      </c>
      <c r="C1133">
        <v>1</v>
      </c>
    </row>
    <row r="1134" spans="1:3" x14ac:dyDescent="0.25">
      <c r="A1134" s="5" t="s">
        <v>77</v>
      </c>
      <c r="B1134" t="s">
        <v>1042</v>
      </c>
      <c r="C1134">
        <v>-4138</v>
      </c>
    </row>
    <row r="1135" spans="1:3" x14ac:dyDescent="0.25">
      <c r="A1135" s="5" t="s">
        <v>77</v>
      </c>
      <c r="B1135" t="s">
        <v>1043</v>
      </c>
      <c r="C1135">
        <v>1</v>
      </c>
    </row>
    <row r="1136" spans="1:3" x14ac:dyDescent="0.25">
      <c r="A1136" s="5" t="s">
        <v>77</v>
      </c>
      <c r="B1136" t="s">
        <v>1044</v>
      </c>
      <c r="C1136">
        <v>-4138</v>
      </c>
    </row>
    <row r="1137" spans="1:3" x14ac:dyDescent="0.25">
      <c r="A1137" s="5" t="s">
        <v>261</v>
      </c>
      <c r="B1137" t="s">
        <v>146</v>
      </c>
      <c r="C1137" t="b">
        <v>1</v>
      </c>
    </row>
    <row r="1138" spans="1:3" x14ac:dyDescent="0.25">
      <c r="A1138" s="5" t="s">
        <v>261</v>
      </c>
      <c r="B1138" t="s">
        <v>802</v>
      </c>
      <c r="C1138" s="5" t="s">
        <v>1189</v>
      </c>
    </row>
    <row r="1139" spans="1:3" x14ac:dyDescent="0.25">
      <c r="A1139" s="5" t="s">
        <v>261</v>
      </c>
      <c r="B1139" t="s">
        <v>804</v>
      </c>
      <c r="C1139" s="5" t="s">
        <v>805</v>
      </c>
    </row>
    <row r="1140" spans="1:3" x14ac:dyDescent="0.25">
      <c r="A1140" s="5" t="s">
        <v>261</v>
      </c>
      <c r="B1140" t="s">
        <v>1041</v>
      </c>
      <c r="C1140">
        <v>1</v>
      </c>
    </row>
    <row r="1141" spans="1:3" x14ac:dyDescent="0.25">
      <c r="A1141" s="5" t="s">
        <v>261</v>
      </c>
      <c r="B1141" t="s">
        <v>1042</v>
      </c>
      <c r="C1141">
        <v>-4138</v>
      </c>
    </row>
    <row r="1142" spans="1:3" x14ac:dyDescent="0.25">
      <c r="A1142" s="5" t="s">
        <v>259</v>
      </c>
      <c r="B1142" t="s">
        <v>146</v>
      </c>
      <c r="C1142" t="b">
        <v>1</v>
      </c>
    </row>
    <row r="1143" spans="1:3" x14ac:dyDescent="0.25">
      <c r="A1143" s="5" t="s">
        <v>259</v>
      </c>
      <c r="B1143" t="s">
        <v>802</v>
      </c>
      <c r="C1143" s="5" t="s">
        <v>1190</v>
      </c>
    </row>
    <row r="1144" spans="1:3" x14ac:dyDescent="0.25">
      <c r="A1144" s="5" t="s">
        <v>259</v>
      </c>
      <c r="B1144" t="s">
        <v>804</v>
      </c>
      <c r="C1144" s="5" t="s">
        <v>805</v>
      </c>
    </row>
    <row r="1145" spans="1:3" x14ac:dyDescent="0.25">
      <c r="A1145" s="5" t="s">
        <v>259</v>
      </c>
      <c r="B1145" t="s">
        <v>1043</v>
      </c>
      <c r="C1145">
        <v>1</v>
      </c>
    </row>
    <row r="1146" spans="1:3" x14ac:dyDescent="0.25">
      <c r="A1146" s="5" t="s">
        <v>259</v>
      </c>
      <c r="B1146" t="s">
        <v>1044</v>
      </c>
      <c r="C1146">
        <v>-4138</v>
      </c>
    </row>
    <row r="1147" spans="1:3" x14ac:dyDescent="0.25">
      <c r="A1147" s="5" t="s">
        <v>478</v>
      </c>
      <c r="B1147" t="s">
        <v>146</v>
      </c>
      <c r="C1147" t="b">
        <v>0</v>
      </c>
    </row>
    <row r="1148" spans="1:3" x14ac:dyDescent="0.25">
      <c r="A1148" s="5" t="s">
        <v>478</v>
      </c>
      <c r="B1148" t="s">
        <v>802</v>
      </c>
      <c r="C1148" s="5" t="s">
        <v>1191</v>
      </c>
    </row>
    <row r="1149" spans="1:3" x14ac:dyDescent="0.25">
      <c r="A1149" s="5" t="s">
        <v>478</v>
      </c>
      <c r="B1149" t="s">
        <v>809</v>
      </c>
      <c r="C1149">
        <v>42.14</v>
      </c>
    </row>
    <row r="1150" spans="1:3" x14ac:dyDescent="0.25">
      <c r="A1150" s="5" t="s">
        <v>478</v>
      </c>
      <c r="B1150" t="s">
        <v>804</v>
      </c>
      <c r="C1150" s="5" t="s">
        <v>805</v>
      </c>
    </row>
    <row r="1151" spans="1:3" x14ac:dyDescent="0.25">
      <c r="A1151" s="5" t="s">
        <v>478</v>
      </c>
      <c r="B1151" t="s">
        <v>1041</v>
      </c>
      <c r="C1151">
        <v>1</v>
      </c>
    </row>
    <row r="1152" spans="1:3" x14ac:dyDescent="0.25">
      <c r="A1152" s="5" t="s">
        <v>478</v>
      </c>
      <c r="B1152" t="s">
        <v>1042</v>
      </c>
      <c r="C1152">
        <v>-4138</v>
      </c>
    </row>
    <row r="1153" spans="1:3" x14ac:dyDescent="0.25">
      <c r="A1153" s="5" t="s">
        <v>478</v>
      </c>
      <c r="B1153" t="s">
        <v>1043</v>
      </c>
      <c r="C1153">
        <v>1</v>
      </c>
    </row>
    <row r="1154" spans="1:3" x14ac:dyDescent="0.25">
      <c r="A1154" s="5" t="s">
        <v>478</v>
      </c>
      <c r="B1154" t="s">
        <v>1044</v>
      </c>
      <c r="C1154">
        <v>-4138</v>
      </c>
    </row>
    <row r="1155" spans="1:3" x14ac:dyDescent="0.25">
      <c r="A1155" s="5" t="s">
        <v>110</v>
      </c>
      <c r="B1155" t="s">
        <v>146</v>
      </c>
      <c r="C1155" t="b">
        <v>0</v>
      </c>
    </row>
    <row r="1156" spans="1:3" x14ac:dyDescent="0.25">
      <c r="A1156" s="5" t="s">
        <v>110</v>
      </c>
      <c r="B1156" t="s">
        <v>802</v>
      </c>
      <c r="C1156" s="5" t="s">
        <v>1192</v>
      </c>
    </row>
    <row r="1157" spans="1:3" x14ac:dyDescent="0.25">
      <c r="A1157" s="5" t="s">
        <v>110</v>
      </c>
      <c r="B1157" t="s">
        <v>809</v>
      </c>
      <c r="C1157">
        <v>6.71</v>
      </c>
    </row>
    <row r="1158" spans="1:3" x14ac:dyDescent="0.25">
      <c r="A1158" s="5" t="s">
        <v>110</v>
      </c>
      <c r="B1158" t="s">
        <v>804</v>
      </c>
      <c r="C1158" s="5" t="s">
        <v>810</v>
      </c>
    </row>
    <row r="1159" spans="1:3" x14ac:dyDescent="0.25">
      <c r="A1159" s="5" t="s">
        <v>110</v>
      </c>
      <c r="B1159" t="s">
        <v>1041</v>
      </c>
      <c r="C1159">
        <v>1</v>
      </c>
    </row>
    <row r="1160" spans="1:3" x14ac:dyDescent="0.25">
      <c r="A1160" s="5" t="s">
        <v>110</v>
      </c>
      <c r="B1160" t="s">
        <v>1042</v>
      </c>
      <c r="C1160">
        <v>-4138</v>
      </c>
    </row>
    <row r="1161" spans="1:3" x14ac:dyDescent="0.25">
      <c r="A1161" s="5" t="s">
        <v>110</v>
      </c>
      <c r="B1161" t="s">
        <v>1043</v>
      </c>
      <c r="C1161">
        <v>1</v>
      </c>
    </row>
    <row r="1162" spans="1:3" x14ac:dyDescent="0.25">
      <c r="A1162" s="5" t="s">
        <v>110</v>
      </c>
      <c r="B1162" t="s">
        <v>1044</v>
      </c>
      <c r="C1162">
        <v>2</v>
      </c>
    </row>
    <row r="1163" spans="1:3" x14ac:dyDescent="0.25">
      <c r="A1163" s="5" t="s">
        <v>1242</v>
      </c>
      <c r="B1163" t="s">
        <v>146</v>
      </c>
      <c r="C1163" t="b">
        <v>1</v>
      </c>
    </row>
    <row r="1164" spans="1:3" x14ac:dyDescent="0.25">
      <c r="A1164" s="5" t="s">
        <v>1242</v>
      </c>
      <c r="B1164" t="s">
        <v>802</v>
      </c>
      <c r="C1164" s="5" t="s">
        <v>1193</v>
      </c>
    </row>
    <row r="1165" spans="1:3" x14ac:dyDescent="0.25">
      <c r="A1165" s="5" t="s">
        <v>1242</v>
      </c>
      <c r="B1165" t="s">
        <v>804</v>
      </c>
      <c r="C1165" s="5" t="s">
        <v>805</v>
      </c>
    </row>
    <row r="1166" spans="1:3" x14ac:dyDescent="0.25">
      <c r="A1166" s="5" t="s">
        <v>1242</v>
      </c>
      <c r="B1166" t="s">
        <v>1041</v>
      </c>
      <c r="C1166">
        <v>1</v>
      </c>
    </row>
    <row r="1167" spans="1:3" x14ac:dyDescent="0.25">
      <c r="A1167" s="5" t="s">
        <v>1242</v>
      </c>
      <c r="B1167" t="s">
        <v>1042</v>
      </c>
      <c r="C1167">
        <v>2</v>
      </c>
    </row>
    <row r="1168" spans="1:3" x14ac:dyDescent="0.25">
      <c r="A1168" s="5" t="s">
        <v>1242</v>
      </c>
      <c r="B1168" t="s">
        <v>1043</v>
      </c>
      <c r="C1168">
        <v>1</v>
      </c>
    </row>
    <row r="1169" spans="1:3" x14ac:dyDescent="0.25">
      <c r="A1169" s="5" t="s">
        <v>1242</v>
      </c>
      <c r="B1169" t="s">
        <v>1044</v>
      </c>
      <c r="C1169">
        <v>2</v>
      </c>
    </row>
    <row r="1170" spans="1:3" x14ac:dyDescent="0.25">
      <c r="A1170" s="5" t="s">
        <v>479</v>
      </c>
      <c r="B1170" t="s">
        <v>146</v>
      </c>
      <c r="C1170" t="b">
        <v>0</v>
      </c>
    </row>
    <row r="1171" spans="1:3" x14ac:dyDescent="0.25">
      <c r="A1171" s="5" t="s">
        <v>479</v>
      </c>
      <c r="B1171" t="s">
        <v>802</v>
      </c>
      <c r="C1171" s="5" t="s">
        <v>1194</v>
      </c>
    </row>
    <row r="1172" spans="1:3" x14ac:dyDescent="0.25">
      <c r="A1172" s="5" t="s">
        <v>479</v>
      </c>
      <c r="B1172" t="s">
        <v>809</v>
      </c>
      <c r="C1172">
        <v>15</v>
      </c>
    </row>
    <row r="1173" spans="1:3" x14ac:dyDescent="0.25">
      <c r="A1173" s="5" t="s">
        <v>479</v>
      </c>
      <c r="B1173" t="s">
        <v>804</v>
      </c>
      <c r="C1173" s="5" t="s">
        <v>805</v>
      </c>
    </row>
    <row r="1174" spans="1:3" x14ac:dyDescent="0.25">
      <c r="A1174" s="5" t="s">
        <v>479</v>
      </c>
      <c r="B1174" t="s">
        <v>1041</v>
      </c>
      <c r="C1174">
        <v>1</v>
      </c>
    </row>
    <row r="1175" spans="1:3" x14ac:dyDescent="0.25">
      <c r="A1175" s="5" t="s">
        <v>479</v>
      </c>
      <c r="B1175" t="s">
        <v>1042</v>
      </c>
      <c r="C1175">
        <v>2</v>
      </c>
    </row>
    <row r="1176" spans="1:3" x14ac:dyDescent="0.25">
      <c r="A1176" s="5" t="s">
        <v>479</v>
      </c>
      <c r="B1176" t="s">
        <v>1043</v>
      </c>
      <c r="C1176">
        <v>1</v>
      </c>
    </row>
    <row r="1177" spans="1:3" x14ac:dyDescent="0.25">
      <c r="A1177" s="5" t="s">
        <v>479</v>
      </c>
      <c r="B1177" t="s">
        <v>1044</v>
      </c>
      <c r="C1177">
        <v>2</v>
      </c>
    </row>
    <row r="1178" spans="1:3" x14ac:dyDescent="0.25">
      <c r="A1178" s="5" t="s">
        <v>262</v>
      </c>
      <c r="B1178" t="s">
        <v>146</v>
      </c>
      <c r="C1178" t="b">
        <v>0</v>
      </c>
    </row>
    <row r="1179" spans="1:3" x14ac:dyDescent="0.25">
      <c r="A1179" s="5" t="s">
        <v>262</v>
      </c>
      <c r="B1179" t="s">
        <v>802</v>
      </c>
      <c r="C1179" s="5" t="s">
        <v>1195</v>
      </c>
    </row>
    <row r="1180" spans="1:3" x14ac:dyDescent="0.25">
      <c r="A1180" s="5" t="s">
        <v>262</v>
      </c>
      <c r="B1180" t="s">
        <v>809</v>
      </c>
      <c r="C1180">
        <v>8.43</v>
      </c>
    </row>
    <row r="1181" spans="1:3" x14ac:dyDescent="0.25">
      <c r="A1181" s="5" t="s">
        <v>262</v>
      </c>
      <c r="B1181" t="s">
        <v>804</v>
      </c>
      <c r="C1181" s="5" t="s">
        <v>805</v>
      </c>
    </row>
    <row r="1182" spans="1:3" x14ac:dyDescent="0.25">
      <c r="A1182" s="5" t="s">
        <v>262</v>
      </c>
      <c r="B1182" t="s">
        <v>1041</v>
      </c>
      <c r="C1182">
        <v>1</v>
      </c>
    </row>
    <row r="1183" spans="1:3" x14ac:dyDescent="0.25">
      <c r="A1183" s="5" t="s">
        <v>262</v>
      </c>
      <c r="B1183" t="s">
        <v>1042</v>
      </c>
      <c r="C1183">
        <v>2</v>
      </c>
    </row>
    <row r="1184" spans="1:3" x14ac:dyDescent="0.25">
      <c r="A1184" s="5" t="s">
        <v>262</v>
      </c>
      <c r="B1184" t="s">
        <v>1043</v>
      </c>
      <c r="C1184">
        <v>1</v>
      </c>
    </row>
    <row r="1185" spans="1:3" x14ac:dyDescent="0.25">
      <c r="A1185" s="5" t="s">
        <v>262</v>
      </c>
      <c r="B1185" t="s">
        <v>1044</v>
      </c>
      <c r="C1185">
        <v>-4138</v>
      </c>
    </row>
    <row r="1186" spans="1:3" x14ac:dyDescent="0.25">
      <c r="A1186" s="5" t="s">
        <v>111</v>
      </c>
      <c r="B1186" t="s">
        <v>146</v>
      </c>
      <c r="C1186" t="b">
        <v>0</v>
      </c>
    </row>
    <row r="1187" spans="1:3" x14ac:dyDescent="0.25">
      <c r="A1187" s="5" t="s">
        <v>111</v>
      </c>
      <c r="B1187" t="s">
        <v>802</v>
      </c>
      <c r="C1187" s="5" t="s">
        <v>1196</v>
      </c>
    </row>
    <row r="1188" spans="1:3" x14ac:dyDescent="0.25">
      <c r="A1188" s="5" t="s">
        <v>111</v>
      </c>
      <c r="B1188" t="s">
        <v>809</v>
      </c>
      <c r="C1188">
        <v>5</v>
      </c>
    </row>
    <row r="1189" spans="1:3" x14ac:dyDescent="0.25">
      <c r="A1189" s="5" t="s">
        <v>111</v>
      </c>
      <c r="B1189" t="s">
        <v>804</v>
      </c>
      <c r="C1189" s="5" t="s">
        <v>805</v>
      </c>
    </row>
    <row r="1190" spans="1:3" x14ac:dyDescent="0.25">
      <c r="A1190" s="5" t="s">
        <v>111</v>
      </c>
      <c r="B1190" t="s">
        <v>1041</v>
      </c>
      <c r="C1190">
        <v>1</v>
      </c>
    </row>
    <row r="1191" spans="1:3" x14ac:dyDescent="0.25">
      <c r="A1191" s="5" t="s">
        <v>111</v>
      </c>
      <c r="B1191" t="s">
        <v>1042</v>
      </c>
      <c r="C1191">
        <v>-4138</v>
      </c>
    </row>
    <row r="1192" spans="1:3" x14ac:dyDescent="0.25">
      <c r="A1192" s="5" t="s">
        <v>111</v>
      </c>
      <c r="B1192" t="s">
        <v>1043</v>
      </c>
      <c r="C1192">
        <v>1</v>
      </c>
    </row>
    <row r="1193" spans="1:3" x14ac:dyDescent="0.25">
      <c r="A1193" s="5" t="s">
        <v>111</v>
      </c>
      <c r="B1193" t="s">
        <v>1044</v>
      </c>
      <c r="C1193">
        <v>2</v>
      </c>
    </row>
    <row r="1194" spans="1:3" x14ac:dyDescent="0.25">
      <c r="A1194" s="5" t="s">
        <v>394</v>
      </c>
      <c r="B1194" t="s">
        <v>146</v>
      </c>
      <c r="C1194" t="b">
        <v>0</v>
      </c>
    </row>
    <row r="1195" spans="1:3" x14ac:dyDescent="0.25">
      <c r="A1195" s="5" t="s">
        <v>394</v>
      </c>
      <c r="B1195" t="s">
        <v>802</v>
      </c>
      <c r="C1195" s="5" t="s">
        <v>1197</v>
      </c>
    </row>
    <row r="1196" spans="1:3" x14ac:dyDescent="0.25">
      <c r="A1196" s="5" t="s">
        <v>394</v>
      </c>
      <c r="B1196" t="s">
        <v>809</v>
      </c>
      <c r="C1196">
        <v>5</v>
      </c>
    </row>
    <row r="1197" spans="1:3" x14ac:dyDescent="0.25">
      <c r="A1197" s="5" t="s">
        <v>394</v>
      </c>
      <c r="B1197" t="s">
        <v>804</v>
      </c>
      <c r="C1197" s="5" t="s">
        <v>805</v>
      </c>
    </row>
    <row r="1198" spans="1:3" x14ac:dyDescent="0.25">
      <c r="A1198" s="5" t="s">
        <v>394</v>
      </c>
      <c r="B1198" t="s">
        <v>1041</v>
      </c>
      <c r="C1198">
        <v>1</v>
      </c>
    </row>
    <row r="1199" spans="1:3" x14ac:dyDescent="0.25">
      <c r="A1199" s="5" t="s">
        <v>394</v>
      </c>
      <c r="B1199" t="s">
        <v>1042</v>
      </c>
      <c r="C1199">
        <v>2</v>
      </c>
    </row>
    <row r="1200" spans="1:3" x14ac:dyDescent="0.25">
      <c r="A1200" s="5" t="s">
        <v>394</v>
      </c>
      <c r="B1200" t="s">
        <v>1043</v>
      </c>
      <c r="C1200">
        <v>1</v>
      </c>
    </row>
    <row r="1201" spans="1:3" x14ac:dyDescent="0.25">
      <c r="A1201" s="5" t="s">
        <v>394</v>
      </c>
      <c r="B1201" t="s">
        <v>1044</v>
      </c>
      <c r="C1201">
        <v>-4138</v>
      </c>
    </row>
    <row r="1202" spans="1:3" x14ac:dyDescent="0.25">
      <c r="A1202" s="5" t="s">
        <v>112</v>
      </c>
      <c r="B1202" t="s">
        <v>146</v>
      </c>
      <c r="C1202" t="b">
        <v>0</v>
      </c>
    </row>
    <row r="1203" spans="1:3" x14ac:dyDescent="0.25">
      <c r="A1203" s="5" t="s">
        <v>112</v>
      </c>
      <c r="B1203" t="s">
        <v>802</v>
      </c>
      <c r="C1203" s="5" t="s">
        <v>1198</v>
      </c>
    </row>
    <row r="1204" spans="1:3" x14ac:dyDescent="0.25">
      <c r="A1204" s="5" t="s">
        <v>112</v>
      </c>
      <c r="B1204" t="s">
        <v>809</v>
      </c>
      <c r="C1204">
        <v>5</v>
      </c>
    </row>
    <row r="1205" spans="1:3" x14ac:dyDescent="0.25">
      <c r="A1205" s="5" t="s">
        <v>112</v>
      </c>
      <c r="B1205" t="s">
        <v>804</v>
      </c>
      <c r="C1205" s="5" t="s">
        <v>805</v>
      </c>
    </row>
    <row r="1206" spans="1:3" x14ac:dyDescent="0.25">
      <c r="A1206" s="5" t="s">
        <v>112</v>
      </c>
      <c r="B1206" t="s">
        <v>1041</v>
      </c>
      <c r="C1206">
        <v>1</v>
      </c>
    </row>
    <row r="1207" spans="1:3" x14ac:dyDescent="0.25">
      <c r="A1207" s="5" t="s">
        <v>112</v>
      </c>
      <c r="B1207" t="s">
        <v>1042</v>
      </c>
      <c r="C1207">
        <v>-4138</v>
      </c>
    </row>
    <row r="1208" spans="1:3" x14ac:dyDescent="0.25">
      <c r="A1208" s="5" t="s">
        <v>112</v>
      </c>
      <c r="B1208" t="s">
        <v>1043</v>
      </c>
      <c r="C1208">
        <v>1</v>
      </c>
    </row>
    <row r="1209" spans="1:3" x14ac:dyDescent="0.25">
      <c r="A1209" s="5" t="s">
        <v>112</v>
      </c>
      <c r="B1209" t="s">
        <v>1044</v>
      </c>
      <c r="C1209">
        <v>-4138</v>
      </c>
    </row>
    <row r="1210" spans="1:3" x14ac:dyDescent="0.25">
      <c r="A1210" s="5" t="s">
        <v>113</v>
      </c>
      <c r="B1210" t="s">
        <v>146</v>
      </c>
      <c r="C1210" t="b">
        <v>0</v>
      </c>
    </row>
    <row r="1211" spans="1:3" x14ac:dyDescent="0.25">
      <c r="A1211" s="5" t="s">
        <v>113</v>
      </c>
      <c r="B1211" t="s">
        <v>802</v>
      </c>
      <c r="C1211" s="5" t="s">
        <v>1199</v>
      </c>
    </row>
    <row r="1212" spans="1:3" x14ac:dyDescent="0.25">
      <c r="A1212" s="5" t="s">
        <v>113</v>
      </c>
      <c r="B1212" t="s">
        <v>1045</v>
      </c>
      <c r="C1212" s="5" t="s">
        <v>1174</v>
      </c>
    </row>
    <row r="1213" spans="1:3" x14ac:dyDescent="0.25">
      <c r="A1213" s="5" t="s">
        <v>113</v>
      </c>
      <c r="B1213" t="s">
        <v>809</v>
      </c>
      <c r="C1213">
        <v>16.29</v>
      </c>
    </row>
    <row r="1214" spans="1:3" x14ac:dyDescent="0.25">
      <c r="A1214" s="5" t="s">
        <v>113</v>
      </c>
      <c r="B1214" t="s">
        <v>804</v>
      </c>
      <c r="C1214" s="5" t="s">
        <v>1046</v>
      </c>
    </row>
    <row r="1215" spans="1:3" x14ac:dyDescent="0.25">
      <c r="A1215" s="5" t="s">
        <v>113</v>
      </c>
      <c r="B1215" t="s">
        <v>1041</v>
      </c>
      <c r="C1215">
        <v>1</v>
      </c>
    </row>
    <row r="1216" spans="1:3" x14ac:dyDescent="0.25">
      <c r="A1216" s="5" t="s">
        <v>113</v>
      </c>
      <c r="B1216" t="s">
        <v>1042</v>
      </c>
      <c r="C1216">
        <v>-4138</v>
      </c>
    </row>
    <row r="1217" spans="1:3" x14ac:dyDescent="0.25">
      <c r="A1217" s="5" t="s">
        <v>113</v>
      </c>
      <c r="B1217" t="s">
        <v>1043</v>
      </c>
      <c r="C1217">
        <v>1</v>
      </c>
    </row>
    <row r="1218" spans="1:3" x14ac:dyDescent="0.25">
      <c r="A1218" s="5" t="s">
        <v>113</v>
      </c>
      <c r="B1218" t="s">
        <v>1044</v>
      </c>
      <c r="C1218">
        <v>2</v>
      </c>
    </row>
    <row r="1219" spans="1:3" x14ac:dyDescent="0.25">
      <c r="A1219" s="5" t="s">
        <v>114</v>
      </c>
      <c r="B1219" t="s">
        <v>146</v>
      </c>
      <c r="C1219" t="b">
        <v>0</v>
      </c>
    </row>
    <row r="1220" spans="1:3" x14ac:dyDescent="0.25">
      <c r="A1220" s="5" t="s">
        <v>114</v>
      </c>
      <c r="B1220" t="s">
        <v>802</v>
      </c>
      <c r="C1220" s="5" t="s">
        <v>1200</v>
      </c>
    </row>
    <row r="1221" spans="1:3" x14ac:dyDescent="0.25">
      <c r="A1221" s="5" t="s">
        <v>114</v>
      </c>
      <c r="B1221" t="s">
        <v>1045</v>
      </c>
      <c r="C1221" s="5" t="s">
        <v>1175</v>
      </c>
    </row>
    <row r="1222" spans="1:3" x14ac:dyDescent="0.25">
      <c r="A1222" s="5" t="s">
        <v>114</v>
      </c>
      <c r="B1222" t="s">
        <v>809</v>
      </c>
      <c r="C1222">
        <v>14.71</v>
      </c>
    </row>
    <row r="1223" spans="1:3" x14ac:dyDescent="0.25">
      <c r="A1223" s="5" t="s">
        <v>114</v>
      </c>
      <c r="B1223" t="s">
        <v>804</v>
      </c>
      <c r="C1223" s="5" t="s">
        <v>1046</v>
      </c>
    </row>
    <row r="1224" spans="1:3" x14ac:dyDescent="0.25">
      <c r="A1224" s="5" t="s">
        <v>114</v>
      </c>
      <c r="B1224" t="s">
        <v>1041</v>
      </c>
      <c r="C1224">
        <v>1</v>
      </c>
    </row>
    <row r="1225" spans="1:3" x14ac:dyDescent="0.25">
      <c r="A1225" s="5" t="s">
        <v>114</v>
      </c>
      <c r="B1225" t="s">
        <v>1042</v>
      </c>
      <c r="C1225">
        <v>2</v>
      </c>
    </row>
    <row r="1226" spans="1:3" x14ac:dyDescent="0.25">
      <c r="A1226" s="5" t="s">
        <v>114</v>
      </c>
      <c r="B1226" t="s">
        <v>1043</v>
      </c>
      <c r="C1226">
        <v>1</v>
      </c>
    </row>
    <row r="1227" spans="1:3" x14ac:dyDescent="0.25">
      <c r="A1227" s="5" t="s">
        <v>114</v>
      </c>
      <c r="B1227" t="s">
        <v>1044</v>
      </c>
      <c r="C1227">
        <v>-4138</v>
      </c>
    </row>
    <row r="1228" spans="1:3" x14ac:dyDescent="0.25">
      <c r="A1228" s="5" t="s">
        <v>115</v>
      </c>
      <c r="B1228" t="s">
        <v>146</v>
      </c>
      <c r="C1228" t="b">
        <v>0</v>
      </c>
    </row>
    <row r="1229" spans="1:3" x14ac:dyDescent="0.25">
      <c r="A1229" s="5" t="s">
        <v>115</v>
      </c>
      <c r="B1229" t="s">
        <v>802</v>
      </c>
      <c r="C1229" s="5" t="s">
        <v>1201</v>
      </c>
    </row>
    <row r="1230" spans="1:3" x14ac:dyDescent="0.25">
      <c r="A1230" s="5" t="s">
        <v>115</v>
      </c>
      <c r="B1230" t="s">
        <v>809</v>
      </c>
      <c r="C1230">
        <v>14.71</v>
      </c>
    </row>
    <row r="1231" spans="1:3" x14ac:dyDescent="0.25">
      <c r="A1231" s="5" t="s">
        <v>115</v>
      </c>
      <c r="B1231" t="s">
        <v>804</v>
      </c>
      <c r="C1231" s="5" t="s">
        <v>1046</v>
      </c>
    </row>
    <row r="1232" spans="1:3" x14ac:dyDescent="0.25">
      <c r="A1232" s="5" t="s">
        <v>115</v>
      </c>
      <c r="B1232" t="s">
        <v>1041</v>
      </c>
      <c r="C1232">
        <v>1</v>
      </c>
    </row>
    <row r="1233" spans="1:3" x14ac:dyDescent="0.25">
      <c r="A1233" s="5" t="s">
        <v>115</v>
      </c>
      <c r="B1233" t="s">
        <v>1042</v>
      </c>
      <c r="C1233">
        <v>-4138</v>
      </c>
    </row>
    <row r="1234" spans="1:3" x14ac:dyDescent="0.25">
      <c r="A1234" s="5" t="s">
        <v>115</v>
      </c>
      <c r="B1234" t="s">
        <v>1043</v>
      </c>
      <c r="C1234">
        <v>1</v>
      </c>
    </row>
    <row r="1235" spans="1:3" x14ac:dyDescent="0.25">
      <c r="A1235" s="5" t="s">
        <v>115</v>
      </c>
      <c r="B1235" t="s">
        <v>1044</v>
      </c>
      <c r="C1235">
        <v>-4138</v>
      </c>
    </row>
    <row r="1236" spans="1:3" x14ac:dyDescent="0.25">
      <c r="A1236" s="5" t="s">
        <v>116</v>
      </c>
      <c r="B1236" t="s">
        <v>146</v>
      </c>
      <c r="C1236" t="b">
        <v>0</v>
      </c>
    </row>
    <row r="1237" spans="1:3" x14ac:dyDescent="0.25">
      <c r="A1237" s="5" t="s">
        <v>116</v>
      </c>
      <c r="B1237" t="s">
        <v>802</v>
      </c>
      <c r="C1237" s="5" t="s">
        <v>1202</v>
      </c>
    </row>
    <row r="1238" spans="1:3" x14ac:dyDescent="0.25">
      <c r="A1238" s="5" t="s">
        <v>116</v>
      </c>
      <c r="B1238" t="s">
        <v>809</v>
      </c>
      <c r="C1238">
        <v>13.14</v>
      </c>
    </row>
    <row r="1239" spans="1:3" x14ac:dyDescent="0.25">
      <c r="A1239" s="5" t="s">
        <v>116</v>
      </c>
      <c r="B1239" t="s">
        <v>804</v>
      </c>
      <c r="C1239" s="5" t="s">
        <v>1046</v>
      </c>
    </row>
    <row r="1240" spans="1:3" x14ac:dyDescent="0.25">
      <c r="A1240" s="5" t="s">
        <v>116</v>
      </c>
      <c r="B1240" t="s">
        <v>1041</v>
      </c>
      <c r="C1240">
        <v>1</v>
      </c>
    </row>
    <row r="1241" spans="1:3" x14ac:dyDescent="0.25">
      <c r="A1241" s="5" t="s">
        <v>116</v>
      </c>
      <c r="B1241" t="s">
        <v>1042</v>
      </c>
      <c r="C1241">
        <v>-4138</v>
      </c>
    </row>
    <row r="1242" spans="1:3" x14ac:dyDescent="0.25">
      <c r="A1242" s="5" t="s">
        <v>116</v>
      </c>
      <c r="B1242" t="s">
        <v>1043</v>
      </c>
      <c r="C1242">
        <v>1</v>
      </c>
    </row>
    <row r="1243" spans="1:3" x14ac:dyDescent="0.25">
      <c r="A1243" s="5" t="s">
        <v>116</v>
      </c>
      <c r="B1243" t="s">
        <v>1044</v>
      </c>
      <c r="C1243">
        <v>2</v>
      </c>
    </row>
    <row r="1244" spans="1:3" x14ac:dyDescent="0.25">
      <c r="A1244" s="5" t="s">
        <v>118</v>
      </c>
      <c r="B1244" t="s">
        <v>146</v>
      </c>
      <c r="C1244" t="b">
        <v>0</v>
      </c>
    </row>
    <row r="1245" spans="1:3" x14ac:dyDescent="0.25">
      <c r="A1245" s="5" t="s">
        <v>118</v>
      </c>
      <c r="B1245" t="s">
        <v>802</v>
      </c>
      <c r="C1245" s="5" t="s">
        <v>1203</v>
      </c>
    </row>
    <row r="1246" spans="1:3" x14ac:dyDescent="0.25">
      <c r="A1246" s="5" t="s">
        <v>118</v>
      </c>
      <c r="B1246" t="s">
        <v>809</v>
      </c>
      <c r="C1246">
        <v>13.14</v>
      </c>
    </row>
    <row r="1247" spans="1:3" x14ac:dyDescent="0.25">
      <c r="A1247" s="5" t="s">
        <v>118</v>
      </c>
      <c r="B1247" t="s">
        <v>804</v>
      </c>
      <c r="C1247" s="5" t="s">
        <v>1046</v>
      </c>
    </row>
    <row r="1248" spans="1:3" x14ac:dyDescent="0.25">
      <c r="A1248" s="5" t="s">
        <v>118</v>
      </c>
      <c r="B1248" t="s">
        <v>1041</v>
      </c>
      <c r="C1248">
        <v>1</v>
      </c>
    </row>
    <row r="1249" spans="1:3" x14ac:dyDescent="0.25">
      <c r="A1249" s="5" t="s">
        <v>118</v>
      </c>
      <c r="B1249" t="s">
        <v>1042</v>
      </c>
      <c r="C1249">
        <v>2</v>
      </c>
    </row>
    <row r="1250" spans="1:3" x14ac:dyDescent="0.25">
      <c r="A1250" s="5" t="s">
        <v>118</v>
      </c>
      <c r="B1250" t="s">
        <v>1043</v>
      </c>
      <c r="C1250">
        <v>1</v>
      </c>
    </row>
    <row r="1251" spans="1:3" x14ac:dyDescent="0.25">
      <c r="A1251" s="5" t="s">
        <v>118</v>
      </c>
      <c r="B1251" t="s">
        <v>1044</v>
      </c>
      <c r="C1251">
        <v>2</v>
      </c>
    </row>
    <row r="1252" spans="1:3" x14ac:dyDescent="0.25">
      <c r="A1252" s="5" t="s">
        <v>120</v>
      </c>
      <c r="B1252" t="s">
        <v>146</v>
      </c>
      <c r="C1252" t="b">
        <v>0</v>
      </c>
    </row>
    <row r="1253" spans="1:3" x14ac:dyDescent="0.25">
      <c r="A1253" s="5" t="s">
        <v>120</v>
      </c>
      <c r="B1253" t="s">
        <v>802</v>
      </c>
      <c r="C1253" s="5" t="s">
        <v>1204</v>
      </c>
    </row>
    <row r="1254" spans="1:3" x14ac:dyDescent="0.25">
      <c r="A1254" s="5" t="s">
        <v>120</v>
      </c>
      <c r="B1254" t="s">
        <v>809</v>
      </c>
      <c r="C1254">
        <v>13.14</v>
      </c>
    </row>
    <row r="1255" spans="1:3" x14ac:dyDescent="0.25">
      <c r="A1255" s="5" t="s">
        <v>120</v>
      </c>
      <c r="B1255" t="s">
        <v>804</v>
      </c>
      <c r="C1255" s="5" t="s">
        <v>1046</v>
      </c>
    </row>
    <row r="1256" spans="1:3" x14ac:dyDescent="0.25">
      <c r="A1256" s="5" t="s">
        <v>120</v>
      </c>
      <c r="B1256" t="s">
        <v>1041</v>
      </c>
      <c r="C1256">
        <v>1</v>
      </c>
    </row>
    <row r="1257" spans="1:3" x14ac:dyDescent="0.25">
      <c r="A1257" s="5" t="s">
        <v>120</v>
      </c>
      <c r="B1257" t="s">
        <v>1042</v>
      </c>
      <c r="C1257">
        <v>2</v>
      </c>
    </row>
    <row r="1258" spans="1:3" x14ac:dyDescent="0.25">
      <c r="A1258" s="5" t="s">
        <v>120</v>
      </c>
      <c r="B1258" t="s">
        <v>1043</v>
      </c>
      <c r="C1258">
        <v>1</v>
      </c>
    </row>
    <row r="1259" spans="1:3" x14ac:dyDescent="0.25">
      <c r="A1259" s="5" t="s">
        <v>120</v>
      </c>
      <c r="B1259" t="s">
        <v>1044</v>
      </c>
      <c r="C1259">
        <v>2</v>
      </c>
    </row>
    <row r="1260" spans="1:3" x14ac:dyDescent="0.25">
      <c r="A1260" s="5" t="s">
        <v>122</v>
      </c>
      <c r="B1260" t="s">
        <v>146</v>
      </c>
      <c r="C1260" t="b">
        <v>0</v>
      </c>
    </row>
    <row r="1261" spans="1:3" x14ac:dyDescent="0.25">
      <c r="A1261" s="5" t="s">
        <v>122</v>
      </c>
      <c r="B1261" t="s">
        <v>802</v>
      </c>
      <c r="C1261" s="5" t="s">
        <v>1205</v>
      </c>
    </row>
    <row r="1262" spans="1:3" x14ac:dyDescent="0.25">
      <c r="A1262" s="5" t="s">
        <v>122</v>
      </c>
      <c r="B1262" t="s">
        <v>809</v>
      </c>
      <c r="C1262">
        <v>13.14</v>
      </c>
    </row>
    <row r="1263" spans="1:3" x14ac:dyDescent="0.25">
      <c r="A1263" s="5" t="s">
        <v>122</v>
      </c>
      <c r="B1263" t="s">
        <v>804</v>
      </c>
      <c r="C1263" s="5" t="s">
        <v>1046</v>
      </c>
    </row>
    <row r="1264" spans="1:3" x14ac:dyDescent="0.25">
      <c r="A1264" s="5" t="s">
        <v>122</v>
      </c>
      <c r="B1264" t="s">
        <v>1041</v>
      </c>
      <c r="C1264">
        <v>1</v>
      </c>
    </row>
    <row r="1265" spans="1:3" x14ac:dyDescent="0.25">
      <c r="A1265" s="5" t="s">
        <v>122</v>
      </c>
      <c r="B1265" t="s">
        <v>1042</v>
      </c>
      <c r="C1265">
        <v>2</v>
      </c>
    </row>
    <row r="1266" spans="1:3" x14ac:dyDescent="0.25">
      <c r="A1266" s="5" t="s">
        <v>122</v>
      </c>
      <c r="B1266" t="s">
        <v>1043</v>
      </c>
      <c r="C1266">
        <v>1</v>
      </c>
    </row>
    <row r="1267" spans="1:3" x14ac:dyDescent="0.25">
      <c r="A1267" s="5" t="s">
        <v>122</v>
      </c>
      <c r="B1267" t="s">
        <v>1044</v>
      </c>
      <c r="C1267">
        <v>2</v>
      </c>
    </row>
    <row r="1268" spans="1:3" x14ac:dyDescent="0.25">
      <c r="A1268" s="5" t="s">
        <v>124</v>
      </c>
      <c r="B1268" t="s">
        <v>146</v>
      </c>
      <c r="C1268" t="b">
        <v>0</v>
      </c>
    </row>
    <row r="1269" spans="1:3" x14ac:dyDescent="0.25">
      <c r="A1269" s="5" t="s">
        <v>124</v>
      </c>
      <c r="B1269" t="s">
        <v>802</v>
      </c>
      <c r="C1269" s="5" t="s">
        <v>1206</v>
      </c>
    </row>
    <row r="1270" spans="1:3" x14ac:dyDescent="0.25">
      <c r="A1270" s="5" t="s">
        <v>124</v>
      </c>
      <c r="B1270" t="s">
        <v>809</v>
      </c>
      <c r="C1270">
        <v>13.14</v>
      </c>
    </row>
    <row r="1271" spans="1:3" x14ac:dyDescent="0.25">
      <c r="A1271" s="5" t="s">
        <v>124</v>
      </c>
      <c r="B1271" t="s">
        <v>804</v>
      </c>
      <c r="C1271" s="5" t="s">
        <v>1046</v>
      </c>
    </row>
    <row r="1272" spans="1:3" x14ac:dyDescent="0.25">
      <c r="A1272" s="5" t="s">
        <v>124</v>
      </c>
      <c r="B1272" t="s">
        <v>1041</v>
      </c>
      <c r="C1272">
        <v>1</v>
      </c>
    </row>
    <row r="1273" spans="1:3" x14ac:dyDescent="0.25">
      <c r="A1273" s="5" t="s">
        <v>124</v>
      </c>
      <c r="B1273" t="s">
        <v>1042</v>
      </c>
      <c r="C1273">
        <v>2</v>
      </c>
    </row>
    <row r="1274" spans="1:3" x14ac:dyDescent="0.25">
      <c r="A1274" s="5" t="s">
        <v>124</v>
      </c>
      <c r="B1274" t="s">
        <v>1043</v>
      </c>
      <c r="C1274">
        <v>1</v>
      </c>
    </row>
    <row r="1275" spans="1:3" x14ac:dyDescent="0.25">
      <c r="A1275" s="5" t="s">
        <v>124</v>
      </c>
      <c r="B1275" t="s">
        <v>1044</v>
      </c>
      <c r="C1275">
        <v>2</v>
      </c>
    </row>
    <row r="1276" spans="1:3" x14ac:dyDescent="0.25">
      <c r="A1276" s="5" t="s">
        <v>126</v>
      </c>
      <c r="B1276" t="s">
        <v>146</v>
      </c>
      <c r="C1276" t="b">
        <v>0</v>
      </c>
    </row>
    <row r="1277" spans="1:3" x14ac:dyDescent="0.25">
      <c r="A1277" s="5" t="s">
        <v>126</v>
      </c>
      <c r="B1277" t="s">
        <v>802</v>
      </c>
      <c r="C1277" s="5" t="s">
        <v>1207</v>
      </c>
    </row>
    <row r="1278" spans="1:3" x14ac:dyDescent="0.25">
      <c r="A1278" s="5" t="s">
        <v>126</v>
      </c>
      <c r="B1278" t="s">
        <v>809</v>
      </c>
      <c r="C1278">
        <v>13.14</v>
      </c>
    </row>
    <row r="1279" spans="1:3" x14ac:dyDescent="0.25">
      <c r="A1279" s="5" t="s">
        <v>126</v>
      </c>
      <c r="B1279" t="s">
        <v>804</v>
      </c>
      <c r="C1279" s="5" t="s">
        <v>1046</v>
      </c>
    </row>
    <row r="1280" spans="1:3" x14ac:dyDescent="0.25">
      <c r="A1280" s="5" t="s">
        <v>126</v>
      </c>
      <c r="B1280" t="s">
        <v>1041</v>
      </c>
      <c r="C1280">
        <v>1</v>
      </c>
    </row>
    <row r="1281" spans="1:3" x14ac:dyDescent="0.25">
      <c r="A1281" s="5" t="s">
        <v>126</v>
      </c>
      <c r="B1281" t="s">
        <v>1042</v>
      </c>
      <c r="C1281">
        <v>2</v>
      </c>
    </row>
    <row r="1282" spans="1:3" x14ac:dyDescent="0.25">
      <c r="A1282" s="5" t="s">
        <v>126</v>
      </c>
      <c r="B1282" t="s">
        <v>1043</v>
      </c>
      <c r="C1282">
        <v>1</v>
      </c>
    </row>
    <row r="1283" spans="1:3" x14ac:dyDescent="0.25">
      <c r="A1283" s="5" t="s">
        <v>126</v>
      </c>
      <c r="B1283" t="s">
        <v>1044</v>
      </c>
      <c r="C1283">
        <v>2</v>
      </c>
    </row>
    <row r="1284" spans="1:3" x14ac:dyDescent="0.25">
      <c r="A1284" s="5" t="s">
        <v>128</v>
      </c>
      <c r="B1284" t="s">
        <v>146</v>
      </c>
      <c r="C1284" t="b">
        <v>0</v>
      </c>
    </row>
    <row r="1285" spans="1:3" x14ac:dyDescent="0.25">
      <c r="A1285" s="5" t="s">
        <v>128</v>
      </c>
      <c r="B1285" t="s">
        <v>802</v>
      </c>
      <c r="C1285" s="5" t="s">
        <v>1208</v>
      </c>
    </row>
    <row r="1286" spans="1:3" x14ac:dyDescent="0.25">
      <c r="A1286" s="5" t="s">
        <v>128</v>
      </c>
      <c r="B1286" t="s">
        <v>809</v>
      </c>
      <c r="C1286">
        <v>13.14</v>
      </c>
    </row>
    <row r="1287" spans="1:3" x14ac:dyDescent="0.25">
      <c r="A1287" s="5" t="s">
        <v>128</v>
      </c>
      <c r="B1287" t="s">
        <v>804</v>
      </c>
      <c r="C1287" s="5" t="s">
        <v>1046</v>
      </c>
    </row>
    <row r="1288" spans="1:3" x14ac:dyDescent="0.25">
      <c r="A1288" s="5" t="s">
        <v>128</v>
      </c>
      <c r="B1288" t="s">
        <v>1041</v>
      </c>
      <c r="C1288">
        <v>1</v>
      </c>
    </row>
    <row r="1289" spans="1:3" x14ac:dyDescent="0.25">
      <c r="A1289" s="5" t="s">
        <v>128</v>
      </c>
      <c r="B1289" t="s">
        <v>1042</v>
      </c>
      <c r="C1289">
        <v>2</v>
      </c>
    </row>
    <row r="1290" spans="1:3" x14ac:dyDescent="0.25">
      <c r="A1290" s="5" t="s">
        <v>128</v>
      </c>
      <c r="B1290" t="s">
        <v>1043</v>
      </c>
      <c r="C1290">
        <v>1</v>
      </c>
    </row>
    <row r="1291" spans="1:3" x14ac:dyDescent="0.25">
      <c r="A1291" s="5" t="s">
        <v>128</v>
      </c>
      <c r="B1291" t="s">
        <v>1044</v>
      </c>
      <c r="C1291">
        <v>2</v>
      </c>
    </row>
    <row r="1292" spans="1:3" x14ac:dyDescent="0.25">
      <c r="A1292" s="5" t="s">
        <v>130</v>
      </c>
      <c r="B1292" t="s">
        <v>146</v>
      </c>
      <c r="C1292" t="b">
        <v>0</v>
      </c>
    </row>
    <row r="1293" spans="1:3" x14ac:dyDescent="0.25">
      <c r="A1293" s="5" t="s">
        <v>130</v>
      </c>
      <c r="B1293" t="s">
        <v>802</v>
      </c>
      <c r="C1293" s="5" t="s">
        <v>1209</v>
      </c>
    </row>
    <row r="1294" spans="1:3" x14ac:dyDescent="0.25">
      <c r="A1294" s="5" t="s">
        <v>130</v>
      </c>
      <c r="B1294" t="s">
        <v>809</v>
      </c>
      <c r="C1294">
        <v>13.14</v>
      </c>
    </row>
    <row r="1295" spans="1:3" x14ac:dyDescent="0.25">
      <c r="A1295" s="5" t="s">
        <v>130</v>
      </c>
      <c r="B1295" t="s">
        <v>804</v>
      </c>
      <c r="C1295" s="5" t="s">
        <v>1046</v>
      </c>
    </row>
    <row r="1296" spans="1:3" x14ac:dyDescent="0.25">
      <c r="A1296" s="5" t="s">
        <v>130</v>
      </c>
      <c r="B1296" t="s">
        <v>1041</v>
      </c>
      <c r="C1296">
        <v>1</v>
      </c>
    </row>
    <row r="1297" spans="1:3" x14ac:dyDescent="0.25">
      <c r="A1297" s="5" t="s">
        <v>130</v>
      </c>
      <c r="B1297" t="s">
        <v>1042</v>
      </c>
      <c r="C1297">
        <v>2</v>
      </c>
    </row>
    <row r="1298" spans="1:3" x14ac:dyDescent="0.25">
      <c r="A1298" s="5" t="s">
        <v>130</v>
      </c>
      <c r="B1298" t="s">
        <v>1043</v>
      </c>
      <c r="C1298">
        <v>1</v>
      </c>
    </row>
    <row r="1299" spans="1:3" x14ac:dyDescent="0.25">
      <c r="A1299" s="5" t="s">
        <v>130</v>
      </c>
      <c r="B1299" t="s">
        <v>1044</v>
      </c>
      <c r="C1299">
        <v>2</v>
      </c>
    </row>
    <row r="1300" spans="1:3" x14ac:dyDescent="0.25">
      <c r="A1300" s="5" t="s">
        <v>132</v>
      </c>
      <c r="B1300" t="s">
        <v>146</v>
      </c>
      <c r="C1300" t="b">
        <v>0</v>
      </c>
    </row>
    <row r="1301" spans="1:3" x14ac:dyDescent="0.25">
      <c r="A1301" s="5" t="s">
        <v>132</v>
      </c>
      <c r="B1301" t="s">
        <v>802</v>
      </c>
      <c r="C1301" s="5" t="s">
        <v>1210</v>
      </c>
    </row>
    <row r="1302" spans="1:3" x14ac:dyDescent="0.25">
      <c r="A1302" s="5" t="s">
        <v>132</v>
      </c>
      <c r="B1302" t="s">
        <v>809</v>
      </c>
      <c r="C1302">
        <v>13.14</v>
      </c>
    </row>
    <row r="1303" spans="1:3" x14ac:dyDescent="0.25">
      <c r="A1303" s="5" t="s">
        <v>132</v>
      </c>
      <c r="B1303" t="s">
        <v>804</v>
      </c>
      <c r="C1303" s="5" t="s">
        <v>1046</v>
      </c>
    </row>
    <row r="1304" spans="1:3" x14ac:dyDescent="0.25">
      <c r="A1304" s="5" t="s">
        <v>132</v>
      </c>
      <c r="B1304" t="s">
        <v>1041</v>
      </c>
      <c r="C1304">
        <v>1</v>
      </c>
    </row>
    <row r="1305" spans="1:3" x14ac:dyDescent="0.25">
      <c r="A1305" s="5" t="s">
        <v>132</v>
      </c>
      <c r="B1305" t="s">
        <v>1042</v>
      </c>
      <c r="C1305">
        <v>2</v>
      </c>
    </row>
    <row r="1306" spans="1:3" x14ac:dyDescent="0.25">
      <c r="A1306" s="5" t="s">
        <v>132</v>
      </c>
      <c r="B1306" t="s">
        <v>1043</v>
      </c>
      <c r="C1306">
        <v>1</v>
      </c>
    </row>
    <row r="1307" spans="1:3" x14ac:dyDescent="0.25">
      <c r="A1307" s="5" t="s">
        <v>132</v>
      </c>
      <c r="B1307" t="s">
        <v>1044</v>
      </c>
      <c r="C1307">
        <v>2</v>
      </c>
    </row>
    <row r="1308" spans="1:3" x14ac:dyDescent="0.25">
      <c r="A1308" s="5" t="s">
        <v>134</v>
      </c>
      <c r="B1308" t="s">
        <v>146</v>
      </c>
      <c r="C1308" t="b">
        <v>0</v>
      </c>
    </row>
    <row r="1309" spans="1:3" x14ac:dyDescent="0.25">
      <c r="A1309" s="5" t="s">
        <v>134</v>
      </c>
      <c r="B1309" t="s">
        <v>802</v>
      </c>
      <c r="C1309" s="5" t="s">
        <v>1211</v>
      </c>
    </row>
    <row r="1310" spans="1:3" x14ac:dyDescent="0.25">
      <c r="A1310" s="5" t="s">
        <v>134</v>
      </c>
      <c r="B1310" t="s">
        <v>809</v>
      </c>
      <c r="C1310">
        <v>13.14</v>
      </c>
    </row>
    <row r="1311" spans="1:3" x14ac:dyDescent="0.25">
      <c r="A1311" s="5" t="s">
        <v>134</v>
      </c>
      <c r="B1311" t="s">
        <v>804</v>
      </c>
      <c r="C1311" s="5" t="s">
        <v>1046</v>
      </c>
    </row>
    <row r="1312" spans="1:3" x14ac:dyDescent="0.25">
      <c r="A1312" s="5" t="s">
        <v>134</v>
      </c>
      <c r="B1312" t="s">
        <v>1041</v>
      </c>
      <c r="C1312">
        <v>1</v>
      </c>
    </row>
    <row r="1313" spans="1:3" x14ac:dyDescent="0.25">
      <c r="A1313" s="5" t="s">
        <v>134</v>
      </c>
      <c r="B1313" t="s">
        <v>1042</v>
      </c>
      <c r="C1313">
        <v>2</v>
      </c>
    </row>
    <row r="1314" spans="1:3" x14ac:dyDescent="0.25">
      <c r="A1314" s="5" t="s">
        <v>134</v>
      </c>
      <c r="B1314" t="s">
        <v>1043</v>
      </c>
      <c r="C1314">
        <v>1</v>
      </c>
    </row>
    <row r="1315" spans="1:3" x14ac:dyDescent="0.25">
      <c r="A1315" s="5" t="s">
        <v>134</v>
      </c>
      <c r="B1315" t="s">
        <v>1044</v>
      </c>
      <c r="C1315">
        <v>2</v>
      </c>
    </row>
    <row r="1316" spans="1:3" x14ac:dyDescent="0.25">
      <c r="A1316" s="5" t="s">
        <v>136</v>
      </c>
      <c r="B1316" t="s">
        <v>146</v>
      </c>
      <c r="C1316" t="b">
        <v>0</v>
      </c>
    </row>
    <row r="1317" spans="1:3" x14ac:dyDescent="0.25">
      <c r="A1317" s="5" t="s">
        <v>136</v>
      </c>
      <c r="B1317" t="s">
        <v>802</v>
      </c>
      <c r="C1317" s="5" t="s">
        <v>1212</v>
      </c>
    </row>
    <row r="1318" spans="1:3" x14ac:dyDescent="0.25">
      <c r="A1318" s="5" t="s">
        <v>136</v>
      </c>
      <c r="B1318" t="s">
        <v>809</v>
      </c>
      <c r="C1318">
        <v>13.14</v>
      </c>
    </row>
    <row r="1319" spans="1:3" x14ac:dyDescent="0.25">
      <c r="A1319" s="5" t="s">
        <v>136</v>
      </c>
      <c r="B1319" t="s">
        <v>804</v>
      </c>
      <c r="C1319" s="5" t="s">
        <v>1046</v>
      </c>
    </row>
    <row r="1320" spans="1:3" x14ac:dyDescent="0.25">
      <c r="A1320" s="5" t="s">
        <v>136</v>
      </c>
      <c r="B1320" t="s">
        <v>1041</v>
      </c>
      <c r="C1320">
        <v>1</v>
      </c>
    </row>
    <row r="1321" spans="1:3" x14ac:dyDescent="0.25">
      <c r="A1321" s="5" t="s">
        <v>136</v>
      </c>
      <c r="B1321" t="s">
        <v>1042</v>
      </c>
      <c r="C1321">
        <v>2</v>
      </c>
    </row>
    <row r="1322" spans="1:3" x14ac:dyDescent="0.25">
      <c r="A1322" s="5" t="s">
        <v>136</v>
      </c>
      <c r="B1322" t="s">
        <v>1043</v>
      </c>
      <c r="C1322">
        <v>1</v>
      </c>
    </row>
    <row r="1323" spans="1:3" x14ac:dyDescent="0.25">
      <c r="A1323" s="5" t="s">
        <v>136</v>
      </c>
      <c r="B1323" t="s">
        <v>1044</v>
      </c>
      <c r="C1323">
        <v>2</v>
      </c>
    </row>
    <row r="1324" spans="1:3" x14ac:dyDescent="0.25">
      <c r="A1324" s="5" t="s">
        <v>138</v>
      </c>
      <c r="B1324" t="s">
        <v>146</v>
      </c>
      <c r="C1324" t="b">
        <v>0</v>
      </c>
    </row>
    <row r="1325" spans="1:3" x14ac:dyDescent="0.25">
      <c r="A1325" s="5" t="s">
        <v>138</v>
      </c>
      <c r="B1325" t="s">
        <v>802</v>
      </c>
      <c r="C1325" s="5" t="s">
        <v>1213</v>
      </c>
    </row>
    <row r="1326" spans="1:3" x14ac:dyDescent="0.25">
      <c r="A1326" s="5" t="s">
        <v>138</v>
      </c>
      <c r="B1326" t="s">
        <v>809</v>
      </c>
      <c r="C1326">
        <v>13.14</v>
      </c>
    </row>
    <row r="1327" spans="1:3" x14ac:dyDescent="0.25">
      <c r="A1327" s="5" t="s">
        <v>138</v>
      </c>
      <c r="B1327" t="s">
        <v>804</v>
      </c>
      <c r="C1327" s="5" t="s">
        <v>1046</v>
      </c>
    </row>
    <row r="1328" spans="1:3" x14ac:dyDescent="0.25">
      <c r="A1328" s="5" t="s">
        <v>138</v>
      </c>
      <c r="B1328" t="s">
        <v>1041</v>
      </c>
      <c r="C1328">
        <v>1</v>
      </c>
    </row>
    <row r="1329" spans="1:3" x14ac:dyDescent="0.25">
      <c r="A1329" s="5" t="s">
        <v>138</v>
      </c>
      <c r="B1329" t="s">
        <v>1042</v>
      </c>
      <c r="C1329">
        <v>2</v>
      </c>
    </row>
    <row r="1330" spans="1:3" x14ac:dyDescent="0.25">
      <c r="A1330" s="5" t="s">
        <v>138</v>
      </c>
      <c r="B1330" t="s">
        <v>1043</v>
      </c>
      <c r="C1330">
        <v>1</v>
      </c>
    </row>
    <row r="1331" spans="1:3" x14ac:dyDescent="0.25">
      <c r="A1331" s="5" t="s">
        <v>138</v>
      </c>
      <c r="B1331" t="s">
        <v>1044</v>
      </c>
      <c r="C1331">
        <v>-4138</v>
      </c>
    </row>
    <row r="1332" spans="1:3" x14ac:dyDescent="0.25">
      <c r="A1332" s="5" t="s">
        <v>45</v>
      </c>
      <c r="B1332" t="s">
        <v>146</v>
      </c>
      <c r="C1332" t="b">
        <v>0</v>
      </c>
    </row>
    <row r="1333" spans="1:3" x14ac:dyDescent="0.25">
      <c r="A1333" s="5" t="s">
        <v>45</v>
      </c>
      <c r="B1333" t="s">
        <v>802</v>
      </c>
      <c r="C1333" s="5" t="s">
        <v>1214</v>
      </c>
    </row>
    <row r="1334" spans="1:3" x14ac:dyDescent="0.25">
      <c r="A1334" s="5" t="s">
        <v>45</v>
      </c>
      <c r="B1334" t="s">
        <v>809</v>
      </c>
      <c r="C1334">
        <v>13.29</v>
      </c>
    </row>
    <row r="1335" spans="1:3" x14ac:dyDescent="0.25">
      <c r="A1335" s="5" t="s">
        <v>45</v>
      </c>
      <c r="B1335" t="s">
        <v>804</v>
      </c>
      <c r="C1335" s="5" t="s">
        <v>1046</v>
      </c>
    </row>
    <row r="1336" spans="1:3" x14ac:dyDescent="0.25">
      <c r="A1336" s="5" t="s">
        <v>45</v>
      </c>
      <c r="B1336" t="s">
        <v>1041</v>
      </c>
      <c r="C1336">
        <v>1</v>
      </c>
    </row>
    <row r="1337" spans="1:3" x14ac:dyDescent="0.25">
      <c r="A1337" s="5" t="s">
        <v>45</v>
      </c>
      <c r="B1337" t="s">
        <v>1042</v>
      </c>
      <c r="C1337">
        <v>-4138</v>
      </c>
    </row>
    <row r="1338" spans="1:3" x14ac:dyDescent="0.25">
      <c r="A1338" s="5" t="s">
        <v>45</v>
      </c>
      <c r="B1338" t="s">
        <v>1043</v>
      </c>
      <c r="C1338">
        <v>1</v>
      </c>
    </row>
    <row r="1339" spans="1:3" x14ac:dyDescent="0.25">
      <c r="A1339" s="5" t="s">
        <v>45</v>
      </c>
      <c r="B1339" t="s">
        <v>1044</v>
      </c>
      <c r="C1339">
        <v>2</v>
      </c>
    </row>
    <row r="1340" spans="1:3" x14ac:dyDescent="0.25">
      <c r="A1340" s="5" t="s">
        <v>46</v>
      </c>
      <c r="B1340" t="s">
        <v>146</v>
      </c>
      <c r="C1340" t="b">
        <v>0</v>
      </c>
    </row>
    <row r="1341" spans="1:3" x14ac:dyDescent="0.25">
      <c r="A1341" s="5" t="s">
        <v>46</v>
      </c>
      <c r="B1341" t="s">
        <v>802</v>
      </c>
      <c r="C1341" s="5" t="s">
        <v>1215</v>
      </c>
    </row>
    <row r="1342" spans="1:3" x14ac:dyDescent="0.25">
      <c r="A1342" s="5" t="s">
        <v>46</v>
      </c>
      <c r="B1342" t="s">
        <v>809</v>
      </c>
      <c r="C1342">
        <v>13.29</v>
      </c>
    </row>
    <row r="1343" spans="1:3" x14ac:dyDescent="0.25">
      <c r="A1343" s="5" t="s">
        <v>46</v>
      </c>
      <c r="B1343" t="s">
        <v>804</v>
      </c>
      <c r="C1343" s="5" t="s">
        <v>1046</v>
      </c>
    </row>
    <row r="1344" spans="1:3" x14ac:dyDescent="0.25">
      <c r="A1344" s="5" t="s">
        <v>46</v>
      </c>
      <c r="B1344" t="s">
        <v>1041</v>
      </c>
      <c r="C1344">
        <v>1</v>
      </c>
    </row>
    <row r="1345" spans="1:3" x14ac:dyDescent="0.25">
      <c r="A1345" s="5" t="s">
        <v>46</v>
      </c>
      <c r="B1345" t="s">
        <v>1042</v>
      </c>
      <c r="C1345">
        <v>2</v>
      </c>
    </row>
    <row r="1346" spans="1:3" x14ac:dyDescent="0.25">
      <c r="A1346" s="5" t="s">
        <v>46</v>
      </c>
      <c r="B1346" t="s">
        <v>1043</v>
      </c>
      <c r="C1346">
        <v>1</v>
      </c>
    </row>
    <row r="1347" spans="1:3" x14ac:dyDescent="0.25">
      <c r="A1347" s="5" t="s">
        <v>46</v>
      </c>
      <c r="B1347" t="s">
        <v>1044</v>
      </c>
      <c r="C1347">
        <v>2</v>
      </c>
    </row>
    <row r="1348" spans="1:3" x14ac:dyDescent="0.25">
      <c r="A1348" s="5" t="s">
        <v>47</v>
      </c>
      <c r="B1348" t="s">
        <v>146</v>
      </c>
      <c r="C1348" t="b">
        <v>0</v>
      </c>
    </row>
    <row r="1349" spans="1:3" x14ac:dyDescent="0.25">
      <c r="A1349" s="5" t="s">
        <v>47</v>
      </c>
      <c r="B1349" t="s">
        <v>802</v>
      </c>
      <c r="C1349" s="5" t="s">
        <v>1216</v>
      </c>
    </row>
    <row r="1350" spans="1:3" x14ac:dyDescent="0.25">
      <c r="A1350" s="5" t="s">
        <v>47</v>
      </c>
      <c r="B1350" t="s">
        <v>809</v>
      </c>
      <c r="C1350">
        <v>13.29</v>
      </c>
    </row>
    <row r="1351" spans="1:3" x14ac:dyDescent="0.25">
      <c r="A1351" s="5" t="s">
        <v>47</v>
      </c>
      <c r="B1351" t="s">
        <v>804</v>
      </c>
      <c r="C1351" s="5" t="s">
        <v>1046</v>
      </c>
    </row>
    <row r="1352" spans="1:3" x14ac:dyDescent="0.25">
      <c r="A1352" s="5" t="s">
        <v>47</v>
      </c>
      <c r="B1352" t="s">
        <v>1041</v>
      </c>
      <c r="C1352">
        <v>1</v>
      </c>
    </row>
    <row r="1353" spans="1:3" x14ac:dyDescent="0.25">
      <c r="A1353" s="5" t="s">
        <v>47</v>
      </c>
      <c r="B1353" t="s">
        <v>1042</v>
      </c>
      <c r="C1353">
        <v>2</v>
      </c>
    </row>
    <row r="1354" spans="1:3" x14ac:dyDescent="0.25">
      <c r="A1354" s="5" t="s">
        <v>47</v>
      </c>
      <c r="B1354" t="s">
        <v>1043</v>
      </c>
      <c r="C1354">
        <v>1</v>
      </c>
    </row>
    <row r="1355" spans="1:3" x14ac:dyDescent="0.25">
      <c r="A1355" s="5" t="s">
        <v>47</v>
      </c>
      <c r="B1355" t="s">
        <v>1044</v>
      </c>
      <c r="C1355">
        <v>2</v>
      </c>
    </row>
    <row r="1356" spans="1:3" x14ac:dyDescent="0.25">
      <c r="A1356" s="5" t="s">
        <v>48</v>
      </c>
      <c r="B1356" t="s">
        <v>146</v>
      </c>
      <c r="C1356" t="b">
        <v>0</v>
      </c>
    </row>
    <row r="1357" spans="1:3" x14ac:dyDescent="0.25">
      <c r="A1357" s="5" t="s">
        <v>48</v>
      </c>
      <c r="B1357" t="s">
        <v>802</v>
      </c>
      <c r="C1357" s="5" t="s">
        <v>1217</v>
      </c>
    </row>
    <row r="1358" spans="1:3" x14ac:dyDescent="0.25">
      <c r="A1358" s="5" t="s">
        <v>48</v>
      </c>
      <c r="B1358" t="s">
        <v>809</v>
      </c>
      <c r="C1358">
        <v>13.29</v>
      </c>
    </row>
    <row r="1359" spans="1:3" x14ac:dyDescent="0.25">
      <c r="A1359" s="5" t="s">
        <v>48</v>
      </c>
      <c r="B1359" t="s">
        <v>804</v>
      </c>
      <c r="C1359" s="5" t="s">
        <v>1046</v>
      </c>
    </row>
    <row r="1360" spans="1:3" x14ac:dyDescent="0.25">
      <c r="A1360" s="5" t="s">
        <v>48</v>
      </c>
      <c r="B1360" t="s">
        <v>1041</v>
      </c>
      <c r="C1360">
        <v>1</v>
      </c>
    </row>
    <row r="1361" spans="1:3" x14ac:dyDescent="0.25">
      <c r="A1361" s="5" t="s">
        <v>48</v>
      </c>
      <c r="B1361" t="s">
        <v>1042</v>
      </c>
      <c r="C1361">
        <v>2</v>
      </c>
    </row>
    <row r="1362" spans="1:3" x14ac:dyDescent="0.25">
      <c r="A1362" s="5" t="s">
        <v>48</v>
      </c>
      <c r="B1362" t="s">
        <v>1043</v>
      </c>
      <c r="C1362">
        <v>1</v>
      </c>
    </row>
    <row r="1363" spans="1:3" x14ac:dyDescent="0.25">
      <c r="A1363" s="5" t="s">
        <v>48</v>
      </c>
      <c r="B1363" t="s">
        <v>1044</v>
      </c>
      <c r="C1363">
        <v>2</v>
      </c>
    </row>
    <row r="1364" spans="1:3" x14ac:dyDescent="0.25">
      <c r="A1364" s="5" t="s">
        <v>49</v>
      </c>
      <c r="B1364" t="s">
        <v>146</v>
      </c>
      <c r="C1364" t="b">
        <v>0</v>
      </c>
    </row>
    <row r="1365" spans="1:3" x14ac:dyDescent="0.25">
      <c r="A1365" s="5" t="s">
        <v>49</v>
      </c>
      <c r="B1365" t="s">
        <v>802</v>
      </c>
      <c r="C1365" s="5" t="s">
        <v>1218</v>
      </c>
    </row>
    <row r="1366" spans="1:3" x14ac:dyDescent="0.25">
      <c r="A1366" s="5" t="s">
        <v>49</v>
      </c>
      <c r="B1366" t="s">
        <v>809</v>
      </c>
      <c r="C1366">
        <v>13.29</v>
      </c>
    </row>
    <row r="1367" spans="1:3" x14ac:dyDescent="0.25">
      <c r="A1367" s="5" t="s">
        <v>49</v>
      </c>
      <c r="B1367" t="s">
        <v>804</v>
      </c>
      <c r="C1367" s="5" t="s">
        <v>1046</v>
      </c>
    </row>
    <row r="1368" spans="1:3" x14ac:dyDescent="0.25">
      <c r="A1368" s="5" t="s">
        <v>49</v>
      </c>
      <c r="B1368" t="s">
        <v>1041</v>
      </c>
      <c r="C1368">
        <v>1</v>
      </c>
    </row>
    <row r="1369" spans="1:3" x14ac:dyDescent="0.25">
      <c r="A1369" s="5" t="s">
        <v>49</v>
      </c>
      <c r="B1369" t="s">
        <v>1042</v>
      </c>
      <c r="C1369">
        <v>2</v>
      </c>
    </row>
    <row r="1370" spans="1:3" x14ac:dyDescent="0.25">
      <c r="A1370" s="5" t="s">
        <v>49</v>
      </c>
      <c r="B1370" t="s">
        <v>1043</v>
      </c>
      <c r="C1370">
        <v>1</v>
      </c>
    </row>
    <row r="1371" spans="1:3" x14ac:dyDescent="0.25">
      <c r="A1371" s="5" t="s">
        <v>49</v>
      </c>
      <c r="B1371" t="s">
        <v>1044</v>
      </c>
      <c r="C1371">
        <v>2</v>
      </c>
    </row>
    <row r="1372" spans="1:3" x14ac:dyDescent="0.25">
      <c r="A1372" s="5" t="s">
        <v>50</v>
      </c>
      <c r="B1372" t="s">
        <v>146</v>
      </c>
      <c r="C1372" t="b">
        <v>0</v>
      </c>
    </row>
    <row r="1373" spans="1:3" x14ac:dyDescent="0.25">
      <c r="A1373" s="5" t="s">
        <v>50</v>
      </c>
      <c r="B1373" t="s">
        <v>802</v>
      </c>
      <c r="C1373" s="5" t="s">
        <v>1219</v>
      </c>
    </row>
    <row r="1374" spans="1:3" x14ac:dyDescent="0.25">
      <c r="A1374" s="5" t="s">
        <v>50</v>
      </c>
      <c r="B1374" t="s">
        <v>809</v>
      </c>
      <c r="C1374">
        <v>13.29</v>
      </c>
    </row>
    <row r="1375" spans="1:3" x14ac:dyDescent="0.25">
      <c r="A1375" s="5" t="s">
        <v>50</v>
      </c>
      <c r="B1375" t="s">
        <v>804</v>
      </c>
      <c r="C1375" s="5" t="s">
        <v>1046</v>
      </c>
    </row>
    <row r="1376" spans="1:3" x14ac:dyDescent="0.25">
      <c r="A1376" s="5" t="s">
        <v>50</v>
      </c>
      <c r="B1376" t="s">
        <v>1041</v>
      </c>
      <c r="C1376">
        <v>1</v>
      </c>
    </row>
    <row r="1377" spans="1:3" x14ac:dyDescent="0.25">
      <c r="A1377" s="5" t="s">
        <v>50</v>
      </c>
      <c r="B1377" t="s">
        <v>1042</v>
      </c>
      <c r="C1377">
        <v>2</v>
      </c>
    </row>
    <row r="1378" spans="1:3" x14ac:dyDescent="0.25">
      <c r="A1378" s="5" t="s">
        <v>50</v>
      </c>
      <c r="B1378" t="s">
        <v>1043</v>
      </c>
      <c r="C1378">
        <v>1</v>
      </c>
    </row>
    <row r="1379" spans="1:3" x14ac:dyDescent="0.25">
      <c r="A1379" s="5" t="s">
        <v>50</v>
      </c>
      <c r="B1379" t="s">
        <v>1044</v>
      </c>
      <c r="C1379">
        <v>2</v>
      </c>
    </row>
    <row r="1380" spans="1:3" x14ac:dyDescent="0.25">
      <c r="A1380" s="5" t="s">
        <v>51</v>
      </c>
      <c r="B1380" t="s">
        <v>146</v>
      </c>
      <c r="C1380" t="b">
        <v>0</v>
      </c>
    </row>
    <row r="1381" spans="1:3" x14ac:dyDescent="0.25">
      <c r="A1381" s="5" t="s">
        <v>51</v>
      </c>
      <c r="B1381" t="s">
        <v>802</v>
      </c>
      <c r="C1381" s="5" t="s">
        <v>1220</v>
      </c>
    </row>
    <row r="1382" spans="1:3" x14ac:dyDescent="0.25">
      <c r="A1382" s="5" t="s">
        <v>51</v>
      </c>
      <c r="B1382" t="s">
        <v>809</v>
      </c>
      <c r="C1382">
        <v>13.29</v>
      </c>
    </row>
    <row r="1383" spans="1:3" x14ac:dyDescent="0.25">
      <c r="A1383" s="5" t="s">
        <v>51</v>
      </c>
      <c r="B1383" t="s">
        <v>804</v>
      </c>
      <c r="C1383" s="5" t="s">
        <v>1046</v>
      </c>
    </row>
    <row r="1384" spans="1:3" x14ac:dyDescent="0.25">
      <c r="A1384" s="5" t="s">
        <v>51</v>
      </c>
      <c r="B1384" t="s">
        <v>1041</v>
      </c>
      <c r="C1384">
        <v>1</v>
      </c>
    </row>
    <row r="1385" spans="1:3" x14ac:dyDescent="0.25">
      <c r="A1385" s="5" t="s">
        <v>51</v>
      </c>
      <c r="B1385" t="s">
        <v>1042</v>
      </c>
      <c r="C1385">
        <v>2</v>
      </c>
    </row>
    <row r="1386" spans="1:3" x14ac:dyDescent="0.25">
      <c r="A1386" s="5" t="s">
        <v>51</v>
      </c>
      <c r="B1386" t="s">
        <v>1043</v>
      </c>
      <c r="C1386">
        <v>1</v>
      </c>
    </row>
    <row r="1387" spans="1:3" x14ac:dyDescent="0.25">
      <c r="A1387" s="5" t="s">
        <v>51</v>
      </c>
      <c r="B1387" t="s">
        <v>1044</v>
      </c>
      <c r="C1387">
        <v>2</v>
      </c>
    </row>
    <row r="1388" spans="1:3" x14ac:dyDescent="0.25">
      <c r="A1388" s="5" t="s">
        <v>52</v>
      </c>
      <c r="B1388" t="s">
        <v>146</v>
      </c>
      <c r="C1388" t="b">
        <v>0</v>
      </c>
    </row>
    <row r="1389" spans="1:3" x14ac:dyDescent="0.25">
      <c r="A1389" s="5" t="s">
        <v>52</v>
      </c>
      <c r="B1389" t="s">
        <v>802</v>
      </c>
      <c r="C1389" s="5" t="s">
        <v>1221</v>
      </c>
    </row>
    <row r="1390" spans="1:3" x14ac:dyDescent="0.25">
      <c r="A1390" s="5" t="s">
        <v>52</v>
      </c>
      <c r="B1390" t="s">
        <v>809</v>
      </c>
      <c r="C1390">
        <v>13.29</v>
      </c>
    </row>
    <row r="1391" spans="1:3" x14ac:dyDescent="0.25">
      <c r="A1391" s="5" t="s">
        <v>52</v>
      </c>
      <c r="B1391" t="s">
        <v>804</v>
      </c>
      <c r="C1391" s="5" t="s">
        <v>1046</v>
      </c>
    </row>
    <row r="1392" spans="1:3" x14ac:dyDescent="0.25">
      <c r="A1392" s="5" t="s">
        <v>52</v>
      </c>
      <c r="B1392" t="s">
        <v>1041</v>
      </c>
      <c r="C1392">
        <v>1</v>
      </c>
    </row>
    <row r="1393" spans="1:3" x14ac:dyDescent="0.25">
      <c r="A1393" s="5" t="s">
        <v>52</v>
      </c>
      <c r="B1393" t="s">
        <v>1042</v>
      </c>
      <c r="C1393">
        <v>2</v>
      </c>
    </row>
    <row r="1394" spans="1:3" x14ac:dyDescent="0.25">
      <c r="A1394" s="5" t="s">
        <v>52</v>
      </c>
      <c r="B1394" t="s">
        <v>1043</v>
      </c>
      <c r="C1394">
        <v>1</v>
      </c>
    </row>
    <row r="1395" spans="1:3" x14ac:dyDescent="0.25">
      <c r="A1395" s="5" t="s">
        <v>52</v>
      </c>
      <c r="B1395" t="s">
        <v>1044</v>
      </c>
      <c r="C1395">
        <v>2</v>
      </c>
    </row>
    <row r="1396" spans="1:3" x14ac:dyDescent="0.25">
      <c r="A1396" s="5" t="s">
        <v>53</v>
      </c>
      <c r="B1396" t="s">
        <v>146</v>
      </c>
      <c r="C1396" t="b">
        <v>0</v>
      </c>
    </row>
    <row r="1397" spans="1:3" x14ac:dyDescent="0.25">
      <c r="A1397" s="5" t="s">
        <v>53</v>
      </c>
      <c r="B1397" t="s">
        <v>802</v>
      </c>
      <c r="C1397" s="5" t="s">
        <v>1222</v>
      </c>
    </row>
    <row r="1398" spans="1:3" x14ac:dyDescent="0.25">
      <c r="A1398" s="5" t="s">
        <v>53</v>
      </c>
      <c r="B1398" t="s">
        <v>809</v>
      </c>
      <c r="C1398">
        <v>13.29</v>
      </c>
    </row>
    <row r="1399" spans="1:3" x14ac:dyDescent="0.25">
      <c r="A1399" s="5" t="s">
        <v>53</v>
      </c>
      <c r="B1399" t="s">
        <v>804</v>
      </c>
      <c r="C1399" s="5" t="s">
        <v>1046</v>
      </c>
    </row>
    <row r="1400" spans="1:3" x14ac:dyDescent="0.25">
      <c r="A1400" s="5" t="s">
        <v>53</v>
      </c>
      <c r="B1400" t="s">
        <v>1041</v>
      </c>
      <c r="C1400">
        <v>1</v>
      </c>
    </row>
    <row r="1401" spans="1:3" x14ac:dyDescent="0.25">
      <c r="A1401" s="5" t="s">
        <v>53</v>
      </c>
      <c r="B1401" t="s">
        <v>1042</v>
      </c>
      <c r="C1401">
        <v>2</v>
      </c>
    </row>
    <row r="1402" spans="1:3" x14ac:dyDescent="0.25">
      <c r="A1402" s="5" t="s">
        <v>53</v>
      </c>
      <c r="B1402" t="s">
        <v>1043</v>
      </c>
      <c r="C1402">
        <v>1</v>
      </c>
    </row>
    <row r="1403" spans="1:3" x14ac:dyDescent="0.25">
      <c r="A1403" s="5" t="s">
        <v>53</v>
      </c>
      <c r="B1403" t="s">
        <v>1044</v>
      </c>
      <c r="C1403">
        <v>2</v>
      </c>
    </row>
    <row r="1404" spans="1:3" x14ac:dyDescent="0.25">
      <c r="A1404" s="5" t="s">
        <v>54</v>
      </c>
      <c r="B1404" t="s">
        <v>146</v>
      </c>
      <c r="C1404" t="b">
        <v>0</v>
      </c>
    </row>
    <row r="1405" spans="1:3" x14ac:dyDescent="0.25">
      <c r="A1405" s="5" t="s">
        <v>54</v>
      </c>
      <c r="B1405" t="s">
        <v>802</v>
      </c>
      <c r="C1405" s="5" t="s">
        <v>1223</v>
      </c>
    </row>
    <row r="1406" spans="1:3" x14ac:dyDescent="0.25">
      <c r="A1406" s="5" t="s">
        <v>54</v>
      </c>
      <c r="B1406" t="s">
        <v>809</v>
      </c>
      <c r="C1406">
        <v>13.29</v>
      </c>
    </row>
    <row r="1407" spans="1:3" x14ac:dyDescent="0.25">
      <c r="A1407" s="5" t="s">
        <v>54</v>
      </c>
      <c r="B1407" t="s">
        <v>804</v>
      </c>
      <c r="C1407" s="5" t="s">
        <v>1046</v>
      </c>
    </row>
    <row r="1408" spans="1:3" x14ac:dyDescent="0.25">
      <c r="A1408" s="5" t="s">
        <v>54</v>
      </c>
      <c r="B1408" t="s">
        <v>1041</v>
      </c>
      <c r="C1408">
        <v>1</v>
      </c>
    </row>
    <row r="1409" spans="1:3" x14ac:dyDescent="0.25">
      <c r="A1409" s="5" t="s">
        <v>54</v>
      </c>
      <c r="B1409" t="s">
        <v>1042</v>
      </c>
      <c r="C1409">
        <v>2</v>
      </c>
    </row>
    <row r="1410" spans="1:3" x14ac:dyDescent="0.25">
      <c r="A1410" s="5" t="s">
        <v>54</v>
      </c>
      <c r="B1410" t="s">
        <v>1043</v>
      </c>
      <c r="C1410">
        <v>1</v>
      </c>
    </row>
    <row r="1411" spans="1:3" x14ac:dyDescent="0.25">
      <c r="A1411" s="5" t="s">
        <v>54</v>
      </c>
      <c r="B1411" t="s">
        <v>1044</v>
      </c>
      <c r="C1411">
        <v>2</v>
      </c>
    </row>
    <row r="1412" spans="1:3" x14ac:dyDescent="0.25">
      <c r="A1412" s="5" t="s">
        <v>55</v>
      </c>
      <c r="B1412" t="s">
        <v>146</v>
      </c>
      <c r="C1412" t="b">
        <v>0</v>
      </c>
    </row>
    <row r="1413" spans="1:3" x14ac:dyDescent="0.25">
      <c r="A1413" s="5" t="s">
        <v>55</v>
      </c>
      <c r="B1413" t="s">
        <v>802</v>
      </c>
      <c r="C1413" s="5" t="s">
        <v>1224</v>
      </c>
    </row>
    <row r="1414" spans="1:3" x14ac:dyDescent="0.25">
      <c r="A1414" s="5" t="s">
        <v>55</v>
      </c>
      <c r="B1414" t="s">
        <v>809</v>
      </c>
      <c r="C1414">
        <v>13.29</v>
      </c>
    </row>
    <row r="1415" spans="1:3" x14ac:dyDescent="0.25">
      <c r="A1415" s="5" t="s">
        <v>55</v>
      </c>
      <c r="B1415" t="s">
        <v>804</v>
      </c>
      <c r="C1415" s="5" t="s">
        <v>1046</v>
      </c>
    </row>
    <row r="1416" spans="1:3" x14ac:dyDescent="0.25">
      <c r="A1416" s="5" t="s">
        <v>55</v>
      </c>
      <c r="B1416" t="s">
        <v>1041</v>
      </c>
      <c r="C1416">
        <v>1</v>
      </c>
    </row>
    <row r="1417" spans="1:3" x14ac:dyDescent="0.25">
      <c r="A1417" s="5" t="s">
        <v>55</v>
      </c>
      <c r="B1417" t="s">
        <v>1042</v>
      </c>
      <c r="C1417">
        <v>2</v>
      </c>
    </row>
    <row r="1418" spans="1:3" x14ac:dyDescent="0.25">
      <c r="A1418" s="5" t="s">
        <v>55</v>
      </c>
      <c r="B1418" t="s">
        <v>1043</v>
      </c>
      <c r="C1418">
        <v>1</v>
      </c>
    </row>
    <row r="1419" spans="1:3" x14ac:dyDescent="0.25">
      <c r="A1419" s="5" t="s">
        <v>55</v>
      </c>
      <c r="B1419" t="s">
        <v>1044</v>
      </c>
      <c r="C1419">
        <v>2</v>
      </c>
    </row>
    <row r="1420" spans="1:3" x14ac:dyDescent="0.25">
      <c r="A1420" s="5" t="s">
        <v>56</v>
      </c>
      <c r="B1420" t="s">
        <v>146</v>
      </c>
      <c r="C1420" t="b">
        <v>0</v>
      </c>
    </row>
    <row r="1421" spans="1:3" x14ac:dyDescent="0.25">
      <c r="A1421" s="5" t="s">
        <v>56</v>
      </c>
      <c r="B1421" t="s">
        <v>802</v>
      </c>
      <c r="C1421" s="5" t="s">
        <v>1225</v>
      </c>
    </row>
    <row r="1422" spans="1:3" x14ac:dyDescent="0.25">
      <c r="A1422" s="5" t="s">
        <v>56</v>
      </c>
      <c r="B1422" t="s">
        <v>809</v>
      </c>
      <c r="C1422">
        <v>13.29</v>
      </c>
    </row>
    <row r="1423" spans="1:3" x14ac:dyDescent="0.25">
      <c r="A1423" s="5" t="s">
        <v>56</v>
      </c>
      <c r="B1423" t="s">
        <v>804</v>
      </c>
      <c r="C1423" s="5" t="s">
        <v>1046</v>
      </c>
    </row>
    <row r="1424" spans="1:3" x14ac:dyDescent="0.25">
      <c r="A1424" s="5" t="s">
        <v>56</v>
      </c>
      <c r="B1424" t="s">
        <v>1041</v>
      </c>
      <c r="C1424">
        <v>1</v>
      </c>
    </row>
    <row r="1425" spans="1:3" x14ac:dyDescent="0.25">
      <c r="A1425" s="5" t="s">
        <v>56</v>
      </c>
      <c r="B1425" t="s">
        <v>1042</v>
      </c>
      <c r="C1425">
        <v>2</v>
      </c>
    </row>
    <row r="1426" spans="1:3" x14ac:dyDescent="0.25">
      <c r="A1426" s="5" t="s">
        <v>56</v>
      </c>
      <c r="B1426" t="s">
        <v>1043</v>
      </c>
      <c r="C1426">
        <v>1</v>
      </c>
    </row>
    <row r="1427" spans="1:3" x14ac:dyDescent="0.25">
      <c r="A1427" s="5" t="s">
        <v>56</v>
      </c>
      <c r="B1427" t="s">
        <v>1044</v>
      </c>
      <c r="C1427">
        <v>-4138</v>
      </c>
    </row>
    <row r="1428" spans="1:3" x14ac:dyDescent="0.25">
      <c r="A1428" s="5" t="s">
        <v>117</v>
      </c>
      <c r="B1428" t="s">
        <v>146</v>
      </c>
      <c r="C1428" t="b">
        <v>0</v>
      </c>
    </row>
    <row r="1429" spans="1:3" x14ac:dyDescent="0.25">
      <c r="A1429" s="5" t="s">
        <v>117</v>
      </c>
      <c r="B1429" t="s">
        <v>802</v>
      </c>
      <c r="C1429" s="5" t="s">
        <v>1226</v>
      </c>
    </row>
    <row r="1430" spans="1:3" x14ac:dyDescent="0.25">
      <c r="A1430" s="5" t="s">
        <v>117</v>
      </c>
      <c r="B1430" t="s">
        <v>1045</v>
      </c>
      <c r="C1430" s="5" t="s">
        <v>1176</v>
      </c>
    </row>
    <row r="1431" spans="1:3" x14ac:dyDescent="0.25">
      <c r="A1431" s="5" t="s">
        <v>117</v>
      </c>
      <c r="B1431" t="s">
        <v>809</v>
      </c>
      <c r="C1431">
        <v>14.71</v>
      </c>
    </row>
    <row r="1432" spans="1:3" x14ac:dyDescent="0.25">
      <c r="A1432" s="5" t="s">
        <v>117</v>
      </c>
      <c r="B1432" t="s">
        <v>804</v>
      </c>
      <c r="C1432" s="5" t="s">
        <v>1046</v>
      </c>
    </row>
    <row r="1433" spans="1:3" x14ac:dyDescent="0.25">
      <c r="A1433" s="5" t="s">
        <v>117</v>
      </c>
      <c r="B1433" t="s">
        <v>1041</v>
      </c>
      <c r="C1433">
        <v>1</v>
      </c>
    </row>
    <row r="1434" spans="1:3" x14ac:dyDescent="0.25">
      <c r="A1434" s="5" t="s">
        <v>117</v>
      </c>
      <c r="B1434" t="s">
        <v>1042</v>
      </c>
      <c r="C1434">
        <v>-4138</v>
      </c>
    </row>
    <row r="1435" spans="1:3" x14ac:dyDescent="0.25">
      <c r="A1435" s="5" t="s">
        <v>117</v>
      </c>
      <c r="B1435" t="s">
        <v>1043</v>
      </c>
      <c r="C1435">
        <v>1</v>
      </c>
    </row>
    <row r="1436" spans="1:3" x14ac:dyDescent="0.25">
      <c r="A1436" s="5" t="s">
        <v>117</v>
      </c>
      <c r="B1436" t="s">
        <v>1044</v>
      </c>
      <c r="C1436">
        <v>2</v>
      </c>
    </row>
    <row r="1437" spans="1:3" x14ac:dyDescent="0.25">
      <c r="A1437" s="5" t="s">
        <v>119</v>
      </c>
      <c r="B1437" t="s">
        <v>146</v>
      </c>
      <c r="C1437" t="b">
        <v>0</v>
      </c>
    </row>
    <row r="1438" spans="1:3" x14ac:dyDescent="0.25">
      <c r="A1438" s="5" t="s">
        <v>119</v>
      </c>
      <c r="B1438" t="s">
        <v>802</v>
      </c>
      <c r="C1438" s="5" t="s">
        <v>1227</v>
      </c>
    </row>
    <row r="1439" spans="1:3" x14ac:dyDescent="0.25">
      <c r="A1439" s="5" t="s">
        <v>119</v>
      </c>
      <c r="B1439" t="s">
        <v>1045</v>
      </c>
      <c r="C1439" s="5" t="s">
        <v>1177</v>
      </c>
    </row>
    <row r="1440" spans="1:3" x14ac:dyDescent="0.25">
      <c r="A1440" s="5" t="s">
        <v>119</v>
      </c>
      <c r="B1440" t="s">
        <v>809</v>
      </c>
      <c r="C1440">
        <v>14.71</v>
      </c>
    </row>
    <row r="1441" spans="1:3" x14ac:dyDescent="0.25">
      <c r="A1441" s="5" t="s">
        <v>119</v>
      </c>
      <c r="B1441" t="s">
        <v>804</v>
      </c>
      <c r="C1441" s="5" t="s">
        <v>1046</v>
      </c>
    </row>
    <row r="1442" spans="1:3" x14ac:dyDescent="0.25">
      <c r="A1442" s="5" t="s">
        <v>119</v>
      </c>
      <c r="B1442" t="s">
        <v>1041</v>
      </c>
      <c r="C1442">
        <v>1</v>
      </c>
    </row>
    <row r="1443" spans="1:3" x14ac:dyDescent="0.25">
      <c r="A1443" s="5" t="s">
        <v>119</v>
      </c>
      <c r="B1443" t="s">
        <v>1042</v>
      </c>
      <c r="C1443">
        <v>2</v>
      </c>
    </row>
    <row r="1444" spans="1:3" x14ac:dyDescent="0.25">
      <c r="A1444" s="5" t="s">
        <v>119</v>
      </c>
      <c r="B1444" t="s">
        <v>1043</v>
      </c>
      <c r="C1444">
        <v>1</v>
      </c>
    </row>
    <row r="1445" spans="1:3" x14ac:dyDescent="0.25">
      <c r="A1445" s="5" t="s">
        <v>119</v>
      </c>
      <c r="B1445" t="s">
        <v>1044</v>
      </c>
      <c r="C1445">
        <v>2</v>
      </c>
    </row>
    <row r="1446" spans="1:3" x14ac:dyDescent="0.25">
      <c r="A1446" s="5" t="s">
        <v>121</v>
      </c>
      <c r="B1446" t="s">
        <v>146</v>
      </c>
      <c r="C1446" t="b">
        <v>0</v>
      </c>
    </row>
    <row r="1447" spans="1:3" x14ac:dyDescent="0.25">
      <c r="A1447" s="5" t="s">
        <v>121</v>
      </c>
      <c r="B1447" t="s">
        <v>802</v>
      </c>
      <c r="C1447" s="5" t="s">
        <v>1228</v>
      </c>
    </row>
    <row r="1448" spans="1:3" x14ac:dyDescent="0.25">
      <c r="A1448" s="5" t="s">
        <v>121</v>
      </c>
      <c r="B1448" t="s">
        <v>1045</v>
      </c>
      <c r="C1448" s="5" t="s">
        <v>1178</v>
      </c>
    </row>
    <row r="1449" spans="1:3" x14ac:dyDescent="0.25">
      <c r="A1449" s="5" t="s">
        <v>121</v>
      </c>
      <c r="B1449" t="s">
        <v>809</v>
      </c>
      <c r="C1449">
        <v>14.71</v>
      </c>
    </row>
    <row r="1450" spans="1:3" x14ac:dyDescent="0.25">
      <c r="A1450" s="5" t="s">
        <v>121</v>
      </c>
      <c r="B1450" t="s">
        <v>804</v>
      </c>
      <c r="C1450" s="5" t="s">
        <v>1046</v>
      </c>
    </row>
    <row r="1451" spans="1:3" x14ac:dyDescent="0.25">
      <c r="A1451" s="5" t="s">
        <v>121</v>
      </c>
      <c r="B1451" t="s">
        <v>1041</v>
      </c>
      <c r="C1451">
        <v>1</v>
      </c>
    </row>
    <row r="1452" spans="1:3" x14ac:dyDescent="0.25">
      <c r="A1452" s="5" t="s">
        <v>121</v>
      </c>
      <c r="B1452" t="s">
        <v>1042</v>
      </c>
      <c r="C1452">
        <v>2</v>
      </c>
    </row>
    <row r="1453" spans="1:3" x14ac:dyDescent="0.25">
      <c r="A1453" s="5" t="s">
        <v>121</v>
      </c>
      <c r="B1453" t="s">
        <v>1043</v>
      </c>
      <c r="C1453">
        <v>1</v>
      </c>
    </row>
    <row r="1454" spans="1:3" x14ac:dyDescent="0.25">
      <c r="A1454" s="5" t="s">
        <v>121</v>
      </c>
      <c r="B1454" t="s">
        <v>1044</v>
      </c>
      <c r="C1454">
        <v>2</v>
      </c>
    </row>
    <row r="1455" spans="1:3" x14ac:dyDescent="0.25">
      <c r="A1455" s="5" t="s">
        <v>123</v>
      </c>
      <c r="B1455" t="s">
        <v>146</v>
      </c>
      <c r="C1455" t="b">
        <v>0</v>
      </c>
    </row>
    <row r="1456" spans="1:3" x14ac:dyDescent="0.25">
      <c r="A1456" s="5" t="s">
        <v>123</v>
      </c>
      <c r="B1456" t="s">
        <v>802</v>
      </c>
      <c r="C1456" s="5" t="s">
        <v>1229</v>
      </c>
    </row>
    <row r="1457" spans="1:3" x14ac:dyDescent="0.25">
      <c r="A1457" s="5" t="s">
        <v>123</v>
      </c>
      <c r="B1457" t="s">
        <v>1045</v>
      </c>
      <c r="C1457" s="5" t="s">
        <v>1179</v>
      </c>
    </row>
    <row r="1458" spans="1:3" x14ac:dyDescent="0.25">
      <c r="A1458" s="5" t="s">
        <v>123</v>
      </c>
      <c r="B1458" t="s">
        <v>809</v>
      </c>
      <c r="C1458">
        <v>14.71</v>
      </c>
    </row>
    <row r="1459" spans="1:3" x14ac:dyDescent="0.25">
      <c r="A1459" s="5" t="s">
        <v>123</v>
      </c>
      <c r="B1459" t="s">
        <v>804</v>
      </c>
      <c r="C1459" s="5" t="s">
        <v>1046</v>
      </c>
    </row>
    <row r="1460" spans="1:3" x14ac:dyDescent="0.25">
      <c r="A1460" s="5" t="s">
        <v>123</v>
      </c>
      <c r="B1460" t="s">
        <v>1041</v>
      </c>
      <c r="C1460">
        <v>1</v>
      </c>
    </row>
    <row r="1461" spans="1:3" x14ac:dyDescent="0.25">
      <c r="A1461" s="5" t="s">
        <v>123</v>
      </c>
      <c r="B1461" t="s">
        <v>1042</v>
      </c>
      <c r="C1461">
        <v>2</v>
      </c>
    </row>
    <row r="1462" spans="1:3" x14ac:dyDescent="0.25">
      <c r="A1462" s="5" t="s">
        <v>123</v>
      </c>
      <c r="B1462" t="s">
        <v>1043</v>
      </c>
      <c r="C1462">
        <v>1</v>
      </c>
    </row>
    <row r="1463" spans="1:3" x14ac:dyDescent="0.25">
      <c r="A1463" s="5" t="s">
        <v>123</v>
      </c>
      <c r="B1463" t="s">
        <v>1044</v>
      </c>
      <c r="C1463">
        <v>2</v>
      </c>
    </row>
    <row r="1464" spans="1:3" x14ac:dyDescent="0.25">
      <c r="A1464" s="5" t="s">
        <v>125</v>
      </c>
      <c r="B1464" t="s">
        <v>146</v>
      </c>
      <c r="C1464" t="b">
        <v>0</v>
      </c>
    </row>
    <row r="1465" spans="1:3" x14ac:dyDescent="0.25">
      <c r="A1465" s="5" t="s">
        <v>125</v>
      </c>
      <c r="B1465" t="s">
        <v>802</v>
      </c>
      <c r="C1465" s="5" t="s">
        <v>1230</v>
      </c>
    </row>
    <row r="1466" spans="1:3" x14ac:dyDescent="0.25">
      <c r="A1466" s="5" t="s">
        <v>125</v>
      </c>
      <c r="B1466" t="s">
        <v>1045</v>
      </c>
      <c r="C1466" s="5" t="s">
        <v>1180</v>
      </c>
    </row>
    <row r="1467" spans="1:3" x14ac:dyDescent="0.25">
      <c r="A1467" s="5" t="s">
        <v>125</v>
      </c>
      <c r="B1467" t="s">
        <v>809</v>
      </c>
      <c r="C1467">
        <v>14.71</v>
      </c>
    </row>
    <row r="1468" spans="1:3" x14ac:dyDescent="0.25">
      <c r="A1468" s="5" t="s">
        <v>125</v>
      </c>
      <c r="B1468" t="s">
        <v>804</v>
      </c>
      <c r="C1468" s="5" t="s">
        <v>1046</v>
      </c>
    </row>
    <row r="1469" spans="1:3" x14ac:dyDescent="0.25">
      <c r="A1469" s="5" t="s">
        <v>125</v>
      </c>
      <c r="B1469" t="s">
        <v>1041</v>
      </c>
      <c r="C1469">
        <v>1</v>
      </c>
    </row>
    <row r="1470" spans="1:3" x14ac:dyDescent="0.25">
      <c r="A1470" s="5" t="s">
        <v>125</v>
      </c>
      <c r="B1470" t="s">
        <v>1042</v>
      </c>
      <c r="C1470">
        <v>2</v>
      </c>
    </row>
    <row r="1471" spans="1:3" x14ac:dyDescent="0.25">
      <c r="A1471" s="5" t="s">
        <v>125</v>
      </c>
      <c r="B1471" t="s">
        <v>1043</v>
      </c>
      <c r="C1471">
        <v>1</v>
      </c>
    </row>
    <row r="1472" spans="1:3" x14ac:dyDescent="0.25">
      <c r="A1472" s="5" t="s">
        <v>125</v>
      </c>
      <c r="B1472" t="s">
        <v>1044</v>
      </c>
      <c r="C1472">
        <v>2</v>
      </c>
    </row>
    <row r="1473" spans="1:3" x14ac:dyDescent="0.25">
      <c r="A1473" s="5" t="s">
        <v>127</v>
      </c>
      <c r="B1473" t="s">
        <v>146</v>
      </c>
      <c r="C1473" t="b">
        <v>0</v>
      </c>
    </row>
    <row r="1474" spans="1:3" x14ac:dyDescent="0.25">
      <c r="A1474" s="5" t="s">
        <v>127</v>
      </c>
      <c r="B1474" t="s">
        <v>802</v>
      </c>
      <c r="C1474" s="5" t="s">
        <v>1231</v>
      </c>
    </row>
    <row r="1475" spans="1:3" x14ac:dyDescent="0.25">
      <c r="A1475" s="5" t="s">
        <v>127</v>
      </c>
      <c r="B1475" t="s">
        <v>1045</v>
      </c>
      <c r="C1475" s="5" t="s">
        <v>1181</v>
      </c>
    </row>
    <row r="1476" spans="1:3" x14ac:dyDescent="0.25">
      <c r="A1476" s="5" t="s">
        <v>127</v>
      </c>
      <c r="B1476" t="s">
        <v>809</v>
      </c>
      <c r="C1476">
        <v>14.71</v>
      </c>
    </row>
    <row r="1477" spans="1:3" x14ac:dyDescent="0.25">
      <c r="A1477" s="5" t="s">
        <v>127</v>
      </c>
      <c r="B1477" t="s">
        <v>804</v>
      </c>
      <c r="C1477" s="5" t="s">
        <v>1046</v>
      </c>
    </row>
    <row r="1478" spans="1:3" x14ac:dyDescent="0.25">
      <c r="A1478" s="5" t="s">
        <v>127</v>
      </c>
      <c r="B1478" t="s">
        <v>1041</v>
      </c>
      <c r="C1478">
        <v>1</v>
      </c>
    </row>
    <row r="1479" spans="1:3" x14ac:dyDescent="0.25">
      <c r="A1479" s="5" t="s">
        <v>127</v>
      </c>
      <c r="B1479" t="s">
        <v>1042</v>
      </c>
      <c r="C1479">
        <v>2</v>
      </c>
    </row>
    <row r="1480" spans="1:3" x14ac:dyDescent="0.25">
      <c r="A1480" s="5" t="s">
        <v>127</v>
      </c>
      <c r="B1480" t="s">
        <v>1043</v>
      </c>
      <c r="C1480">
        <v>1</v>
      </c>
    </row>
    <row r="1481" spans="1:3" x14ac:dyDescent="0.25">
      <c r="A1481" s="5" t="s">
        <v>127</v>
      </c>
      <c r="B1481" t="s">
        <v>1044</v>
      </c>
      <c r="C1481">
        <v>2</v>
      </c>
    </row>
    <row r="1482" spans="1:3" x14ac:dyDescent="0.25">
      <c r="A1482" s="5" t="s">
        <v>129</v>
      </c>
      <c r="B1482" t="s">
        <v>146</v>
      </c>
      <c r="C1482" t="b">
        <v>0</v>
      </c>
    </row>
    <row r="1483" spans="1:3" x14ac:dyDescent="0.25">
      <c r="A1483" s="5" t="s">
        <v>129</v>
      </c>
      <c r="B1483" t="s">
        <v>802</v>
      </c>
      <c r="C1483" s="5" t="s">
        <v>1232</v>
      </c>
    </row>
    <row r="1484" spans="1:3" x14ac:dyDescent="0.25">
      <c r="A1484" s="5" t="s">
        <v>129</v>
      </c>
      <c r="B1484" t="s">
        <v>1045</v>
      </c>
      <c r="C1484" s="5" t="s">
        <v>1182</v>
      </c>
    </row>
    <row r="1485" spans="1:3" x14ac:dyDescent="0.25">
      <c r="A1485" s="5" t="s">
        <v>129</v>
      </c>
      <c r="B1485" t="s">
        <v>809</v>
      </c>
      <c r="C1485">
        <v>14.71</v>
      </c>
    </row>
    <row r="1486" spans="1:3" x14ac:dyDescent="0.25">
      <c r="A1486" s="5" t="s">
        <v>129</v>
      </c>
      <c r="B1486" t="s">
        <v>804</v>
      </c>
      <c r="C1486" s="5" t="s">
        <v>1046</v>
      </c>
    </row>
    <row r="1487" spans="1:3" x14ac:dyDescent="0.25">
      <c r="A1487" s="5" t="s">
        <v>129</v>
      </c>
      <c r="B1487" t="s">
        <v>1041</v>
      </c>
      <c r="C1487">
        <v>1</v>
      </c>
    </row>
    <row r="1488" spans="1:3" x14ac:dyDescent="0.25">
      <c r="A1488" s="5" t="s">
        <v>129</v>
      </c>
      <c r="B1488" t="s">
        <v>1042</v>
      </c>
      <c r="C1488">
        <v>2</v>
      </c>
    </row>
    <row r="1489" spans="1:3" x14ac:dyDescent="0.25">
      <c r="A1489" s="5" t="s">
        <v>129</v>
      </c>
      <c r="B1489" t="s">
        <v>1043</v>
      </c>
      <c r="C1489">
        <v>1</v>
      </c>
    </row>
    <row r="1490" spans="1:3" x14ac:dyDescent="0.25">
      <c r="A1490" s="5" t="s">
        <v>129</v>
      </c>
      <c r="B1490" t="s">
        <v>1044</v>
      </c>
      <c r="C1490">
        <v>2</v>
      </c>
    </row>
    <row r="1491" spans="1:3" x14ac:dyDescent="0.25">
      <c r="A1491" s="5" t="s">
        <v>131</v>
      </c>
      <c r="B1491" t="s">
        <v>146</v>
      </c>
      <c r="C1491" t="b">
        <v>0</v>
      </c>
    </row>
    <row r="1492" spans="1:3" x14ac:dyDescent="0.25">
      <c r="A1492" s="5" t="s">
        <v>131</v>
      </c>
      <c r="B1492" t="s">
        <v>802</v>
      </c>
      <c r="C1492" s="5" t="s">
        <v>1233</v>
      </c>
    </row>
    <row r="1493" spans="1:3" x14ac:dyDescent="0.25">
      <c r="A1493" s="5" t="s">
        <v>131</v>
      </c>
      <c r="B1493" t="s">
        <v>1045</v>
      </c>
      <c r="C1493" s="5" t="s">
        <v>1183</v>
      </c>
    </row>
    <row r="1494" spans="1:3" x14ac:dyDescent="0.25">
      <c r="A1494" s="5" t="s">
        <v>131</v>
      </c>
      <c r="B1494" t="s">
        <v>809</v>
      </c>
      <c r="C1494">
        <v>14.71</v>
      </c>
    </row>
    <row r="1495" spans="1:3" x14ac:dyDescent="0.25">
      <c r="A1495" s="5" t="s">
        <v>131</v>
      </c>
      <c r="B1495" t="s">
        <v>804</v>
      </c>
      <c r="C1495" s="5" t="s">
        <v>1046</v>
      </c>
    </row>
    <row r="1496" spans="1:3" x14ac:dyDescent="0.25">
      <c r="A1496" s="5" t="s">
        <v>131</v>
      </c>
      <c r="B1496" t="s">
        <v>1041</v>
      </c>
      <c r="C1496">
        <v>1</v>
      </c>
    </row>
    <row r="1497" spans="1:3" x14ac:dyDescent="0.25">
      <c r="A1497" s="5" t="s">
        <v>131</v>
      </c>
      <c r="B1497" t="s">
        <v>1042</v>
      </c>
      <c r="C1497">
        <v>2</v>
      </c>
    </row>
    <row r="1498" spans="1:3" x14ac:dyDescent="0.25">
      <c r="A1498" s="5" t="s">
        <v>131</v>
      </c>
      <c r="B1498" t="s">
        <v>1043</v>
      </c>
      <c r="C1498">
        <v>1</v>
      </c>
    </row>
    <row r="1499" spans="1:3" x14ac:dyDescent="0.25">
      <c r="A1499" s="5" t="s">
        <v>131</v>
      </c>
      <c r="B1499" t="s">
        <v>1044</v>
      </c>
      <c r="C1499">
        <v>2</v>
      </c>
    </row>
    <row r="1500" spans="1:3" x14ac:dyDescent="0.25">
      <c r="A1500" s="5" t="s">
        <v>133</v>
      </c>
      <c r="B1500" t="s">
        <v>146</v>
      </c>
      <c r="C1500" t="b">
        <v>0</v>
      </c>
    </row>
    <row r="1501" spans="1:3" x14ac:dyDescent="0.25">
      <c r="A1501" s="5" t="s">
        <v>133</v>
      </c>
      <c r="B1501" t="s">
        <v>802</v>
      </c>
      <c r="C1501" s="5" t="s">
        <v>1234</v>
      </c>
    </row>
    <row r="1502" spans="1:3" x14ac:dyDescent="0.25">
      <c r="A1502" s="5" t="s">
        <v>133</v>
      </c>
      <c r="B1502" t="s">
        <v>1045</v>
      </c>
      <c r="C1502" s="5" t="s">
        <v>1184</v>
      </c>
    </row>
    <row r="1503" spans="1:3" x14ac:dyDescent="0.25">
      <c r="A1503" s="5" t="s">
        <v>133</v>
      </c>
      <c r="B1503" t="s">
        <v>809</v>
      </c>
      <c r="C1503">
        <v>14.71</v>
      </c>
    </row>
    <row r="1504" spans="1:3" x14ac:dyDescent="0.25">
      <c r="A1504" s="5" t="s">
        <v>133</v>
      </c>
      <c r="B1504" t="s">
        <v>804</v>
      </c>
      <c r="C1504" s="5" t="s">
        <v>1046</v>
      </c>
    </row>
    <row r="1505" spans="1:3" x14ac:dyDescent="0.25">
      <c r="A1505" s="5" t="s">
        <v>133</v>
      </c>
      <c r="B1505" t="s">
        <v>1041</v>
      </c>
      <c r="C1505">
        <v>1</v>
      </c>
    </row>
    <row r="1506" spans="1:3" x14ac:dyDescent="0.25">
      <c r="A1506" s="5" t="s">
        <v>133</v>
      </c>
      <c r="B1506" t="s">
        <v>1042</v>
      </c>
      <c r="C1506">
        <v>2</v>
      </c>
    </row>
    <row r="1507" spans="1:3" x14ac:dyDescent="0.25">
      <c r="A1507" s="5" t="s">
        <v>133</v>
      </c>
      <c r="B1507" t="s">
        <v>1043</v>
      </c>
      <c r="C1507">
        <v>1</v>
      </c>
    </row>
    <row r="1508" spans="1:3" x14ac:dyDescent="0.25">
      <c r="A1508" s="5" t="s">
        <v>133</v>
      </c>
      <c r="B1508" t="s">
        <v>1044</v>
      </c>
      <c r="C1508">
        <v>2</v>
      </c>
    </row>
    <row r="1509" spans="1:3" x14ac:dyDescent="0.25">
      <c r="A1509" s="5" t="s">
        <v>135</v>
      </c>
      <c r="B1509" t="s">
        <v>146</v>
      </c>
      <c r="C1509" t="b">
        <v>0</v>
      </c>
    </row>
    <row r="1510" spans="1:3" x14ac:dyDescent="0.25">
      <c r="A1510" s="5" t="s">
        <v>135</v>
      </c>
      <c r="B1510" t="s">
        <v>802</v>
      </c>
      <c r="C1510" s="5" t="s">
        <v>1235</v>
      </c>
    </row>
    <row r="1511" spans="1:3" x14ac:dyDescent="0.25">
      <c r="A1511" s="5" t="s">
        <v>135</v>
      </c>
      <c r="B1511" t="s">
        <v>1045</v>
      </c>
      <c r="C1511" s="5" t="s">
        <v>1185</v>
      </c>
    </row>
    <row r="1512" spans="1:3" x14ac:dyDescent="0.25">
      <c r="A1512" s="5" t="s">
        <v>135</v>
      </c>
      <c r="B1512" t="s">
        <v>809</v>
      </c>
      <c r="C1512">
        <v>14.71</v>
      </c>
    </row>
    <row r="1513" spans="1:3" x14ac:dyDescent="0.25">
      <c r="A1513" s="5" t="s">
        <v>135</v>
      </c>
      <c r="B1513" t="s">
        <v>804</v>
      </c>
      <c r="C1513" s="5" t="s">
        <v>1046</v>
      </c>
    </row>
    <row r="1514" spans="1:3" x14ac:dyDescent="0.25">
      <c r="A1514" s="5" t="s">
        <v>135</v>
      </c>
      <c r="B1514" t="s">
        <v>1041</v>
      </c>
      <c r="C1514">
        <v>1</v>
      </c>
    </row>
    <row r="1515" spans="1:3" x14ac:dyDescent="0.25">
      <c r="A1515" s="5" t="s">
        <v>135</v>
      </c>
      <c r="B1515" t="s">
        <v>1042</v>
      </c>
      <c r="C1515">
        <v>2</v>
      </c>
    </row>
    <row r="1516" spans="1:3" x14ac:dyDescent="0.25">
      <c r="A1516" s="5" t="s">
        <v>135</v>
      </c>
      <c r="B1516" t="s">
        <v>1043</v>
      </c>
      <c r="C1516">
        <v>1</v>
      </c>
    </row>
    <row r="1517" spans="1:3" x14ac:dyDescent="0.25">
      <c r="A1517" s="5" t="s">
        <v>135</v>
      </c>
      <c r="B1517" t="s">
        <v>1044</v>
      </c>
      <c r="C1517">
        <v>2</v>
      </c>
    </row>
    <row r="1518" spans="1:3" x14ac:dyDescent="0.25">
      <c r="A1518" s="5" t="s">
        <v>137</v>
      </c>
      <c r="B1518" t="s">
        <v>146</v>
      </c>
      <c r="C1518" t="b">
        <v>0</v>
      </c>
    </row>
    <row r="1519" spans="1:3" x14ac:dyDescent="0.25">
      <c r="A1519" s="5" t="s">
        <v>137</v>
      </c>
      <c r="B1519" t="s">
        <v>802</v>
      </c>
      <c r="C1519" s="5" t="s">
        <v>1236</v>
      </c>
    </row>
    <row r="1520" spans="1:3" x14ac:dyDescent="0.25">
      <c r="A1520" s="5" t="s">
        <v>137</v>
      </c>
      <c r="B1520" t="s">
        <v>1045</v>
      </c>
      <c r="C1520" s="5" t="s">
        <v>1186</v>
      </c>
    </row>
    <row r="1521" spans="1:3" x14ac:dyDescent="0.25">
      <c r="A1521" s="5" t="s">
        <v>137</v>
      </c>
      <c r="B1521" t="s">
        <v>809</v>
      </c>
      <c r="C1521">
        <v>14.71</v>
      </c>
    </row>
    <row r="1522" spans="1:3" x14ac:dyDescent="0.25">
      <c r="A1522" s="5" t="s">
        <v>137</v>
      </c>
      <c r="B1522" t="s">
        <v>804</v>
      </c>
      <c r="C1522" s="5" t="s">
        <v>1046</v>
      </c>
    </row>
    <row r="1523" spans="1:3" x14ac:dyDescent="0.25">
      <c r="A1523" s="5" t="s">
        <v>137</v>
      </c>
      <c r="B1523" t="s">
        <v>1041</v>
      </c>
      <c r="C1523">
        <v>1</v>
      </c>
    </row>
    <row r="1524" spans="1:3" x14ac:dyDescent="0.25">
      <c r="A1524" s="5" t="s">
        <v>137</v>
      </c>
      <c r="B1524" t="s">
        <v>1042</v>
      </c>
      <c r="C1524">
        <v>2</v>
      </c>
    </row>
    <row r="1525" spans="1:3" x14ac:dyDescent="0.25">
      <c r="A1525" s="5" t="s">
        <v>137</v>
      </c>
      <c r="B1525" t="s">
        <v>1043</v>
      </c>
      <c r="C1525">
        <v>1</v>
      </c>
    </row>
    <row r="1526" spans="1:3" x14ac:dyDescent="0.25">
      <c r="A1526" s="5" t="s">
        <v>137</v>
      </c>
      <c r="B1526" t="s">
        <v>1044</v>
      </c>
      <c r="C1526">
        <v>2</v>
      </c>
    </row>
    <row r="1527" spans="1:3" x14ac:dyDescent="0.25">
      <c r="A1527" s="5" t="s">
        <v>139</v>
      </c>
      <c r="B1527" t="s">
        <v>146</v>
      </c>
      <c r="C1527" t="b">
        <v>0</v>
      </c>
    </row>
    <row r="1528" spans="1:3" x14ac:dyDescent="0.25">
      <c r="A1528" s="5" t="s">
        <v>139</v>
      </c>
      <c r="B1528" t="s">
        <v>802</v>
      </c>
      <c r="C1528" s="5" t="s">
        <v>1237</v>
      </c>
    </row>
    <row r="1529" spans="1:3" x14ac:dyDescent="0.25">
      <c r="A1529" s="5" t="s">
        <v>139</v>
      </c>
      <c r="B1529" t="s">
        <v>1045</v>
      </c>
      <c r="C1529" s="5" t="s">
        <v>1187</v>
      </c>
    </row>
    <row r="1530" spans="1:3" x14ac:dyDescent="0.25">
      <c r="A1530" s="5" t="s">
        <v>139</v>
      </c>
      <c r="B1530" t="s">
        <v>809</v>
      </c>
      <c r="C1530">
        <v>14.71</v>
      </c>
    </row>
    <row r="1531" spans="1:3" x14ac:dyDescent="0.25">
      <c r="A1531" s="5" t="s">
        <v>139</v>
      </c>
      <c r="B1531" t="s">
        <v>804</v>
      </c>
      <c r="C1531" s="5" t="s">
        <v>1046</v>
      </c>
    </row>
    <row r="1532" spans="1:3" x14ac:dyDescent="0.25">
      <c r="A1532" s="5" t="s">
        <v>139</v>
      </c>
      <c r="B1532" t="s">
        <v>1041</v>
      </c>
      <c r="C1532">
        <v>1</v>
      </c>
    </row>
    <row r="1533" spans="1:3" x14ac:dyDescent="0.25">
      <c r="A1533" s="5" t="s">
        <v>139</v>
      </c>
      <c r="B1533" t="s">
        <v>1042</v>
      </c>
      <c r="C1533">
        <v>2</v>
      </c>
    </row>
    <row r="1534" spans="1:3" x14ac:dyDescent="0.25">
      <c r="A1534" s="5" t="s">
        <v>139</v>
      </c>
      <c r="B1534" t="s">
        <v>1043</v>
      </c>
      <c r="C1534">
        <v>1</v>
      </c>
    </row>
    <row r="1535" spans="1:3" x14ac:dyDescent="0.25">
      <c r="A1535" s="5" t="s">
        <v>139</v>
      </c>
      <c r="B1535" t="s">
        <v>1044</v>
      </c>
      <c r="C1535">
        <v>-4138</v>
      </c>
    </row>
    <row r="1536" spans="1:3" x14ac:dyDescent="0.25">
      <c r="A1536" s="5" t="s">
        <v>140</v>
      </c>
      <c r="B1536" t="s">
        <v>146</v>
      </c>
      <c r="C1536" t="b">
        <v>1</v>
      </c>
    </row>
    <row r="1537" spans="1:3" x14ac:dyDescent="0.25">
      <c r="A1537" s="5" t="s">
        <v>140</v>
      </c>
      <c r="B1537" t="s">
        <v>802</v>
      </c>
      <c r="C1537" s="5" t="s">
        <v>1238</v>
      </c>
    </row>
    <row r="1538" spans="1:3" x14ac:dyDescent="0.25">
      <c r="A1538" s="5" t="s">
        <v>140</v>
      </c>
      <c r="B1538" t="s">
        <v>804</v>
      </c>
      <c r="C1538" s="5" t="s">
        <v>805</v>
      </c>
    </row>
    <row r="1539" spans="1:3" x14ac:dyDescent="0.25">
      <c r="A1539" s="5" t="s">
        <v>140</v>
      </c>
      <c r="B1539" t="s">
        <v>1041</v>
      </c>
      <c r="C1539">
        <v>1</v>
      </c>
    </row>
    <row r="1540" spans="1:3" x14ac:dyDescent="0.25">
      <c r="A1540" s="5" t="s">
        <v>140</v>
      </c>
      <c r="B1540" t="s">
        <v>1042</v>
      </c>
      <c r="C1540">
        <v>-4138</v>
      </c>
    </row>
    <row r="1541" spans="1:3" x14ac:dyDescent="0.25">
      <c r="A1541" s="5" t="s">
        <v>140</v>
      </c>
      <c r="B1541" t="s">
        <v>1043</v>
      </c>
      <c r="C1541">
        <v>1</v>
      </c>
    </row>
    <row r="1542" spans="1:3" x14ac:dyDescent="0.25">
      <c r="A1542" s="5" t="s">
        <v>140</v>
      </c>
      <c r="B1542" t="s">
        <v>1044</v>
      </c>
      <c r="C1542">
        <v>-4138</v>
      </c>
    </row>
    <row r="1543" spans="1:3" x14ac:dyDescent="0.25">
      <c r="A1543" s="5" t="s">
        <v>1583</v>
      </c>
      <c r="B1543" t="s">
        <v>146</v>
      </c>
      <c r="C1543" t="b">
        <v>1</v>
      </c>
    </row>
    <row r="1544" spans="1:3" x14ac:dyDescent="0.25">
      <c r="A1544" s="5" t="s">
        <v>1583</v>
      </c>
      <c r="B1544" t="s">
        <v>802</v>
      </c>
      <c r="C1544" s="5" t="s">
        <v>1239</v>
      </c>
    </row>
    <row r="1545" spans="1:3" x14ac:dyDescent="0.25">
      <c r="A1545" s="5" t="s">
        <v>1583</v>
      </c>
      <c r="B1545" t="s">
        <v>804</v>
      </c>
      <c r="C1545" s="5" t="s">
        <v>1047</v>
      </c>
    </row>
    <row r="1546" spans="1:3" x14ac:dyDescent="0.25">
      <c r="A1546" s="5" t="s">
        <v>1583</v>
      </c>
      <c r="B1546" t="s">
        <v>1041</v>
      </c>
      <c r="C1546">
        <v>1</v>
      </c>
    </row>
    <row r="1547" spans="1:3" x14ac:dyDescent="0.25">
      <c r="A1547" s="5" t="s">
        <v>1583</v>
      </c>
      <c r="B1547" t="s">
        <v>1042</v>
      </c>
      <c r="C1547">
        <v>-4138</v>
      </c>
    </row>
    <row r="1548" spans="1:3" x14ac:dyDescent="0.25">
      <c r="A1548" s="5" t="s">
        <v>1583</v>
      </c>
      <c r="B1548" t="s">
        <v>1043</v>
      </c>
      <c r="C1548">
        <v>1</v>
      </c>
    </row>
    <row r="1549" spans="1:3" x14ac:dyDescent="0.25">
      <c r="A1549" s="5" t="s">
        <v>1583</v>
      </c>
      <c r="B1549" t="s">
        <v>1044</v>
      </c>
      <c r="C1549">
        <v>-4138</v>
      </c>
    </row>
    <row r="1550" spans="1:3" x14ac:dyDescent="0.25">
      <c r="A1550" s="5" t="s">
        <v>454</v>
      </c>
      <c r="B1550" t="s">
        <v>146</v>
      </c>
      <c r="C1550" t="b">
        <v>1</v>
      </c>
    </row>
    <row r="1551" spans="1:3" x14ac:dyDescent="0.25">
      <c r="A1551" s="5" t="s">
        <v>454</v>
      </c>
      <c r="B1551" t="s">
        <v>802</v>
      </c>
      <c r="C1551" s="5" t="s">
        <v>1240</v>
      </c>
    </row>
    <row r="1552" spans="1:3" x14ac:dyDescent="0.25">
      <c r="A1552" s="5" t="s">
        <v>454</v>
      </c>
      <c r="B1552" t="s">
        <v>804</v>
      </c>
      <c r="C1552" s="5" t="s">
        <v>810</v>
      </c>
    </row>
    <row r="1553" spans="1:3" x14ac:dyDescent="0.25">
      <c r="A1553" s="5" t="s">
        <v>454</v>
      </c>
      <c r="B1553" t="s">
        <v>1041</v>
      </c>
      <c r="C1553">
        <v>1</v>
      </c>
    </row>
    <row r="1554" spans="1:3" x14ac:dyDescent="0.25">
      <c r="A1554" s="5" t="s">
        <v>454</v>
      </c>
      <c r="B1554" t="s">
        <v>1042</v>
      </c>
      <c r="C1554">
        <v>-4138</v>
      </c>
    </row>
    <row r="1555" spans="1:3" x14ac:dyDescent="0.25">
      <c r="A1555" s="5" t="s">
        <v>454</v>
      </c>
      <c r="B1555" t="s">
        <v>1043</v>
      </c>
      <c r="C1555">
        <v>1</v>
      </c>
    </row>
    <row r="1556" spans="1:3" x14ac:dyDescent="0.25">
      <c r="A1556" s="5" t="s">
        <v>454</v>
      </c>
      <c r="B1556" t="s">
        <v>1044</v>
      </c>
      <c r="C1556">
        <v>2</v>
      </c>
    </row>
    <row r="1557" spans="1:3" x14ac:dyDescent="0.25">
      <c r="A1557" s="5" t="s">
        <v>455</v>
      </c>
      <c r="B1557" t="s">
        <v>146</v>
      </c>
      <c r="C1557" t="b">
        <v>1</v>
      </c>
    </row>
    <row r="1558" spans="1:3" x14ac:dyDescent="0.25">
      <c r="A1558" s="5" t="s">
        <v>455</v>
      </c>
      <c r="B1558" t="s">
        <v>802</v>
      </c>
      <c r="C1558" s="5" t="s">
        <v>1598</v>
      </c>
    </row>
    <row r="1559" spans="1:3" x14ac:dyDescent="0.25">
      <c r="A1559" s="5" t="s">
        <v>455</v>
      </c>
      <c r="B1559" t="s">
        <v>804</v>
      </c>
      <c r="C1559" s="5" t="s">
        <v>1047</v>
      </c>
    </row>
    <row r="1560" spans="1:3" x14ac:dyDescent="0.25">
      <c r="A1560" s="5" t="s">
        <v>455</v>
      </c>
      <c r="B1560" t="s">
        <v>1041</v>
      </c>
      <c r="C1560">
        <v>1</v>
      </c>
    </row>
    <row r="1561" spans="1:3" x14ac:dyDescent="0.25">
      <c r="A1561" s="5" t="s">
        <v>455</v>
      </c>
      <c r="B1561" t="s">
        <v>1042</v>
      </c>
      <c r="C1561">
        <v>2</v>
      </c>
    </row>
    <row r="1562" spans="1:3" x14ac:dyDescent="0.25">
      <c r="A1562" s="5" t="s">
        <v>455</v>
      </c>
      <c r="B1562" t="s">
        <v>1043</v>
      </c>
      <c r="C1562">
        <v>1</v>
      </c>
    </row>
    <row r="1563" spans="1:3" x14ac:dyDescent="0.25">
      <c r="A1563" s="5" t="s">
        <v>455</v>
      </c>
      <c r="B1563" t="s">
        <v>1044</v>
      </c>
      <c r="C1563">
        <v>-4138</v>
      </c>
    </row>
    <row r="1564" spans="1:3" x14ac:dyDescent="0.25">
      <c r="A1564" s="5" t="s">
        <v>77</v>
      </c>
      <c r="B1564" t="s">
        <v>838</v>
      </c>
      <c r="C1564" t="b">
        <v>1</v>
      </c>
    </row>
    <row r="1565" spans="1:3" x14ac:dyDescent="0.25">
      <c r="A1565" s="5" t="s">
        <v>77</v>
      </c>
      <c r="B1565" t="s">
        <v>839</v>
      </c>
      <c r="C1565" s="5" t="s">
        <v>1599</v>
      </c>
    </row>
    <row r="1566" spans="1:3" x14ac:dyDescent="0.25">
      <c r="A1566" s="5" t="s">
        <v>77</v>
      </c>
      <c r="B1566" t="s">
        <v>840</v>
      </c>
      <c r="C1566">
        <v>2</v>
      </c>
    </row>
    <row r="1567" spans="1:3" x14ac:dyDescent="0.25">
      <c r="A1567" s="5" t="s">
        <v>77</v>
      </c>
      <c r="B1567" t="s">
        <v>841</v>
      </c>
      <c r="C1567">
        <v>1</v>
      </c>
    </row>
    <row r="1568" spans="1:3" x14ac:dyDescent="0.25">
      <c r="A1568" s="5" t="s">
        <v>77</v>
      </c>
      <c r="B1568" t="s">
        <v>842</v>
      </c>
      <c r="C1568" s="5" t="s">
        <v>1241</v>
      </c>
    </row>
    <row r="1569" spans="1:3" x14ac:dyDescent="0.25">
      <c r="A1569" s="5" t="s">
        <v>77</v>
      </c>
      <c r="B1569" t="s">
        <v>844</v>
      </c>
      <c r="C1569" t="b">
        <v>1</v>
      </c>
    </row>
    <row r="1570" spans="1:3" x14ac:dyDescent="0.25">
      <c r="A1570" s="5" t="s">
        <v>24</v>
      </c>
      <c r="B1570" t="s">
        <v>815</v>
      </c>
      <c r="C1570">
        <v>10498160</v>
      </c>
    </row>
    <row r="1571" spans="1:3" x14ac:dyDescent="0.25">
      <c r="A1571" s="5" t="s">
        <v>24</v>
      </c>
      <c r="B1571" t="s">
        <v>816</v>
      </c>
      <c r="C1571" t="b">
        <v>0</v>
      </c>
    </row>
    <row r="1572" spans="1:3" x14ac:dyDescent="0.25">
      <c r="A1572" s="5" t="s">
        <v>24</v>
      </c>
      <c r="B1572" t="s">
        <v>817</v>
      </c>
      <c r="C1572" t="b">
        <v>1</v>
      </c>
    </row>
    <row r="1573" spans="1:3" x14ac:dyDescent="0.25">
      <c r="A1573" s="5" t="s">
        <v>24</v>
      </c>
      <c r="B1573" t="s">
        <v>818</v>
      </c>
      <c r="C1573" t="b">
        <v>1</v>
      </c>
    </row>
    <row r="1574" spans="1:3" x14ac:dyDescent="0.25">
      <c r="A1574" s="5" t="s">
        <v>24</v>
      </c>
      <c r="B1574" t="s">
        <v>819</v>
      </c>
      <c r="C1574">
        <v>-1</v>
      </c>
    </row>
    <row r="1575" spans="1:3" x14ac:dyDescent="0.25">
      <c r="A1575" s="5" t="s">
        <v>24</v>
      </c>
      <c r="B1575" t="s">
        <v>820</v>
      </c>
      <c r="C1575">
        <v>10</v>
      </c>
    </row>
    <row r="1576" spans="1:3" x14ac:dyDescent="0.25">
      <c r="A1576" s="5" t="s">
        <v>24</v>
      </c>
      <c r="B1576" t="s">
        <v>821</v>
      </c>
      <c r="C1576">
        <v>2</v>
      </c>
    </row>
    <row r="1577" spans="1:3" x14ac:dyDescent="0.25">
      <c r="A1577" s="5" t="s">
        <v>24</v>
      </c>
      <c r="B1577" t="s">
        <v>822</v>
      </c>
      <c r="C1577">
        <v>1</v>
      </c>
    </row>
    <row r="1578" spans="1:3" x14ac:dyDescent="0.25">
      <c r="A1578" s="5" t="s">
        <v>24</v>
      </c>
      <c r="B1578" t="s">
        <v>823</v>
      </c>
      <c r="C1578">
        <v>1</v>
      </c>
    </row>
    <row r="1579" spans="1:3" x14ac:dyDescent="0.25">
      <c r="A1579" s="5" t="s">
        <v>24</v>
      </c>
      <c r="B1579" t="s">
        <v>1600</v>
      </c>
      <c r="C1579">
        <v>1</v>
      </c>
    </row>
    <row r="1580" spans="1:3" x14ac:dyDescent="0.25">
      <c r="A1580" t="s">
        <v>1048</v>
      </c>
    </row>
    <row r="1581" spans="1:3" x14ac:dyDescent="0.25">
      <c r="A1581" t="s">
        <v>1049</v>
      </c>
    </row>
    <row r="1582" spans="1:3" x14ac:dyDescent="0.25">
      <c r="A1582" s="5" t="s">
        <v>24</v>
      </c>
      <c r="B1582" t="s">
        <v>144</v>
      </c>
      <c r="C1582" s="5" t="s">
        <v>587</v>
      </c>
    </row>
    <row r="1583" spans="1:3" x14ac:dyDescent="0.25">
      <c r="A1583" s="5" t="s">
        <v>24</v>
      </c>
      <c r="B1583" t="s">
        <v>145</v>
      </c>
      <c r="C1583" t="b">
        <v>0</v>
      </c>
    </row>
    <row r="1584" spans="1:3" x14ac:dyDescent="0.25">
      <c r="A1584" s="5" t="s">
        <v>24</v>
      </c>
      <c r="B1584" t="s">
        <v>796</v>
      </c>
      <c r="C1584" s="5" t="s">
        <v>797</v>
      </c>
    </row>
    <row r="1585" spans="1:3" x14ac:dyDescent="0.25">
      <c r="A1585" s="5" t="s">
        <v>24</v>
      </c>
      <c r="B1585" t="s">
        <v>798</v>
      </c>
      <c r="C1585" t="b">
        <v>0</v>
      </c>
    </row>
    <row r="1586" spans="1:3" x14ac:dyDescent="0.25">
      <c r="A1586" s="5" t="s">
        <v>24</v>
      </c>
      <c r="B1586" t="s">
        <v>799</v>
      </c>
      <c r="C1586" t="b">
        <v>0</v>
      </c>
    </row>
    <row r="1587" spans="1:3" x14ac:dyDescent="0.25">
      <c r="A1587" s="5" t="s">
        <v>24</v>
      </c>
      <c r="B1587" t="s">
        <v>800</v>
      </c>
      <c r="C1587" t="b">
        <v>0</v>
      </c>
    </row>
    <row r="1588" spans="1:3" x14ac:dyDescent="0.25">
      <c r="A1588" s="5" t="s">
        <v>24</v>
      </c>
      <c r="B1588" t="s">
        <v>801</v>
      </c>
      <c r="C1588" t="b">
        <v>0</v>
      </c>
    </row>
    <row r="1589" spans="1:3" x14ac:dyDescent="0.25">
      <c r="A1589" s="5" t="s">
        <v>77</v>
      </c>
      <c r="B1589" t="s">
        <v>146</v>
      </c>
      <c r="C1589" t="b">
        <v>1</v>
      </c>
    </row>
    <row r="1590" spans="1:3" x14ac:dyDescent="0.25">
      <c r="A1590" s="5" t="s">
        <v>77</v>
      </c>
      <c r="B1590" t="s">
        <v>802</v>
      </c>
      <c r="C1590" s="5" t="s">
        <v>1188</v>
      </c>
    </row>
    <row r="1591" spans="1:3" x14ac:dyDescent="0.25">
      <c r="A1591" s="5" t="s">
        <v>77</v>
      </c>
      <c r="B1591" t="s">
        <v>804</v>
      </c>
      <c r="C1591" s="5" t="s">
        <v>805</v>
      </c>
    </row>
    <row r="1592" spans="1:3" x14ac:dyDescent="0.25">
      <c r="A1592" s="5" t="s">
        <v>77</v>
      </c>
      <c r="B1592" t="s">
        <v>1041</v>
      </c>
      <c r="C1592">
        <v>1</v>
      </c>
    </row>
    <row r="1593" spans="1:3" x14ac:dyDescent="0.25">
      <c r="A1593" s="5" t="s">
        <v>77</v>
      </c>
      <c r="B1593" t="s">
        <v>1042</v>
      </c>
      <c r="C1593">
        <v>-4138</v>
      </c>
    </row>
    <row r="1594" spans="1:3" x14ac:dyDescent="0.25">
      <c r="A1594" s="5" t="s">
        <v>77</v>
      </c>
      <c r="B1594" t="s">
        <v>1043</v>
      </c>
      <c r="C1594">
        <v>1</v>
      </c>
    </row>
    <row r="1595" spans="1:3" x14ac:dyDescent="0.25">
      <c r="A1595" s="5" t="s">
        <v>77</v>
      </c>
      <c r="B1595" t="s">
        <v>1044</v>
      </c>
      <c r="C1595">
        <v>-4138</v>
      </c>
    </row>
    <row r="1596" spans="1:3" x14ac:dyDescent="0.25">
      <c r="A1596" s="5" t="s">
        <v>261</v>
      </c>
      <c r="B1596" t="s">
        <v>146</v>
      </c>
      <c r="C1596" t="b">
        <v>1</v>
      </c>
    </row>
    <row r="1597" spans="1:3" x14ac:dyDescent="0.25">
      <c r="A1597" s="5" t="s">
        <v>261</v>
      </c>
      <c r="B1597" t="s">
        <v>802</v>
      </c>
      <c r="C1597" s="5" t="s">
        <v>1189</v>
      </c>
    </row>
    <row r="1598" spans="1:3" x14ac:dyDescent="0.25">
      <c r="A1598" s="5" t="s">
        <v>261</v>
      </c>
      <c r="B1598" t="s">
        <v>804</v>
      </c>
      <c r="C1598" s="5" t="s">
        <v>805</v>
      </c>
    </row>
    <row r="1599" spans="1:3" x14ac:dyDescent="0.25">
      <c r="A1599" s="5" t="s">
        <v>261</v>
      </c>
      <c r="B1599" t="s">
        <v>1041</v>
      </c>
      <c r="C1599">
        <v>1</v>
      </c>
    </row>
    <row r="1600" spans="1:3" x14ac:dyDescent="0.25">
      <c r="A1600" s="5" t="s">
        <v>261</v>
      </c>
      <c r="B1600" t="s">
        <v>1042</v>
      </c>
      <c r="C1600">
        <v>-4138</v>
      </c>
    </row>
    <row r="1601" spans="1:3" x14ac:dyDescent="0.25">
      <c r="A1601" s="5" t="s">
        <v>261</v>
      </c>
      <c r="B1601" t="s">
        <v>1043</v>
      </c>
      <c r="C1601">
        <v>1</v>
      </c>
    </row>
    <row r="1602" spans="1:3" x14ac:dyDescent="0.25">
      <c r="A1602" s="5" t="s">
        <v>261</v>
      </c>
      <c r="B1602" t="s">
        <v>1044</v>
      </c>
      <c r="C1602">
        <v>-4138</v>
      </c>
    </row>
    <row r="1603" spans="1:3" x14ac:dyDescent="0.25">
      <c r="A1603" s="5" t="s">
        <v>259</v>
      </c>
      <c r="B1603" t="s">
        <v>146</v>
      </c>
      <c r="C1603" t="b">
        <v>1</v>
      </c>
    </row>
    <row r="1604" spans="1:3" x14ac:dyDescent="0.25">
      <c r="A1604" s="5" t="s">
        <v>259</v>
      </c>
      <c r="B1604" t="s">
        <v>802</v>
      </c>
      <c r="C1604" s="5" t="s">
        <v>1190</v>
      </c>
    </row>
    <row r="1605" spans="1:3" x14ac:dyDescent="0.25">
      <c r="A1605" s="5" t="s">
        <v>259</v>
      </c>
      <c r="B1605" t="s">
        <v>804</v>
      </c>
      <c r="C1605" s="5" t="s">
        <v>805</v>
      </c>
    </row>
    <row r="1606" spans="1:3" x14ac:dyDescent="0.25">
      <c r="A1606" s="5" t="s">
        <v>259</v>
      </c>
      <c r="B1606" t="s">
        <v>1041</v>
      </c>
      <c r="C1606">
        <v>1</v>
      </c>
    </row>
    <row r="1607" spans="1:3" x14ac:dyDescent="0.25">
      <c r="A1607" s="5" t="s">
        <v>259</v>
      </c>
      <c r="B1607" t="s">
        <v>1042</v>
      </c>
      <c r="C1607">
        <v>-4138</v>
      </c>
    </row>
    <row r="1608" spans="1:3" x14ac:dyDescent="0.25">
      <c r="A1608" s="5" t="s">
        <v>259</v>
      </c>
      <c r="B1608" t="s">
        <v>1043</v>
      </c>
      <c r="C1608">
        <v>1</v>
      </c>
    </row>
    <row r="1609" spans="1:3" x14ac:dyDescent="0.25">
      <c r="A1609" s="5" t="s">
        <v>259</v>
      </c>
      <c r="B1609" t="s">
        <v>1044</v>
      </c>
      <c r="C1609">
        <v>-4138</v>
      </c>
    </row>
    <row r="1610" spans="1:3" x14ac:dyDescent="0.25">
      <c r="A1610" s="5" t="s">
        <v>478</v>
      </c>
      <c r="B1610" t="s">
        <v>146</v>
      </c>
      <c r="C1610" t="b">
        <v>0</v>
      </c>
    </row>
    <row r="1611" spans="1:3" x14ac:dyDescent="0.25">
      <c r="A1611" s="5" t="s">
        <v>478</v>
      </c>
      <c r="B1611" t="s">
        <v>802</v>
      </c>
      <c r="C1611" s="5" t="s">
        <v>1191</v>
      </c>
    </row>
    <row r="1612" spans="1:3" x14ac:dyDescent="0.25">
      <c r="A1612" s="5" t="s">
        <v>478</v>
      </c>
      <c r="B1612" t="s">
        <v>809</v>
      </c>
      <c r="C1612">
        <v>42.14</v>
      </c>
    </row>
    <row r="1613" spans="1:3" x14ac:dyDescent="0.25">
      <c r="A1613" s="5" t="s">
        <v>478</v>
      </c>
      <c r="B1613" t="s">
        <v>804</v>
      </c>
      <c r="C1613" s="5" t="s">
        <v>805</v>
      </c>
    </row>
    <row r="1614" spans="1:3" x14ac:dyDescent="0.25">
      <c r="A1614" s="5" t="s">
        <v>478</v>
      </c>
      <c r="B1614" t="s">
        <v>1041</v>
      </c>
      <c r="C1614">
        <v>1</v>
      </c>
    </row>
    <row r="1615" spans="1:3" x14ac:dyDescent="0.25">
      <c r="A1615" s="5" t="s">
        <v>478</v>
      </c>
      <c r="B1615" t="s">
        <v>1042</v>
      </c>
      <c r="C1615">
        <v>-4138</v>
      </c>
    </row>
    <row r="1616" spans="1:3" x14ac:dyDescent="0.25">
      <c r="A1616" s="5" t="s">
        <v>478</v>
      </c>
      <c r="B1616" t="s">
        <v>1043</v>
      </c>
      <c r="C1616">
        <v>1</v>
      </c>
    </row>
    <row r="1617" spans="1:3" x14ac:dyDescent="0.25">
      <c r="A1617" s="5" t="s">
        <v>478</v>
      </c>
      <c r="B1617" t="s">
        <v>1044</v>
      </c>
      <c r="C1617">
        <v>-4138</v>
      </c>
    </row>
    <row r="1618" spans="1:3" x14ac:dyDescent="0.25">
      <c r="A1618" s="5" t="s">
        <v>110</v>
      </c>
      <c r="B1618" t="s">
        <v>146</v>
      </c>
      <c r="C1618" t="b">
        <v>0</v>
      </c>
    </row>
    <row r="1619" spans="1:3" x14ac:dyDescent="0.25">
      <c r="A1619" s="5" t="s">
        <v>110</v>
      </c>
      <c r="B1619" t="s">
        <v>802</v>
      </c>
      <c r="C1619" s="5" t="s">
        <v>1192</v>
      </c>
    </row>
    <row r="1620" spans="1:3" x14ac:dyDescent="0.25">
      <c r="A1620" s="5" t="s">
        <v>110</v>
      </c>
      <c r="B1620" t="s">
        <v>809</v>
      </c>
      <c r="C1620">
        <v>6.71</v>
      </c>
    </row>
    <row r="1621" spans="1:3" x14ac:dyDescent="0.25">
      <c r="A1621" s="5" t="s">
        <v>110</v>
      </c>
      <c r="B1621" t="s">
        <v>804</v>
      </c>
      <c r="C1621" s="5" t="s">
        <v>810</v>
      </c>
    </row>
    <row r="1622" spans="1:3" x14ac:dyDescent="0.25">
      <c r="A1622" s="5" t="s">
        <v>110</v>
      </c>
      <c r="B1622" t="s">
        <v>1041</v>
      </c>
      <c r="C1622">
        <v>1</v>
      </c>
    </row>
    <row r="1623" spans="1:3" x14ac:dyDescent="0.25">
      <c r="A1623" s="5" t="s">
        <v>110</v>
      </c>
      <c r="B1623" t="s">
        <v>1042</v>
      </c>
      <c r="C1623">
        <v>-4138</v>
      </c>
    </row>
    <row r="1624" spans="1:3" x14ac:dyDescent="0.25">
      <c r="A1624" s="5" t="s">
        <v>110</v>
      </c>
      <c r="B1624" t="s">
        <v>1043</v>
      </c>
      <c r="C1624">
        <v>1</v>
      </c>
    </row>
    <row r="1625" spans="1:3" x14ac:dyDescent="0.25">
      <c r="A1625" s="5" t="s">
        <v>110</v>
      </c>
      <c r="B1625" t="s">
        <v>1044</v>
      </c>
      <c r="C1625">
        <v>2</v>
      </c>
    </row>
    <row r="1626" spans="1:3" x14ac:dyDescent="0.25">
      <c r="A1626" s="5" t="s">
        <v>1242</v>
      </c>
      <c r="B1626" t="s">
        <v>146</v>
      </c>
      <c r="C1626" t="b">
        <v>1</v>
      </c>
    </row>
    <row r="1627" spans="1:3" x14ac:dyDescent="0.25">
      <c r="A1627" s="5" t="s">
        <v>1242</v>
      </c>
      <c r="B1627" t="s">
        <v>802</v>
      </c>
      <c r="C1627" s="5" t="s">
        <v>1193</v>
      </c>
    </row>
    <row r="1628" spans="1:3" x14ac:dyDescent="0.25">
      <c r="A1628" s="5" t="s">
        <v>1242</v>
      </c>
      <c r="B1628" t="s">
        <v>804</v>
      </c>
      <c r="C1628" s="5" t="s">
        <v>805</v>
      </c>
    </row>
    <row r="1629" spans="1:3" x14ac:dyDescent="0.25">
      <c r="A1629" s="5" t="s">
        <v>1242</v>
      </c>
      <c r="B1629" t="s">
        <v>1041</v>
      </c>
      <c r="C1629">
        <v>1</v>
      </c>
    </row>
    <row r="1630" spans="1:3" x14ac:dyDescent="0.25">
      <c r="A1630" s="5" t="s">
        <v>1242</v>
      </c>
      <c r="B1630" t="s">
        <v>1042</v>
      </c>
      <c r="C1630">
        <v>2</v>
      </c>
    </row>
    <row r="1631" spans="1:3" x14ac:dyDescent="0.25">
      <c r="A1631" s="5" t="s">
        <v>1242</v>
      </c>
      <c r="B1631" t="s">
        <v>1043</v>
      </c>
      <c r="C1631">
        <v>1</v>
      </c>
    </row>
    <row r="1632" spans="1:3" x14ac:dyDescent="0.25">
      <c r="A1632" s="5" t="s">
        <v>1242</v>
      </c>
      <c r="B1632" t="s">
        <v>1044</v>
      </c>
      <c r="C1632">
        <v>2</v>
      </c>
    </row>
    <row r="1633" spans="1:3" x14ac:dyDescent="0.25">
      <c r="A1633" s="5" t="s">
        <v>479</v>
      </c>
      <c r="B1633" t="s">
        <v>146</v>
      </c>
      <c r="C1633" t="b">
        <v>0</v>
      </c>
    </row>
    <row r="1634" spans="1:3" x14ac:dyDescent="0.25">
      <c r="A1634" s="5" t="s">
        <v>479</v>
      </c>
      <c r="B1634" t="s">
        <v>802</v>
      </c>
      <c r="C1634" s="5" t="s">
        <v>1194</v>
      </c>
    </row>
    <row r="1635" spans="1:3" x14ac:dyDescent="0.25">
      <c r="A1635" s="5" t="s">
        <v>479</v>
      </c>
      <c r="B1635" t="s">
        <v>809</v>
      </c>
      <c r="C1635">
        <v>15</v>
      </c>
    </row>
    <row r="1636" spans="1:3" x14ac:dyDescent="0.25">
      <c r="A1636" s="5" t="s">
        <v>479</v>
      </c>
      <c r="B1636" t="s">
        <v>804</v>
      </c>
      <c r="C1636" s="5" t="s">
        <v>805</v>
      </c>
    </row>
    <row r="1637" spans="1:3" x14ac:dyDescent="0.25">
      <c r="A1637" s="5" t="s">
        <v>479</v>
      </c>
      <c r="B1637" t="s">
        <v>1041</v>
      </c>
      <c r="C1637">
        <v>1</v>
      </c>
    </row>
    <row r="1638" spans="1:3" x14ac:dyDescent="0.25">
      <c r="A1638" s="5" t="s">
        <v>479</v>
      </c>
      <c r="B1638" t="s">
        <v>1042</v>
      </c>
      <c r="C1638">
        <v>2</v>
      </c>
    </row>
    <row r="1639" spans="1:3" x14ac:dyDescent="0.25">
      <c r="A1639" s="5" t="s">
        <v>479</v>
      </c>
      <c r="B1639" t="s">
        <v>1043</v>
      </c>
      <c r="C1639">
        <v>1</v>
      </c>
    </row>
    <row r="1640" spans="1:3" x14ac:dyDescent="0.25">
      <c r="A1640" s="5" t="s">
        <v>479</v>
      </c>
      <c r="B1640" t="s">
        <v>1044</v>
      </c>
      <c r="C1640">
        <v>2</v>
      </c>
    </row>
    <row r="1641" spans="1:3" x14ac:dyDescent="0.25">
      <c r="A1641" s="5" t="s">
        <v>262</v>
      </c>
      <c r="B1641" t="s">
        <v>146</v>
      </c>
      <c r="C1641" t="b">
        <v>0</v>
      </c>
    </row>
    <row r="1642" spans="1:3" x14ac:dyDescent="0.25">
      <c r="A1642" s="5" t="s">
        <v>262</v>
      </c>
      <c r="B1642" t="s">
        <v>802</v>
      </c>
      <c r="C1642" s="5" t="s">
        <v>1195</v>
      </c>
    </row>
    <row r="1643" spans="1:3" x14ac:dyDescent="0.25">
      <c r="A1643" s="5" t="s">
        <v>262</v>
      </c>
      <c r="B1643" t="s">
        <v>809</v>
      </c>
      <c r="C1643">
        <v>8.43</v>
      </c>
    </row>
    <row r="1644" spans="1:3" x14ac:dyDescent="0.25">
      <c r="A1644" s="5" t="s">
        <v>262</v>
      </c>
      <c r="B1644" t="s">
        <v>804</v>
      </c>
      <c r="C1644" s="5" t="s">
        <v>805</v>
      </c>
    </row>
    <row r="1645" spans="1:3" x14ac:dyDescent="0.25">
      <c r="A1645" s="5" t="s">
        <v>262</v>
      </c>
      <c r="B1645" t="s">
        <v>1041</v>
      </c>
      <c r="C1645">
        <v>1</v>
      </c>
    </row>
    <row r="1646" spans="1:3" x14ac:dyDescent="0.25">
      <c r="A1646" s="5" t="s">
        <v>262</v>
      </c>
      <c r="B1646" t="s">
        <v>1042</v>
      </c>
      <c r="C1646">
        <v>2</v>
      </c>
    </row>
    <row r="1647" spans="1:3" x14ac:dyDescent="0.25">
      <c r="A1647" s="5" t="s">
        <v>262</v>
      </c>
      <c r="B1647" t="s">
        <v>1043</v>
      </c>
      <c r="C1647">
        <v>1</v>
      </c>
    </row>
    <row r="1648" spans="1:3" x14ac:dyDescent="0.25">
      <c r="A1648" s="5" t="s">
        <v>262</v>
      </c>
      <c r="B1648" t="s">
        <v>1044</v>
      </c>
      <c r="C1648">
        <v>-4138</v>
      </c>
    </row>
    <row r="1649" spans="1:3" x14ac:dyDescent="0.25">
      <c r="A1649" s="5" t="s">
        <v>111</v>
      </c>
      <c r="B1649" t="s">
        <v>146</v>
      </c>
      <c r="C1649" t="b">
        <v>0</v>
      </c>
    </row>
    <row r="1650" spans="1:3" x14ac:dyDescent="0.25">
      <c r="A1650" s="5" t="s">
        <v>111</v>
      </c>
      <c r="B1650" t="s">
        <v>802</v>
      </c>
      <c r="C1650" s="5" t="s">
        <v>1196</v>
      </c>
    </row>
    <row r="1651" spans="1:3" x14ac:dyDescent="0.25">
      <c r="A1651" s="5" t="s">
        <v>111</v>
      </c>
      <c r="B1651" t="s">
        <v>809</v>
      </c>
      <c r="C1651">
        <v>5</v>
      </c>
    </row>
    <row r="1652" spans="1:3" x14ac:dyDescent="0.25">
      <c r="A1652" s="5" t="s">
        <v>111</v>
      </c>
      <c r="B1652" t="s">
        <v>804</v>
      </c>
      <c r="C1652" s="5" t="s">
        <v>805</v>
      </c>
    </row>
    <row r="1653" spans="1:3" x14ac:dyDescent="0.25">
      <c r="A1653" s="5" t="s">
        <v>111</v>
      </c>
      <c r="B1653" t="s">
        <v>1041</v>
      </c>
      <c r="C1653">
        <v>1</v>
      </c>
    </row>
    <row r="1654" spans="1:3" x14ac:dyDescent="0.25">
      <c r="A1654" s="5" t="s">
        <v>111</v>
      </c>
      <c r="B1654" t="s">
        <v>1042</v>
      </c>
      <c r="C1654">
        <v>-4138</v>
      </c>
    </row>
    <row r="1655" spans="1:3" x14ac:dyDescent="0.25">
      <c r="A1655" s="5" t="s">
        <v>111</v>
      </c>
      <c r="B1655" t="s">
        <v>1043</v>
      </c>
      <c r="C1655">
        <v>1</v>
      </c>
    </row>
    <row r="1656" spans="1:3" x14ac:dyDescent="0.25">
      <c r="A1656" s="5" t="s">
        <v>111</v>
      </c>
      <c r="B1656" t="s">
        <v>1044</v>
      </c>
      <c r="C1656">
        <v>2</v>
      </c>
    </row>
    <row r="1657" spans="1:3" x14ac:dyDescent="0.25">
      <c r="A1657" s="5" t="s">
        <v>394</v>
      </c>
      <c r="B1657" t="s">
        <v>146</v>
      </c>
      <c r="C1657" t="b">
        <v>0</v>
      </c>
    </row>
    <row r="1658" spans="1:3" x14ac:dyDescent="0.25">
      <c r="A1658" s="5" t="s">
        <v>394</v>
      </c>
      <c r="B1658" t="s">
        <v>802</v>
      </c>
      <c r="C1658" s="5" t="s">
        <v>1197</v>
      </c>
    </row>
    <row r="1659" spans="1:3" x14ac:dyDescent="0.25">
      <c r="A1659" s="5" t="s">
        <v>394</v>
      </c>
      <c r="B1659" t="s">
        <v>809</v>
      </c>
      <c r="C1659">
        <v>5</v>
      </c>
    </row>
    <row r="1660" spans="1:3" x14ac:dyDescent="0.25">
      <c r="A1660" s="5" t="s">
        <v>394</v>
      </c>
      <c r="B1660" t="s">
        <v>804</v>
      </c>
      <c r="C1660" s="5" t="s">
        <v>805</v>
      </c>
    </row>
    <row r="1661" spans="1:3" x14ac:dyDescent="0.25">
      <c r="A1661" s="5" t="s">
        <v>394</v>
      </c>
      <c r="B1661" t="s">
        <v>1041</v>
      </c>
      <c r="C1661">
        <v>1</v>
      </c>
    </row>
    <row r="1662" spans="1:3" x14ac:dyDescent="0.25">
      <c r="A1662" s="5" t="s">
        <v>394</v>
      </c>
      <c r="B1662" t="s">
        <v>1042</v>
      </c>
      <c r="C1662">
        <v>2</v>
      </c>
    </row>
    <row r="1663" spans="1:3" x14ac:dyDescent="0.25">
      <c r="A1663" s="5" t="s">
        <v>394</v>
      </c>
      <c r="B1663" t="s">
        <v>1043</v>
      </c>
      <c r="C1663">
        <v>1</v>
      </c>
    </row>
    <row r="1664" spans="1:3" x14ac:dyDescent="0.25">
      <c r="A1664" s="5" t="s">
        <v>394</v>
      </c>
      <c r="B1664" t="s">
        <v>1044</v>
      </c>
      <c r="C1664">
        <v>-4138</v>
      </c>
    </row>
    <row r="1665" spans="1:3" x14ac:dyDescent="0.25">
      <c r="A1665" s="5" t="s">
        <v>112</v>
      </c>
      <c r="B1665" t="s">
        <v>146</v>
      </c>
      <c r="C1665" t="b">
        <v>0</v>
      </c>
    </row>
    <row r="1666" spans="1:3" x14ac:dyDescent="0.25">
      <c r="A1666" s="5" t="s">
        <v>112</v>
      </c>
      <c r="B1666" t="s">
        <v>802</v>
      </c>
      <c r="C1666" s="5" t="s">
        <v>1198</v>
      </c>
    </row>
    <row r="1667" spans="1:3" x14ac:dyDescent="0.25">
      <c r="A1667" s="5" t="s">
        <v>112</v>
      </c>
      <c r="B1667" t="s">
        <v>809</v>
      </c>
      <c r="C1667">
        <v>5</v>
      </c>
    </row>
    <row r="1668" spans="1:3" x14ac:dyDescent="0.25">
      <c r="A1668" s="5" t="s">
        <v>112</v>
      </c>
      <c r="B1668" t="s">
        <v>804</v>
      </c>
      <c r="C1668" s="5" t="s">
        <v>805</v>
      </c>
    </row>
    <row r="1669" spans="1:3" x14ac:dyDescent="0.25">
      <c r="A1669" s="5" t="s">
        <v>112</v>
      </c>
      <c r="B1669" t="s">
        <v>1041</v>
      </c>
      <c r="C1669">
        <v>1</v>
      </c>
    </row>
    <row r="1670" spans="1:3" x14ac:dyDescent="0.25">
      <c r="A1670" s="5" t="s">
        <v>112</v>
      </c>
      <c r="B1670" t="s">
        <v>1042</v>
      </c>
      <c r="C1670">
        <v>-4138</v>
      </c>
    </row>
    <row r="1671" spans="1:3" x14ac:dyDescent="0.25">
      <c r="A1671" s="5" t="s">
        <v>112</v>
      </c>
      <c r="B1671" t="s">
        <v>1043</v>
      </c>
      <c r="C1671">
        <v>1</v>
      </c>
    </row>
    <row r="1672" spans="1:3" x14ac:dyDescent="0.25">
      <c r="A1672" s="5" t="s">
        <v>112</v>
      </c>
      <c r="B1672" t="s">
        <v>1044</v>
      </c>
      <c r="C1672">
        <v>-4138</v>
      </c>
    </row>
    <row r="1673" spans="1:3" x14ac:dyDescent="0.25">
      <c r="A1673" s="5" t="s">
        <v>113</v>
      </c>
      <c r="B1673" t="s">
        <v>146</v>
      </c>
      <c r="C1673" t="b">
        <v>0</v>
      </c>
    </row>
    <row r="1674" spans="1:3" x14ac:dyDescent="0.25">
      <c r="A1674" s="5" t="s">
        <v>113</v>
      </c>
      <c r="B1674" t="s">
        <v>802</v>
      </c>
      <c r="C1674" s="5" t="s">
        <v>1199</v>
      </c>
    </row>
    <row r="1675" spans="1:3" x14ac:dyDescent="0.25">
      <c r="A1675" s="5" t="s">
        <v>113</v>
      </c>
      <c r="B1675" t="s">
        <v>1045</v>
      </c>
      <c r="C1675" s="5" t="s">
        <v>1174</v>
      </c>
    </row>
    <row r="1676" spans="1:3" x14ac:dyDescent="0.25">
      <c r="A1676" s="5" t="s">
        <v>113</v>
      </c>
      <c r="B1676" t="s">
        <v>809</v>
      </c>
      <c r="C1676">
        <v>16.29</v>
      </c>
    </row>
    <row r="1677" spans="1:3" x14ac:dyDescent="0.25">
      <c r="A1677" s="5" t="s">
        <v>113</v>
      </c>
      <c r="B1677" t="s">
        <v>804</v>
      </c>
      <c r="C1677" s="5" t="s">
        <v>1046</v>
      </c>
    </row>
    <row r="1678" spans="1:3" x14ac:dyDescent="0.25">
      <c r="A1678" s="5" t="s">
        <v>113</v>
      </c>
      <c r="B1678" t="s">
        <v>1041</v>
      </c>
      <c r="C1678">
        <v>1</v>
      </c>
    </row>
    <row r="1679" spans="1:3" x14ac:dyDescent="0.25">
      <c r="A1679" s="5" t="s">
        <v>113</v>
      </c>
      <c r="B1679" t="s">
        <v>1042</v>
      </c>
      <c r="C1679">
        <v>-4138</v>
      </c>
    </row>
    <row r="1680" spans="1:3" x14ac:dyDescent="0.25">
      <c r="A1680" s="5" t="s">
        <v>113</v>
      </c>
      <c r="B1680" t="s">
        <v>1043</v>
      </c>
      <c r="C1680">
        <v>1</v>
      </c>
    </row>
    <row r="1681" spans="1:3" x14ac:dyDescent="0.25">
      <c r="A1681" s="5" t="s">
        <v>113</v>
      </c>
      <c r="B1681" t="s">
        <v>1044</v>
      </c>
      <c r="C1681">
        <v>2</v>
      </c>
    </row>
    <row r="1682" spans="1:3" x14ac:dyDescent="0.25">
      <c r="A1682" s="5" t="s">
        <v>114</v>
      </c>
      <c r="B1682" t="s">
        <v>146</v>
      </c>
      <c r="C1682" t="b">
        <v>0</v>
      </c>
    </row>
    <row r="1683" spans="1:3" x14ac:dyDescent="0.25">
      <c r="A1683" s="5" t="s">
        <v>114</v>
      </c>
      <c r="B1683" t="s">
        <v>802</v>
      </c>
      <c r="C1683" s="5" t="s">
        <v>1200</v>
      </c>
    </row>
    <row r="1684" spans="1:3" x14ac:dyDescent="0.25">
      <c r="A1684" s="5" t="s">
        <v>114</v>
      </c>
      <c r="B1684" t="s">
        <v>1045</v>
      </c>
      <c r="C1684" s="5" t="s">
        <v>1175</v>
      </c>
    </row>
    <row r="1685" spans="1:3" x14ac:dyDescent="0.25">
      <c r="A1685" s="5" t="s">
        <v>114</v>
      </c>
      <c r="B1685" t="s">
        <v>809</v>
      </c>
      <c r="C1685">
        <v>14.71</v>
      </c>
    </row>
    <row r="1686" spans="1:3" x14ac:dyDescent="0.25">
      <c r="A1686" s="5" t="s">
        <v>114</v>
      </c>
      <c r="B1686" t="s">
        <v>804</v>
      </c>
      <c r="C1686" s="5" t="s">
        <v>1046</v>
      </c>
    </row>
    <row r="1687" spans="1:3" x14ac:dyDescent="0.25">
      <c r="A1687" s="5" t="s">
        <v>114</v>
      </c>
      <c r="B1687" t="s">
        <v>1041</v>
      </c>
      <c r="C1687">
        <v>1</v>
      </c>
    </row>
    <row r="1688" spans="1:3" x14ac:dyDescent="0.25">
      <c r="A1688" s="5" t="s">
        <v>114</v>
      </c>
      <c r="B1688" t="s">
        <v>1042</v>
      </c>
      <c r="C1688">
        <v>2</v>
      </c>
    </row>
    <row r="1689" spans="1:3" x14ac:dyDescent="0.25">
      <c r="A1689" s="5" t="s">
        <v>114</v>
      </c>
      <c r="B1689" t="s">
        <v>1043</v>
      </c>
      <c r="C1689">
        <v>1</v>
      </c>
    </row>
    <row r="1690" spans="1:3" x14ac:dyDescent="0.25">
      <c r="A1690" s="5" t="s">
        <v>114</v>
      </c>
      <c r="B1690" t="s">
        <v>1044</v>
      </c>
      <c r="C1690">
        <v>-4138</v>
      </c>
    </row>
    <row r="1691" spans="1:3" x14ac:dyDescent="0.25">
      <c r="A1691" s="5" t="s">
        <v>115</v>
      </c>
      <c r="B1691" t="s">
        <v>146</v>
      </c>
      <c r="C1691" t="b">
        <v>0</v>
      </c>
    </row>
    <row r="1692" spans="1:3" x14ac:dyDescent="0.25">
      <c r="A1692" s="5" t="s">
        <v>115</v>
      </c>
      <c r="B1692" t="s">
        <v>802</v>
      </c>
      <c r="C1692" s="5" t="s">
        <v>1201</v>
      </c>
    </row>
    <row r="1693" spans="1:3" x14ac:dyDescent="0.25">
      <c r="A1693" s="5" t="s">
        <v>115</v>
      </c>
      <c r="B1693" t="s">
        <v>809</v>
      </c>
      <c r="C1693">
        <v>12.86</v>
      </c>
    </row>
    <row r="1694" spans="1:3" x14ac:dyDescent="0.25">
      <c r="A1694" s="5" t="s">
        <v>115</v>
      </c>
      <c r="B1694" t="s">
        <v>804</v>
      </c>
      <c r="C1694" s="5" t="s">
        <v>1046</v>
      </c>
    </row>
    <row r="1695" spans="1:3" x14ac:dyDescent="0.25">
      <c r="A1695" s="5" t="s">
        <v>115</v>
      </c>
      <c r="B1695" t="s">
        <v>1041</v>
      </c>
      <c r="C1695">
        <v>1</v>
      </c>
    </row>
    <row r="1696" spans="1:3" x14ac:dyDescent="0.25">
      <c r="A1696" s="5" t="s">
        <v>115</v>
      </c>
      <c r="B1696" t="s">
        <v>1042</v>
      </c>
      <c r="C1696">
        <v>-4138</v>
      </c>
    </row>
    <row r="1697" spans="1:3" x14ac:dyDescent="0.25">
      <c r="A1697" s="5" t="s">
        <v>115</v>
      </c>
      <c r="B1697" t="s">
        <v>1043</v>
      </c>
      <c r="C1697">
        <v>1</v>
      </c>
    </row>
    <row r="1698" spans="1:3" x14ac:dyDescent="0.25">
      <c r="A1698" s="5" t="s">
        <v>115</v>
      </c>
      <c r="B1698" t="s">
        <v>1044</v>
      </c>
      <c r="C1698">
        <v>-4138</v>
      </c>
    </row>
    <row r="1699" spans="1:3" x14ac:dyDescent="0.25">
      <c r="A1699" s="5" t="s">
        <v>115</v>
      </c>
      <c r="B1699" t="s">
        <v>996</v>
      </c>
      <c r="C1699">
        <v>2</v>
      </c>
    </row>
    <row r="1700" spans="1:3" x14ac:dyDescent="0.25">
      <c r="A1700" s="5" t="s">
        <v>115</v>
      </c>
      <c r="B1700" t="s">
        <v>997</v>
      </c>
      <c r="C1700">
        <v>4</v>
      </c>
    </row>
    <row r="1701" spans="1:3" x14ac:dyDescent="0.25">
      <c r="A1701" s="5" t="s">
        <v>115</v>
      </c>
      <c r="B1701" t="s">
        <v>998</v>
      </c>
      <c r="C1701" s="5" t="s">
        <v>1050</v>
      </c>
    </row>
    <row r="1702" spans="1:3" x14ac:dyDescent="0.25">
      <c r="A1702" s="5" t="s">
        <v>115</v>
      </c>
      <c r="B1702" t="s">
        <v>1001</v>
      </c>
      <c r="C1702">
        <v>1</v>
      </c>
    </row>
    <row r="1703" spans="1:3" x14ac:dyDescent="0.25">
      <c r="A1703" s="5" t="s">
        <v>115</v>
      </c>
      <c r="B1703" t="s">
        <v>1002</v>
      </c>
      <c r="C1703" t="b">
        <v>1</v>
      </c>
    </row>
    <row r="1704" spans="1:3" x14ac:dyDescent="0.25">
      <c r="A1704" s="5" t="s">
        <v>115</v>
      </c>
      <c r="B1704" t="s">
        <v>1003</v>
      </c>
      <c r="C1704" t="b">
        <v>1</v>
      </c>
    </row>
    <row r="1705" spans="1:3" x14ac:dyDescent="0.25">
      <c r="A1705" s="5" t="s">
        <v>115</v>
      </c>
      <c r="B1705" t="s">
        <v>1004</v>
      </c>
      <c r="C1705" t="b">
        <v>1</v>
      </c>
    </row>
    <row r="1706" spans="1:3" x14ac:dyDescent="0.25">
      <c r="A1706" s="5" t="s">
        <v>115</v>
      </c>
      <c r="B1706" t="s">
        <v>1005</v>
      </c>
      <c r="C1706" t="b">
        <v>1</v>
      </c>
    </row>
    <row r="1707" spans="1:3" x14ac:dyDescent="0.25">
      <c r="A1707" s="5" t="s">
        <v>45</v>
      </c>
      <c r="B1707" t="s">
        <v>146</v>
      </c>
      <c r="C1707" t="b">
        <v>0</v>
      </c>
    </row>
    <row r="1708" spans="1:3" x14ac:dyDescent="0.25">
      <c r="A1708" s="5" t="s">
        <v>45</v>
      </c>
      <c r="B1708" t="s">
        <v>802</v>
      </c>
      <c r="C1708" s="5" t="s">
        <v>1202</v>
      </c>
    </row>
    <row r="1709" spans="1:3" x14ac:dyDescent="0.25">
      <c r="A1709" s="5" t="s">
        <v>45</v>
      </c>
      <c r="B1709" t="s">
        <v>809</v>
      </c>
      <c r="C1709">
        <v>13.29</v>
      </c>
    </row>
    <row r="1710" spans="1:3" x14ac:dyDescent="0.25">
      <c r="A1710" s="5" t="s">
        <v>45</v>
      </c>
      <c r="B1710" t="s">
        <v>804</v>
      </c>
      <c r="C1710" s="5" t="s">
        <v>1046</v>
      </c>
    </row>
    <row r="1711" spans="1:3" x14ac:dyDescent="0.25">
      <c r="A1711" s="5" t="s">
        <v>45</v>
      </c>
      <c r="B1711" t="s">
        <v>1041</v>
      </c>
      <c r="C1711">
        <v>1</v>
      </c>
    </row>
    <row r="1712" spans="1:3" x14ac:dyDescent="0.25">
      <c r="A1712" s="5" t="s">
        <v>45</v>
      </c>
      <c r="B1712" t="s">
        <v>1042</v>
      </c>
      <c r="C1712">
        <v>-4138</v>
      </c>
    </row>
    <row r="1713" spans="1:3" x14ac:dyDescent="0.25">
      <c r="A1713" s="5" t="s">
        <v>45</v>
      </c>
      <c r="B1713" t="s">
        <v>1043</v>
      </c>
      <c r="C1713">
        <v>1</v>
      </c>
    </row>
    <row r="1714" spans="1:3" x14ac:dyDescent="0.25">
      <c r="A1714" s="5" t="s">
        <v>45</v>
      </c>
      <c r="B1714" t="s">
        <v>1044</v>
      </c>
      <c r="C1714">
        <v>2</v>
      </c>
    </row>
    <row r="1715" spans="1:3" x14ac:dyDescent="0.25">
      <c r="A1715" s="5" t="s">
        <v>45</v>
      </c>
      <c r="B1715" t="s">
        <v>996</v>
      </c>
      <c r="C1715">
        <v>2</v>
      </c>
    </row>
    <row r="1716" spans="1:3" x14ac:dyDescent="0.25">
      <c r="A1716" s="5" t="s">
        <v>45</v>
      </c>
      <c r="B1716" t="s">
        <v>997</v>
      </c>
      <c r="C1716">
        <v>4</v>
      </c>
    </row>
    <row r="1717" spans="1:3" x14ac:dyDescent="0.25">
      <c r="A1717" s="5" t="s">
        <v>45</v>
      </c>
      <c r="B1717" t="s">
        <v>998</v>
      </c>
      <c r="C1717" s="5" t="s">
        <v>1050</v>
      </c>
    </row>
    <row r="1718" spans="1:3" x14ac:dyDescent="0.25">
      <c r="A1718" s="5" t="s">
        <v>45</v>
      </c>
      <c r="B1718" t="s">
        <v>1001</v>
      </c>
      <c r="C1718">
        <v>1</v>
      </c>
    </row>
    <row r="1719" spans="1:3" x14ac:dyDescent="0.25">
      <c r="A1719" s="5" t="s">
        <v>45</v>
      </c>
      <c r="B1719" t="s">
        <v>1002</v>
      </c>
      <c r="C1719" t="b">
        <v>1</v>
      </c>
    </row>
    <row r="1720" spans="1:3" x14ac:dyDescent="0.25">
      <c r="A1720" s="5" t="s">
        <v>45</v>
      </c>
      <c r="B1720" t="s">
        <v>1003</v>
      </c>
      <c r="C1720" t="b">
        <v>1</v>
      </c>
    </row>
    <row r="1721" spans="1:3" x14ac:dyDescent="0.25">
      <c r="A1721" s="5" t="s">
        <v>45</v>
      </c>
      <c r="B1721" t="s">
        <v>1004</v>
      </c>
      <c r="C1721" t="b">
        <v>1</v>
      </c>
    </row>
    <row r="1722" spans="1:3" x14ac:dyDescent="0.25">
      <c r="A1722" s="5" t="s">
        <v>45</v>
      </c>
      <c r="B1722" t="s">
        <v>1005</v>
      </c>
      <c r="C1722" t="b">
        <v>1</v>
      </c>
    </row>
    <row r="1723" spans="1:3" x14ac:dyDescent="0.25">
      <c r="A1723" s="5" t="s">
        <v>116</v>
      </c>
      <c r="B1723" t="s">
        <v>146</v>
      </c>
      <c r="C1723" t="b">
        <v>0</v>
      </c>
    </row>
    <row r="1724" spans="1:3" x14ac:dyDescent="0.25">
      <c r="A1724" s="5" t="s">
        <v>116</v>
      </c>
      <c r="B1724" t="s">
        <v>802</v>
      </c>
      <c r="C1724" s="5" t="s">
        <v>1203</v>
      </c>
    </row>
    <row r="1725" spans="1:3" x14ac:dyDescent="0.25">
      <c r="A1725" s="5" t="s">
        <v>116</v>
      </c>
      <c r="B1725" t="s">
        <v>809</v>
      </c>
      <c r="C1725">
        <v>13.14</v>
      </c>
    </row>
    <row r="1726" spans="1:3" x14ac:dyDescent="0.25">
      <c r="A1726" s="5" t="s">
        <v>116</v>
      </c>
      <c r="B1726" t="s">
        <v>804</v>
      </c>
      <c r="C1726" s="5" t="s">
        <v>1046</v>
      </c>
    </row>
    <row r="1727" spans="1:3" x14ac:dyDescent="0.25">
      <c r="A1727" s="5" t="s">
        <v>116</v>
      </c>
      <c r="B1727" t="s">
        <v>1041</v>
      </c>
      <c r="C1727">
        <v>1</v>
      </c>
    </row>
    <row r="1728" spans="1:3" x14ac:dyDescent="0.25">
      <c r="A1728" s="5" t="s">
        <v>116</v>
      </c>
      <c r="B1728" t="s">
        <v>1042</v>
      </c>
      <c r="C1728">
        <v>2</v>
      </c>
    </row>
    <row r="1729" spans="1:3" x14ac:dyDescent="0.25">
      <c r="A1729" s="5" t="s">
        <v>116</v>
      </c>
      <c r="B1729" t="s">
        <v>1043</v>
      </c>
      <c r="C1729">
        <v>1</v>
      </c>
    </row>
    <row r="1730" spans="1:3" x14ac:dyDescent="0.25">
      <c r="A1730" s="5" t="s">
        <v>116</v>
      </c>
      <c r="B1730" t="s">
        <v>1044</v>
      </c>
      <c r="C1730">
        <v>-4138</v>
      </c>
    </row>
    <row r="1731" spans="1:3" x14ac:dyDescent="0.25">
      <c r="A1731" s="5" t="s">
        <v>116</v>
      </c>
      <c r="B1731" t="s">
        <v>996</v>
      </c>
      <c r="C1731">
        <v>2</v>
      </c>
    </row>
    <row r="1732" spans="1:3" x14ac:dyDescent="0.25">
      <c r="A1732" s="5" t="s">
        <v>116</v>
      </c>
      <c r="B1732" t="s">
        <v>997</v>
      </c>
      <c r="C1732">
        <v>4</v>
      </c>
    </row>
    <row r="1733" spans="1:3" x14ac:dyDescent="0.25">
      <c r="A1733" s="5" t="s">
        <v>116</v>
      </c>
      <c r="B1733" t="s">
        <v>998</v>
      </c>
      <c r="C1733" s="5" t="s">
        <v>1050</v>
      </c>
    </row>
    <row r="1734" spans="1:3" x14ac:dyDescent="0.25">
      <c r="A1734" s="5" t="s">
        <v>116</v>
      </c>
      <c r="B1734" t="s">
        <v>1001</v>
      </c>
      <c r="C1734">
        <v>1</v>
      </c>
    </row>
    <row r="1735" spans="1:3" x14ac:dyDescent="0.25">
      <c r="A1735" s="5" t="s">
        <v>116</v>
      </c>
      <c r="B1735" t="s">
        <v>1002</v>
      </c>
      <c r="C1735" t="b">
        <v>1</v>
      </c>
    </row>
    <row r="1736" spans="1:3" x14ac:dyDescent="0.25">
      <c r="A1736" s="5" t="s">
        <v>116</v>
      </c>
      <c r="B1736" t="s">
        <v>1003</v>
      </c>
      <c r="C1736" t="b">
        <v>1</v>
      </c>
    </row>
    <row r="1737" spans="1:3" x14ac:dyDescent="0.25">
      <c r="A1737" s="5" t="s">
        <v>116</v>
      </c>
      <c r="B1737" t="s">
        <v>1004</v>
      </c>
      <c r="C1737" t="b">
        <v>1</v>
      </c>
    </row>
    <row r="1738" spans="1:3" x14ac:dyDescent="0.25">
      <c r="A1738" s="5" t="s">
        <v>116</v>
      </c>
      <c r="B1738" t="s">
        <v>1005</v>
      </c>
      <c r="C1738" t="b">
        <v>1</v>
      </c>
    </row>
    <row r="1739" spans="1:3" x14ac:dyDescent="0.25">
      <c r="A1739" s="5" t="s">
        <v>117</v>
      </c>
      <c r="B1739" t="s">
        <v>146</v>
      </c>
      <c r="C1739" t="b">
        <v>0</v>
      </c>
    </row>
    <row r="1740" spans="1:3" x14ac:dyDescent="0.25">
      <c r="A1740" s="5" t="s">
        <v>117</v>
      </c>
      <c r="B1740" t="s">
        <v>802</v>
      </c>
      <c r="C1740" s="5" t="s">
        <v>1204</v>
      </c>
    </row>
    <row r="1741" spans="1:3" x14ac:dyDescent="0.25">
      <c r="A1741" s="5" t="s">
        <v>117</v>
      </c>
      <c r="B1741" t="s">
        <v>1045</v>
      </c>
      <c r="C1741" s="5" t="s">
        <v>1176</v>
      </c>
    </row>
    <row r="1742" spans="1:3" x14ac:dyDescent="0.25">
      <c r="A1742" s="5" t="s">
        <v>117</v>
      </c>
      <c r="B1742" t="s">
        <v>809</v>
      </c>
      <c r="C1742">
        <v>12.86</v>
      </c>
    </row>
    <row r="1743" spans="1:3" x14ac:dyDescent="0.25">
      <c r="A1743" s="5" t="s">
        <v>117</v>
      </c>
      <c r="B1743" t="s">
        <v>804</v>
      </c>
      <c r="C1743" s="5" t="s">
        <v>1046</v>
      </c>
    </row>
    <row r="1744" spans="1:3" x14ac:dyDescent="0.25">
      <c r="A1744" s="5" t="s">
        <v>117</v>
      </c>
      <c r="B1744" t="s">
        <v>1041</v>
      </c>
      <c r="C1744">
        <v>1</v>
      </c>
    </row>
    <row r="1745" spans="1:3" x14ac:dyDescent="0.25">
      <c r="A1745" s="5" t="s">
        <v>117</v>
      </c>
      <c r="B1745" t="s">
        <v>1042</v>
      </c>
      <c r="C1745">
        <v>-4138</v>
      </c>
    </row>
    <row r="1746" spans="1:3" x14ac:dyDescent="0.25">
      <c r="A1746" s="5" t="s">
        <v>117</v>
      </c>
      <c r="B1746" t="s">
        <v>1043</v>
      </c>
      <c r="C1746">
        <v>1</v>
      </c>
    </row>
    <row r="1747" spans="1:3" x14ac:dyDescent="0.25">
      <c r="A1747" s="5" t="s">
        <v>117</v>
      </c>
      <c r="B1747" t="s">
        <v>1044</v>
      </c>
      <c r="C1747">
        <v>-4138</v>
      </c>
    </row>
    <row r="1748" spans="1:3" x14ac:dyDescent="0.25">
      <c r="A1748" s="5" t="s">
        <v>46</v>
      </c>
      <c r="B1748" t="s">
        <v>146</v>
      </c>
      <c r="C1748" t="b">
        <v>0</v>
      </c>
    </row>
    <row r="1749" spans="1:3" x14ac:dyDescent="0.25">
      <c r="A1749" s="5" t="s">
        <v>46</v>
      </c>
      <c r="B1749" t="s">
        <v>802</v>
      </c>
      <c r="C1749" s="5" t="s">
        <v>1205</v>
      </c>
    </row>
    <row r="1750" spans="1:3" x14ac:dyDescent="0.25">
      <c r="A1750" s="5" t="s">
        <v>46</v>
      </c>
      <c r="B1750" t="s">
        <v>809</v>
      </c>
      <c r="C1750">
        <v>13.29</v>
      </c>
    </row>
    <row r="1751" spans="1:3" x14ac:dyDescent="0.25">
      <c r="A1751" s="5" t="s">
        <v>46</v>
      </c>
      <c r="B1751" t="s">
        <v>804</v>
      </c>
      <c r="C1751" s="5" t="s">
        <v>1046</v>
      </c>
    </row>
    <row r="1752" spans="1:3" x14ac:dyDescent="0.25">
      <c r="A1752" s="5" t="s">
        <v>46</v>
      </c>
      <c r="B1752" t="s">
        <v>1041</v>
      </c>
      <c r="C1752">
        <v>1</v>
      </c>
    </row>
    <row r="1753" spans="1:3" x14ac:dyDescent="0.25">
      <c r="A1753" s="5" t="s">
        <v>46</v>
      </c>
      <c r="B1753" t="s">
        <v>1042</v>
      </c>
      <c r="C1753">
        <v>-4138</v>
      </c>
    </row>
    <row r="1754" spans="1:3" x14ac:dyDescent="0.25">
      <c r="A1754" s="5" t="s">
        <v>46</v>
      </c>
      <c r="B1754" t="s">
        <v>1043</v>
      </c>
      <c r="C1754">
        <v>1</v>
      </c>
    </row>
    <row r="1755" spans="1:3" x14ac:dyDescent="0.25">
      <c r="A1755" s="5" t="s">
        <v>46</v>
      </c>
      <c r="B1755" t="s">
        <v>1044</v>
      </c>
      <c r="C1755">
        <v>2</v>
      </c>
    </row>
    <row r="1756" spans="1:3" x14ac:dyDescent="0.25">
      <c r="A1756" s="5" t="s">
        <v>46</v>
      </c>
      <c r="B1756" t="s">
        <v>996</v>
      </c>
      <c r="C1756">
        <v>2</v>
      </c>
    </row>
    <row r="1757" spans="1:3" x14ac:dyDescent="0.25">
      <c r="A1757" s="5" t="s">
        <v>46</v>
      </c>
      <c r="B1757" t="s">
        <v>997</v>
      </c>
      <c r="C1757">
        <v>4</v>
      </c>
    </row>
    <row r="1758" spans="1:3" x14ac:dyDescent="0.25">
      <c r="A1758" s="5" t="s">
        <v>46</v>
      </c>
      <c r="B1758" t="s">
        <v>998</v>
      </c>
      <c r="C1758" s="5" t="s">
        <v>1050</v>
      </c>
    </row>
    <row r="1759" spans="1:3" x14ac:dyDescent="0.25">
      <c r="A1759" s="5" t="s">
        <v>46</v>
      </c>
      <c r="B1759" t="s">
        <v>1001</v>
      </c>
      <c r="C1759">
        <v>1</v>
      </c>
    </row>
    <row r="1760" spans="1:3" x14ac:dyDescent="0.25">
      <c r="A1760" s="5" t="s">
        <v>46</v>
      </c>
      <c r="B1760" t="s">
        <v>1002</v>
      </c>
      <c r="C1760" t="b">
        <v>1</v>
      </c>
    </row>
    <row r="1761" spans="1:3" x14ac:dyDescent="0.25">
      <c r="A1761" s="5" t="s">
        <v>46</v>
      </c>
      <c r="B1761" t="s">
        <v>1003</v>
      </c>
      <c r="C1761" t="b">
        <v>1</v>
      </c>
    </row>
    <row r="1762" spans="1:3" x14ac:dyDescent="0.25">
      <c r="A1762" s="5" t="s">
        <v>46</v>
      </c>
      <c r="B1762" t="s">
        <v>1004</v>
      </c>
      <c r="C1762" t="b">
        <v>1</v>
      </c>
    </row>
    <row r="1763" spans="1:3" x14ac:dyDescent="0.25">
      <c r="A1763" s="5" t="s">
        <v>46</v>
      </c>
      <c r="B1763" t="s">
        <v>1005</v>
      </c>
      <c r="C1763" t="b">
        <v>1</v>
      </c>
    </row>
    <row r="1764" spans="1:3" x14ac:dyDescent="0.25">
      <c r="A1764" s="5" t="s">
        <v>118</v>
      </c>
      <c r="B1764" t="s">
        <v>146</v>
      </c>
      <c r="C1764" t="b">
        <v>0</v>
      </c>
    </row>
    <row r="1765" spans="1:3" x14ac:dyDescent="0.25">
      <c r="A1765" s="5" t="s">
        <v>118</v>
      </c>
      <c r="B1765" t="s">
        <v>802</v>
      </c>
      <c r="C1765" s="5" t="s">
        <v>1206</v>
      </c>
    </row>
    <row r="1766" spans="1:3" x14ac:dyDescent="0.25">
      <c r="A1766" s="5" t="s">
        <v>118</v>
      </c>
      <c r="B1766" t="s">
        <v>809</v>
      </c>
      <c r="C1766">
        <v>13.14</v>
      </c>
    </row>
    <row r="1767" spans="1:3" x14ac:dyDescent="0.25">
      <c r="A1767" s="5" t="s">
        <v>118</v>
      </c>
      <c r="B1767" t="s">
        <v>804</v>
      </c>
      <c r="C1767" s="5" t="s">
        <v>1046</v>
      </c>
    </row>
    <row r="1768" spans="1:3" x14ac:dyDescent="0.25">
      <c r="A1768" s="5" t="s">
        <v>118</v>
      </c>
      <c r="B1768" t="s">
        <v>1041</v>
      </c>
      <c r="C1768">
        <v>1</v>
      </c>
    </row>
    <row r="1769" spans="1:3" x14ac:dyDescent="0.25">
      <c r="A1769" s="5" t="s">
        <v>118</v>
      </c>
      <c r="B1769" t="s">
        <v>1042</v>
      </c>
      <c r="C1769">
        <v>2</v>
      </c>
    </row>
    <row r="1770" spans="1:3" x14ac:dyDescent="0.25">
      <c r="A1770" s="5" t="s">
        <v>118</v>
      </c>
      <c r="B1770" t="s">
        <v>1043</v>
      </c>
      <c r="C1770">
        <v>1</v>
      </c>
    </row>
    <row r="1771" spans="1:3" x14ac:dyDescent="0.25">
      <c r="A1771" s="5" t="s">
        <v>118</v>
      </c>
      <c r="B1771" t="s">
        <v>1044</v>
      </c>
      <c r="C1771">
        <v>-4138</v>
      </c>
    </row>
    <row r="1772" spans="1:3" x14ac:dyDescent="0.25">
      <c r="A1772" s="5" t="s">
        <v>118</v>
      </c>
      <c r="B1772" t="s">
        <v>996</v>
      </c>
      <c r="C1772">
        <v>2</v>
      </c>
    </row>
    <row r="1773" spans="1:3" x14ac:dyDescent="0.25">
      <c r="A1773" s="5" t="s">
        <v>118</v>
      </c>
      <c r="B1773" t="s">
        <v>997</v>
      </c>
      <c r="C1773">
        <v>4</v>
      </c>
    </row>
    <row r="1774" spans="1:3" x14ac:dyDescent="0.25">
      <c r="A1774" s="5" t="s">
        <v>118</v>
      </c>
      <c r="B1774" t="s">
        <v>998</v>
      </c>
      <c r="C1774" s="5" t="s">
        <v>1050</v>
      </c>
    </row>
    <row r="1775" spans="1:3" x14ac:dyDescent="0.25">
      <c r="A1775" s="5" t="s">
        <v>118</v>
      </c>
      <c r="B1775" t="s">
        <v>1001</v>
      </c>
      <c r="C1775">
        <v>1</v>
      </c>
    </row>
    <row r="1776" spans="1:3" x14ac:dyDescent="0.25">
      <c r="A1776" s="5" t="s">
        <v>118</v>
      </c>
      <c r="B1776" t="s">
        <v>1002</v>
      </c>
      <c r="C1776" t="b">
        <v>1</v>
      </c>
    </row>
    <row r="1777" spans="1:3" x14ac:dyDescent="0.25">
      <c r="A1777" s="5" t="s">
        <v>118</v>
      </c>
      <c r="B1777" t="s">
        <v>1003</v>
      </c>
      <c r="C1777" t="b">
        <v>1</v>
      </c>
    </row>
    <row r="1778" spans="1:3" x14ac:dyDescent="0.25">
      <c r="A1778" s="5" t="s">
        <v>118</v>
      </c>
      <c r="B1778" t="s">
        <v>1004</v>
      </c>
      <c r="C1778" t="b">
        <v>1</v>
      </c>
    </row>
    <row r="1779" spans="1:3" x14ac:dyDescent="0.25">
      <c r="A1779" s="5" t="s">
        <v>118</v>
      </c>
      <c r="B1779" t="s">
        <v>1005</v>
      </c>
      <c r="C1779" t="b">
        <v>1</v>
      </c>
    </row>
    <row r="1780" spans="1:3" x14ac:dyDescent="0.25">
      <c r="A1780" s="5" t="s">
        <v>119</v>
      </c>
      <c r="B1780" t="s">
        <v>146</v>
      </c>
      <c r="C1780" t="b">
        <v>0</v>
      </c>
    </row>
    <row r="1781" spans="1:3" x14ac:dyDescent="0.25">
      <c r="A1781" s="5" t="s">
        <v>119</v>
      </c>
      <c r="B1781" t="s">
        <v>802</v>
      </c>
      <c r="C1781" s="5" t="s">
        <v>1207</v>
      </c>
    </row>
    <row r="1782" spans="1:3" x14ac:dyDescent="0.25">
      <c r="A1782" s="5" t="s">
        <v>119</v>
      </c>
      <c r="B1782" t="s">
        <v>1045</v>
      </c>
      <c r="C1782" s="5" t="s">
        <v>1177</v>
      </c>
    </row>
    <row r="1783" spans="1:3" x14ac:dyDescent="0.25">
      <c r="A1783" s="5" t="s">
        <v>119</v>
      </c>
      <c r="B1783" t="s">
        <v>809</v>
      </c>
      <c r="C1783">
        <v>12.86</v>
      </c>
    </row>
    <row r="1784" spans="1:3" x14ac:dyDescent="0.25">
      <c r="A1784" s="5" t="s">
        <v>119</v>
      </c>
      <c r="B1784" t="s">
        <v>804</v>
      </c>
      <c r="C1784" s="5" t="s">
        <v>1046</v>
      </c>
    </row>
    <row r="1785" spans="1:3" x14ac:dyDescent="0.25">
      <c r="A1785" s="5" t="s">
        <v>119</v>
      </c>
      <c r="B1785" t="s">
        <v>1041</v>
      </c>
      <c r="C1785">
        <v>1</v>
      </c>
    </row>
    <row r="1786" spans="1:3" x14ac:dyDescent="0.25">
      <c r="A1786" s="5" t="s">
        <v>119</v>
      </c>
      <c r="B1786" t="s">
        <v>1042</v>
      </c>
      <c r="C1786">
        <v>-4138</v>
      </c>
    </row>
    <row r="1787" spans="1:3" x14ac:dyDescent="0.25">
      <c r="A1787" s="5" t="s">
        <v>119</v>
      </c>
      <c r="B1787" t="s">
        <v>1043</v>
      </c>
      <c r="C1787">
        <v>1</v>
      </c>
    </row>
    <row r="1788" spans="1:3" x14ac:dyDescent="0.25">
      <c r="A1788" s="5" t="s">
        <v>119</v>
      </c>
      <c r="B1788" t="s">
        <v>1044</v>
      </c>
      <c r="C1788">
        <v>-4138</v>
      </c>
    </row>
    <row r="1789" spans="1:3" x14ac:dyDescent="0.25">
      <c r="A1789" s="5" t="s">
        <v>47</v>
      </c>
      <c r="B1789" t="s">
        <v>146</v>
      </c>
      <c r="C1789" t="b">
        <v>0</v>
      </c>
    </row>
    <row r="1790" spans="1:3" x14ac:dyDescent="0.25">
      <c r="A1790" s="5" t="s">
        <v>47</v>
      </c>
      <c r="B1790" t="s">
        <v>802</v>
      </c>
      <c r="C1790" s="5" t="s">
        <v>1208</v>
      </c>
    </row>
    <row r="1791" spans="1:3" x14ac:dyDescent="0.25">
      <c r="A1791" s="5" t="s">
        <v>47</v>
      </c>
      <c r="B1791" t="s">
        <v>809</v>
      </c>
      <c r="C1791">
        <v>13.29</v>
      </c>
    </row>
    <row r="1792" spans="1:3" x14ac:dyDescent="0.25">
      <c r="A1792" s="5" t="s">
        <v>47</v>
      </c>
      <c r="B1792" t="s">
        <v>804</v>
      </c>
      <c r="C1792" s="5" t="s">
        <v>1046</v>
      </c>
    </row>
    <row r="1793" spans="1:3" x14ac:dyDescent="0.25">
      <c r="A1793" s="5" t="s">
        <v>47</v>
      </c>
      <c r="B1793" t="s">
        <v>1041</v>
      </c>
      <c r="C1793">
        <v>1</v>
      </c>
    </row>
    <row r="1794" spans="1:3" x14ac:dyDescent="0.25">
      <c r="A1794" s="5" t="s">
        <v>47</v>
      </c>
      <c r="B1794" t="s">
        <v>1042</v>
      </c>
      <c r="C1794">
        <v>-4138</v>
      </c>
    </row>
    <row r="1795" spans="1:3" x14ac:dyDescent="0.25">
      <c r="A1795" s="5" t="s">
        <v>47</v>
      </c>
      <c r="B1795" t="s">
        <v>1043</v>
      </c>
      <c r="C1795">
        <v>1</v>
      </c>
    </row>
    <row r="1796" spans="1:3" x14ac:dyDescent="0.25">
      <c r="A1796" s="5" t="s">
        <v>47</v>
      </c>
      <c r="B1796" t="s">
        <v>1044</v>
      </c>
      <c r="C1796">
        <v>2</v>
      </c>
    </row>
    <row r="1797" spans="1:3" x14ac:dyDescent="0.25">
      <c r="A1797" s="5" t="s">
        <v>47</v>
      </c>
      <c r="B1797" t="s">
        <v>996</v>
      </c>
      <c r="C1797">
        <v>2</v>
      </c>
    </row>
    <row r="1798" spans="1:3" x14ac:dyDescent="0.25">
      <c r="A1798" s="5" t="s">
        <v>47</v>
      </c>
      <c r="B1798" t="s">
        <v>997</v>
      </c>
      <c r="C1798">
        <v>4</v>
      </c>
    </row>
    <row r="1799" spans="1:3" x14ac:dyDescent="0.25">
      <c r="A1799" s="5" t="s">
        <v>47</v>
      </c>
      <c r="B1799" t="s">
        <v>998</v>
      </c>
      <c r="C1799" s="5" t="s">
        <v>1050</v>
      </c>
    </row>
    <row r="1800" spans="1:3" x14ac:dyDescent="0.25">
      <c r="A1800" s="5" t="s">
        <v>47</v>
      </c>
      <c r="B1800" t="s">
        <v>1001</v>
      </c>
      <c r="C1800">
        <v>1</v>
      </c>
    </row>
    <row r="1801" spans="1:3" x14ac:dyDescent="0.25">
      <c r="A1801" s="5" t="s">
        <v>47</v>
      </c>
      <c r="B1801" t="s">
        <v>1002</v>
      </c>
      <c r="C1801" t="b">
        <v>1</v>
      </c>
    </row>
    <row r="1802" spans="1:3" x14ac:dyDescent="0.25">
      <c r="A1802" s="5" t="s">
        <v>47</v>
      </c>
      <c r="B1802" t="s">
        <v>1003</v>
      </c>
      <c r="C1802" t="b">
        <v>1</v>
      </c>
    </row>
    <row r="1803" spans="1:3" x14ac:dyDescent="0.25">
      <c r="A1803" s="5" t="s">
        <v>47</v>
      </c>
      <c r="B1803" t="s">
        <v>1004</v>
      </c>
      <c r="C1803" t="b">
        <v>1</v>
      </c>
    </row>
    <row r="1804" spans="1:3" x14ac:dyDescent="0.25">
      <c r="A1804" s="5" t="s">
        <v>47</v>
      </c>
      <c r="B1804" t="s">
        <v>1005</v>
      </c>
      <c r="C1804" t="b">
        <v>1</v>
      </c>
    </row>
    <row r="1805" spans="1:3" x14ac:dyDescent="0.25">
      <c r="A1805" s="5" t="s">
        <v>120</v>
      </c>
      <c r="B1805" t="s">
        <v>146</v>
      </c>
      <c r="C1805" t="b">
        <v>0</v>
      </c>
    </row>
    <row r="1806" spans="1:3" x14ac:dyDescent="0.25">
      <c r="A1806" s="5" t="s">
        <v>120</v>
      </c>
      <c r="B1806" t="s">
        <v>802</v>
      </c>
      <c r="C1806" s="5" t="s">
        <v>1209</v>
      </c>
    </row>
    <row r="1807" spans="1:3" x14ac:dyDescent="0.25">
      <c r="A1807" s="5" t="s">
        <v>120</v>
      </c>
      <c r="B1807" t="s">
        <v>809</v>
      </c>
      <c r="C1807">
        <v>13.14</v>
      </c>
    </row>
    <row r="1808" spans="1:3" x14ac:dyDescent="0.25">
      <c r="A1808" s="5" t="s">
        <v>120</v>
      </c>
      <c r="B1808" t="s">
        <v>804</v>
      </c>
      <c r="C1808" s="5" t="s">
        <v>1046</v>
      </c>
    </row>
    <row r="1809" spans="1:3" x14ac:dyDescent="0.25">
      <c r="A1809" s="5" t="s">
        <v>120</v>
      </c>
      <c r="B1809" t="s">
        <v>1041</v>
      </c>
      <c r="C1809">
        <v>1</v>
      </c>
    </row>
    <row r="1810" spans="1:3" x14ac:dyDescent="0.25">
      <c r="A1810" s="5" t="s">
        <v>120</v>
      </c>
      <c r="B1810" t="s">
        <v>1042</v>
      </c>
      <c r="C1810">
        <v>2</v>
      </c>
    </row>
    <row r="1811" spans="1:3" x14ac:dyDescent="0.25">
      <c r="A1811" s="5" t="s">
        <v>120</v>
      </c>
      <c r="B1811" t="s">
        <v>1043</v>
      </c>
      <c r="C1811">
        <v>1</v>
      </c>
    </row>
    <row r="1812" spans="1:3" x14ac:dyDescent="0.25">
      <c r="A1812" s="5" t="s">
        <v>120</v>
      </c>
      <c r="B1812" t="s">
        <v>1044</v>
      </c>
      <c r="C1812">
        <v>-4138</v>
      </c>
    </row>
    <row r="1813" spans="1:3" x14ac:dyDescent="0.25">
      <c r="A1813" s="5" t="s">
        <v>120</v>
      </c>
      <c r="B1813" t="s">
        <v>996</v>
      </c>
      <c r="C1813">
        <v>2</v>
      </c>
    </row>
    <row r="1814" spans="1:3" x14ac:dyDescent="0.25">
      <c r="A1814" s="5" t="s">
        <v>120</v>
      </c>
      <c r="B1814" t="s">
        <v>997</v>
      </c>
      <c r="C1814">
        <v>4</v>
      </c>
    </row>
    <row r="1815" spans="1:3" x14ac:dyDescent="0.25">
      <c r="A1815" s="5" t="s">
        <v>120</v>
      </c>
      <c r="B1815" t="s">
        <v>998</v>
      </c>
      <c r="C1815" s="5" t="s">
        <v>1050</v>
      </c>
    </row>
    <row r="1816" spans="1:3" x14ac:dyDescent="0.25">
      <c r="A1816" s="5" t="s">
        <v>120</v>
      </c>
      <c r="B1816" t="s">
        <v>1001</v>
      </c>
      <c r="C1816">
        <v>1</v>
      </c>
    </row>
    <row r="1817" spans="1:3" x14ac:dyDescent="0.25">
      <c r="A1817" s="5" t="s">
        <v>120</v>
      </c>
      <c r="B1817" t="s">
        <v>1002</v>
      </c>
      <c r="C1817" t="b">
        <v>1</v>
      </c>
    </row>
    <row r="1818" spans="1:3" x14ac:dyDescent="0.25">
      <c r="A1818" s="5" t="s">
        <v>120</v>
      </c>
      <c r="B1818" t="s">
        <v>1003</v>
      </c>
      <c r="C1818" t="b">
        <v>1</v>
      </c>
    </row>
    <row r="1819" spans="1:3" x14ac:dyDescent="0.25">
      <c r="A1819" s="5" t="s">
        <v>120</v>
      </c>
      <c r="B1819" t="s">
        <v>1004</v>
      </c>
      <c r="C1819" t="b">
        <v>1</v>
      </c>
    </row>
    <row r="1820" spans="1:3" x14ac:dyDescent="0.25">
      <c r="A1820" s="5" t="s">
        <v>120</v>
      </c>
      <c r="B1820" t="s">
        <v>1005</v>
      </c>
      <c r="C1820" t="b">
        <v>1</v>
      </c>
    </row>
    <row r="1821" spans="1:3" x14ac:dyDescent="0.25">
      <c r="A1821" s="5" t="s">
        <v>121</v>
      </c>
      <c r="B1821" t="s">
        <v>146</v>
      </c>
      <c r="C1821" t="b">
        <v>0</v>
      </c>
    </row>
    <row r="1822" spans="1:3" x14ac:dyDescent="0.25">
      <c r="A1822" s="5" t="s">
        <v>121</v>
      </c>
      <c r="B1822" t="s">
        <v>802</v>
      </c>
      <c r="C1822" s="5" t="s">
        <v>1210</v>
      </c>
    </row>
    <row r="1823" spans="1:3" x14ac:dyDescent="0.25">
      <c r="A1823" s="5" t="s">
        <v>121</v>
      </c>
      <c r="B1823" t="s">
        <v>1045</v>
      </c>
      <c r="C1823" s="5" t="s">
        <v>1178</v>
      </c>
    </row>
    <row r="1824" spans="1:3" x14ac:dyDescent="0.25">
      <c r="A1824" s="5" t="s">
        <v>121</v>
      </c>
      <c r="B1824" t="s">
        <v>809</v>
      </c>
      <c r="C1824">
        <v>12.86</v>
      </c>
    </row>
    <row r="1825" spans="1:3" x14ac:dyDescent="0.25">
      <c r="A1825" s="5" t="s">
        <v>121</v>
      </c>
      <c r="B1825" t="s">
        <v>804</v>
      </c>
      <c r="C1825" s="5" t="s">
        <v>1046</v>
      </c>
    </row>
    <row r="1826" spans="1:3" x14ac:dyDescent="0.25">
      <c r="A1826" s="5" t="s">
        <v>121</v>
      </c>
      <c r="B1826" t="s">
        <v>1041</v>
      </c>
      <c r="C1826">
        <v>1</v>
      </c>
    </row>
    <row r="1827" spans="1:3" x14ac:dyDescent="0.25">
      <c r="A1827" s="5" t="s">
        <v>121</v>
      </c>
      <c r="B1827" t="s">
        <v>1042</v>
      </c>
      <c r="C1827">
        <v>-4138</v>
      </c>
    </row>
    <row r="1828" spans="1:3" x14ac:dyDescent="0.25">
      <c r="A1828" s="5" t="s">
        <v>121</v>
      </c>
      <c r="B1828" t="s">
        <v>1043</v>
      </c>
      <c r="C1828">
        <v>1</v>
      </c>
    </row>
    <row r="1829" spans="1:3" x14ac:dyDescent="0.25">
      <c r="A1829" s="5" t="s">
        <v>121</v>
      </c>
      <c r="B1829" t="s">
        <v>1044</v>
      </c>
      <c r="C1829">
        <v>-4138</v>
      </c>
    </row>
    <row r="1830" spans="1:3" x14ac:dyDescent="0.25">
      <c r="A1830" s="5" t="s">
        <v>48</v>
      </c>
      <c r="B1830" t="s">
        <v>146</v>
      </c>
      <c r="C1830" t="b">
        <v>0</v>
      </c>
    </row>
    <row r="1831" spans="1:3" x14ac:dyDescent="0.25">
      <c r="A1831" s="5" t="s">
        <v>48</v>
      </c>
      <c r="B1831" t="s">
        <v>802</v>
      </c>
      <c r="C1831" s="5" t="s">
        <v>1211</v>
      </c>
    </row>
    <row r="1832" spans="1:3" x14ac:dyDescent="0.25">
      <c r="A1832" s="5" t="s">
        <v>48</v>
      </c>
      <c r="B1832" t="s">
        <v>809</v>
      </c>
      <c r="C1832">
        <v>13.29</v>
      </c>
    </row>
    <row r="1833" spans="1:3" x14ac:dyDescent="0.25">
      <c r="A1833" s="5" t="s">
        <v>48</v>
      </c>
      <c r="B1833" t="s">
        <v>804</v>
      </c>
      <c r="C1833" s="5" t="s">
        <v>1046</v>
      </c>
    </row>
    <row r="1834" spans="1:3" x14ac:dyDescent="0.25">
      <c r="A1834" s="5" t="s">
        <v>48</v>
      </c>
      <c r="B1834" t="s">
        <v>1041</v>
      </c>
      <c r="C1834">
        <v>1</v>
      </c>
    </row>
    <row r="1835" spans="1:3" x14ac:dyDescent="0.25">
      <c r="A1835" s="5" t="s">
        <v>48</v>
      </c>
      <c r="B1835" t="s">
        <v>1042</v>
      </c>
      <c r="C1835">
        <v>-4138</v>
      </c>
    </row>
    <row r="1836" spans="1:3" x14ac:dyDescent="0.25">
      <c r="A1836" s="5" t="s">
        <v>48</v>
      </c>
      <c r="B1836" t="s">
        <v>1043</v>
      </c>
      <c r="C1836">
        <v>1</v>
      </c>
    </row>
    <row r="1837" spans="1:3" x14ac:dyDescent="0.25">
      <c r="A1837" s="5" t="s">
        <v>48</v>
      </c>
      <c r="B1837" t="s">
        <v>1044</v>
      </c>
      <c r="C1837">
        <v>2</v>
      </c>
    </row>
    <row r="1838" spans="1:3" x14ac:dyDescent="0.25">
      <c r="A1838" s="5" t="s">
        <v>48</v>
      </c>
      <c r="B1838" t="s">
        <v>996</v>
      </c>
      <c r="C1838">
        <v>2</v>
      </c>
    </row>
    <row r="1839" spans="1:3" x14ac:dyDescent="0.25">
      <c r="A1839" s="5" t="s">
        <v>48</v>
      </c>
      <c r="B1839" t="s">
        <v>997</v>
      </c>
      <c r="C1839">
        <v>4</v>
      </c>
    </row>
    <row r="1840" spans="1:3" x14ac:dyDescent="0.25">
      <c r="A1840" s="5" t="s">
        <v>48</v>
      </c>
      <c r="B1840" t="s">
        <v>998</v>
      </c>
      <c r="C1840" s="5" t="s">
        <v>1050</v>
      </c>
    </row>
    <row r="1841" spans="1:3" x14ac:dyDescent="0.25">
      <c r="A1841" s="5" t="s">
        <v>48</v>
      </c>
      <c r="B1841" t="s">
        <v>1001</v>
      </c>
      <c r="C1841">
        <v>1</v>
      </c>
    </row>
    <row r="1842" spans="1:3" x14ac:dyDescent="0.25">
      <c r="A1842" s="5" t="s">
        <v>48</v>
      </c>
      <c r="B1842" t="s">
        <v>1002</v>
      </c>
      <c r="C1842" t="b">
        <v>1</v>
      </c>
    </row>
    <row r="1843" spans="1:3" x14ac:dyDescent="0.25">
      <c r="A1843" s="5" t="s">
        <v>48</v>
      </c>
      <c r="B1843" t="s">
        <v>1003</v>
      </c>
      <c r="C1843" t="b">
        <v>1</v>
      </c>
    </row>
    <row r="1844" spans="1:3" x14ac:dyDescent="0.25">
      <c r="A1844" s="5" t="s">
        <v>48</v>
      </c>
      <c r="B1844" t="s">
        <v>1004</v>
      </c>
      <c r="C1844" t="b">
        <v>1</v>
      </c>
    </row>
    <row r="1845" spans="1:3" x14ac:dyDescent="0.25">
      <c r="A1845" s="5" t="s">
        <v>48</v>
      </c>
      <c r="B1845" t="s">
        <v>1005</v>
      </c>
      <c r="C1845" t="b">
        <v>1</v>
      </c>
    </row>
    <row r="1846" spans="1:3" x14ac:dyDescent="0.25">
      <c r="A1846" s="5" t="s">
        <v>122</v>
      </c>
      <c r="B1846" t="s">
        <v>146</v>
      </c>
      <c r="C1846" t="b">
        <v>0</v>
      </c>
    </row>
    <row r="1847" spans="1:3" x14ac:dyDescent="0.25">
      <c r="A1847" s="5" t="s">
        <v>122</v>
      </c>
      <c r="B1847" t="s">
        <v>802</v>
      </c>
      <c r="C1847" s="5" t="s">
        <v>1212</v>
      </c>
    </row>
    <row r="1848" spans="1:3" x14ac:dyDescent="0.25">
      <c r="A1848" s="5" t="s">
        <v>122</v>
      </c>
      <c r="B1848" t="s">
        <v>809</v>
      </c>
      <c r="C1848">
        <v>13.14</v>
      </c>
    </row>
    <row r="1849" spans="1:3" x14ac:dyDescent="0.25">
      <c r="A1849" s="5" t="s">
        <v>122</v>
      </c>
      <c r="B1849" t="s">
        <v>804</v>
      </c>
      <c r="C1849" s="5" t="s">
        <v>1046</v>
      </c>
    </row>
    <row r="1850" spans="1:3" x14ac:dyDescent="0.25">
      <c r="A1850" s="5" t="s">
        <v>122</v>
      </c>
      <c r="B1850" t="s">
        <v>1041</v>
      </c>
      <c r="C1850">
        <v>1</v>
      </c>
    </row>
    <row r="1851" spans="1:3" x14ac:dyDescent="0.25">
      <c r="A1851" s="5" t="s">
        <v>122</v>
      </c>
      <c r="B1851" t="s">
        <v>1042</v>
      </c>
      <c r="C1851">
        <v>2</v>
      </c>
    </row>
    <row r="1852" spans="1:3" x14ac:dyDescent="0.25">
      <c r="A1852" s="5" t="s">
        <v>122</v>
      </c>
      <c r="B1852" t="s">
        <v>1043</v>
      </c>
      <c r="C1852">
        <v>1</v>
      </c>
    </row>
    <row r="1853" spans="1:3" x14ac:dyDescent="0.25">
      <c r="A1853" s="5" t="s">
        <v>122</v>
      </c>
      <c r="B1853" t="s">
        <v>1044</v>
      </c>
      <c r="C1853">
        <v>-4138</v>
      </c>
    </row>
    <row r="1854" spans="1:3" x14ac:dyDescent="0.25">
      <c r="A1854" s="5" t="s">
        <v>122</v>
      </c>
      <c r="B1854" t="s">
        <v>996</v>
      </c>
      <c r="C1854">
        <v>2</v>
      </c>
    </row>
    <row r="1855" spans="1:3" x14ac:dyDescent="0.25">
      <c r="A1855" s="5" t="s">
        <v>122</v>
      </c>
      <c r="B1855" t="s">
        <v>997</v>
      </c>
      <c r="C1855">
        <v>4</v>
      </c>
    </row>
    <row r="1856" spans="1:3" x14ac:dyDescent="0.25">
      <c r="A1856" s="5" t="s">
        <v>122</v>
      </c>
      <c r="B1856" t="s">
        <v>998</v>
      </c>
      <c r="C1856" s="5" t="s">
        <v>1050</v>
      </c>
    </row>
    <row r="1857" spans="1:3" x14ac:dyDescent="0.25">
      <c r="A1857" s="5" t="s">
        <v>122</v>
      </c>
      <c r="B1857" t="s">
        <v>1001</v>
      </c>
      <c r="C1857">
        <v>1</v>
      </c>
    </row>
    <row r="1858" spans="1:3" x14ac:dyDescent="0.25">
      <c r="A1858" s="5" t="s">
        <v>122</v>
      </c>
      <c r="B1858" t="s">
        <v>1002</v>
      </c>
      <c r="C1858" t="b">
        <v>1</v>
      </c>
    </row>
    <row r="1859" spans="1:3" x14ac:dyDescent="0.25">
      <c r="A1859" s="5" t="s">
        <v>122</v>
      </c>
      <c r="B1859" t="s">
        <v>1003</v>
      </c>
      <c r="C1859" t="b">
        <v>1</v>
      </c>
    </row>
    <row r="1860" spans="1:3" x14ac:dyDescent="0.25">
      <c r="A1860" s="5" t="s">
        <v>122</v>
      </c>
      <c r="B1860" t="s">
        <v>1004</v>
      </c>
      <c r="C1860" t="b">
        <v>1</v>
      </c>
    </row>
    <row r="1861" spans="1:3" x14ac:dyDescent="0.25">
      <c r="A1861" s="5" t="s">
        <v>122</v>
      </c>
      <c r="B1861" t="s">
        <v>1005</v>
      </c>
      <c r="C1861" t="b">
        <v>1</v>
      </c>
    </row>
    <row r="1862" spans="1:3" x14ac:dyDescent="0.25">
      <c r="A1862" s="5" t="s">
        <v>123</v>
      </c>
      <c r="B1862" t="s">
        <v>146</v>
      </c>
      <c r="C1862" t="b">
        <v>0</v>
      </c>
    </row>
    <row r="1863" spans="1:3" x14ac:dyDescent="0.25">
      <c r="A1863" s="5" t="s">
        <v>123</v>
      </c>
      <c r="B1863" t="s">
        <v>802</v>
      </c>
      <c r="C1863" s="5" t="s">
        <v>1213</v>
      </c>
    </row>
    <row r="1864" spans="1:3" x14ac:dyDescent="0.25">
      <c r="A1864" s="5" t="s">
        <v>123</v>
      </c>
      <c r="B1864" t="s">
        <v>1045</v>
      </c>
      <c r="C1864" s="5" t="s">
        <v>1179</v>
      </c>
    </row>
    <row r="1865" spans="1:3" x14ac:dyDescent="0.25">
      <c r="A1865" s="5" t="s">
        <v>123</v>
      </c>
      <c r="B1865" t="s">
        <v>809</v>
      </c>
      <c r="C1865">
        <v>12.86</v>
      </c>
    </row>
    <row r="1866" spans="1:3" x14ac:dyDescent="0.25">
      <c r="A1866" s="5" t="s">
        <v>123</v>
      </c>
      <c r="B1866" t="s">
        <v>804</v>
      </c>
      <c r="C1866" s="5" t="s">
        <v>1046</v>
      </c>
    </row>
    <row r="1867" spans="1:3" x14ac:dyDescent="0.25">
      <c r="A1867" s="5" t="s">
        <v>123</v>
      </c>
      <c r="B1867" t="s">
        <v>1041</v>
      </c>
      <c r="C1867">
        <v>1</v>
      </c>
    </row>
    <row r="1868" spans="1:3" x14ac:dyDescent="0.25">
      <c r="A1868" s="5" t="s">
        <v>123</v>
      </c>
      <c r="B1868" t="s">
        <v>1042</v>
      </c>
      <c r="C1868">
        <v>-4138</v>
      </c>
    </row>
    <row r="1869" spans="1:3" x14ac:dyDescent="0.25">
      <c r="A1869" s="5" t="s">
        <v>123</v>
      </c>
      <c r="B1869" t="s">
        <v>1043</v>
      </c>
      <c r="C1869">
        <v>1</v>
      </c>
    </row>
    <row r="1870" spans="1:3" x14ac:dyDescent="0.25">
      <c r="A1870" s="5" t="s">
        <v>123</v>
      </c>
      <c r="B1870" t="s">
        <v>1044</v>
      </c>
      <c r="C1870">
        <v>-4138</v>
      </c>
    </row>
    <row r="1871" spans="1:3" x14ac:dyDescent="0.25">
      <c r="A1871" s="5" t="s">
        <v>49</v>
      </c>
      <c r="B1871" t="s">
        <v>146</v>
      </c>
      <c r="C1871" t="b">
        <v>0</v>
      </c>
    </row>
    <row r="1872" spans="1:3" x14ac:dyDescent="0.25">
      <c r="A1872" s="5" t="s">
        <v>49</v>
      </c>
      <c r="B1872" t="s">
        <v>802</v>
      </c>
      <c r="C1872" s="5" t="s">
        <v>1214</v>
      </c>
    </row>
    <row r="1873" spans="1:3" x14ac:dyDescent="0.25">
      <c r="A1873" s="5" t="s">
        <v>49</v>
      </c>
      <c r="B1873" t="s">
        <v>809</v>
      </c>
      <c r="C1873">
        <v>13.29</v>
      </c>
    </row>
    <row r="1874" spans="1:3" x14ac:dyDescent="0.25">
      <c r="A1874" s="5" t="s">
        <v>49</v>
      </c>
      <c r="B1874" t="s">
        <v>804</v>
      </c>
      <c r="C1874" s="5" t="s">
        <v>1046</v>
      </c>
    </row>
    <row r="1875" spans="1:3" x14ac:dyDescent="0.25">
      <c r="A1875" s="5" t="s">
        <v>49</v>
      </c>
      <c r="B1875" t="s">
        <v>1041</v>
      </c>
      <c r="C1875">
        <v>1</v>
      </c>
    </row>
    <row r="1876" spans="1:3" x14ac:dyDescent="0.25">
      <c r="A1876" s="5" t="s">
        <v>49</v>
      </c>
      <c r="B1876" t="s">
        <v>1042</v>
      </c>
      <c r="C1876">
        <v>-4138</v>
      </c>
    </row>
    <row r="1877" spans="1:3" x14ac:dyDescent="0.25">
      <c r="A1877" s="5" t="s">
        <v>49</v>
      </c>
      <c r="B1877" t="s">
        <v>1043</v>
      </c>
      <c r="C1877">
        <v>1</v>
      </c>
    </row>
    <row r="1878" spans="1:3" x14ac:dyDescent="0.25">
      <c r="A1878" s="5" t="s">
        <v>49</v>
      </c>
      <c r="B1878" t="s">
        <v>1044</v>
      </c>
      <c r="C1878">
        <v>2</v>
      </c>
    </row>
    <row r="1879" spans="1:3" x14ac:dyDescent="0.25">
      <c r="A1879" s="5" t="s">
        <v>49</v>
      </c>
      <c r="B1879" t="s">
        <v>996</v>
      </c>
      <c r="C1879">
        <v>2</v>
      </c>
    </row>
    <row r="1880" spans="1:3" x14ac:dyDescent="0.25">
      <c r="A1880" s="5" t="s">
        <v>49</v>
      </c>
      <c r="B1880" t="s">
        <v>997</v>
      </c>
      <c r="C1880">
        <v>4</v>
      </c>
    </row>
    <row r="1881" spans="1:3" x14ac:dyDescent="0.25">
      <c r="A1881" s="5" t="s">
        <v>49</v>
      </c>
      <c r="B1881" t="s">
        <v>998</v>
      </c>
      <c r="C1881" s="5" t="s">
        <v>1050</v>
      </c>
    </row>
    <row r="1882" spans="1:3" x14ac:dyDescent="0.25">
      <c r="A1882" s="5" t="s">
        <v>49</v>
      </c>
      <c r="B1882" t="s">
        <v>1001</v>
      </c>
      <c r="C1882">
        <v>1</v>
      </c>
    </row>
    <row r="1883" spans="1:3" x14ac:dyDescent="0.25">
      <c r="A1883" s="5" t="s">
        <v>49</v>
      </c>
      <c r="B1883" t="s">
        <v>1002</v>
      </c>
      <c r="C1883" t="b">
        <v>1</v>
      </c>
    </row>
    <row r="1884" spans="1:3" x14ac:dyDescent="0.25">
      <c r="A1884" s="5" t="s">
        <v>49</v>
      </c>
      <c r="B1884" t="s">
        <v>1003</v>
      </c>
      <c r="C1884" t="b">
        <v>1</v>
      </c>
    </row>
    <row r="1885" spans="1:3" x14ac:dyDescent="0.25">
      <c r="A1885" s="5" t="s">
        <v>49</v>
      </c>
      <c r="B1885" t="s">
        <v>1004</v>
      </c>
      <c r="C1885" t="b">
        <v>1</v>
      </c>
    </row>
    <row r="1886" spans="1:3" x14ac:dyDescent="0.25">
      <c r="A1886" s="5" t="s">
        <v>49</v>
      </c>
      <c r="B1886" t="s">
        <v>1005</v>
      </c>
      <c r="C1886" t="b">
        <v>1</v>
      </c>
    </row>
    <row r="1887" spans="1:3" x14ac:dyDescent="0.25">
      <c r="A1887" s="5" t="s">
        <v>124</v>
      </c>
      <c r="B1887" t="s">
        <v>146</v>
      </c>
      <c r="C1887" t="b">
        <v>0</v>
      </c>
    </row>
    <row r="1888" spans="1:3" x14ac:dyDescent="0.25">
      <c r="A1888" s="5" t="s">
        <v>124</v>
      </c>
      <c r="B1888" t="s">
        <v>802</v>
      </c>
      <c r="C1888" s="5" t="s">
        <v>1215</v>
      </c>
    </row>
    <row r="1889" spans="1:3" x14ac:dyDescent="0.25">
      <c r="A1889" s="5" t="s">
        <v>124</v>
      </c>
      <c r="B1889" t="s">
        <v>809</v>
      </c>
      <c r="C1889">
        <v>13.14</v>
      </c>
    </row>
    <row r="1890" spans="1:3" x14ac:dyDescent="0.25">
      <c r="A1890" s="5" t="s">
        <v>124</v>
      </c>
      <c r="B1890" t="s">
        <v>804</v>
      </c>
      <c r="C1890" s="5" t="s">
        <v>1046</v>
      </c>
    </row>
    <row r="1891" spans="1:3" x14ac:dyDescent="0.25">
      <c r="A1891" s="5" t="s">
        <v>124</v>
      </c>
      <c r="B1891" t="s">
        <v>1041</v>
      </c>
      <c r="C1891">
        <v>1</v>
      </c>
    </row>
    <row r="1892" spans="1:3" x14ac:dyDescent="0.25">
      <c r="A1892" s="5" t="s">
        <v>124</v>
      </c>
      <c r="B1892" t="s">
        <v>1042</v>
      </c>
      <c r="C1892">
        <v>2</v>
      </c>
    </row>
    <row r="1893" spans="1:3" x14ac:dyDescent="0.25">
      <c r="A1893" s="5" t="s">
        <v>124</v>
      </c>
      <c r="B1893" t="s">
        <v>1043</v>
      </c>
      <c r="C1893">
        <v>1</v>
      </c>
    </row>
    <row r="1894" spans="1:3" x14ac:dyDescent="0.25">
      <c r="A1894" s="5" t="s">
        <v>124</v>
      </c>
      <c r="B1894" t="s">
        <v>1044</v>
      </c>
      <c r="C1894">
        <v>-4138</v>
      </c>
    </row>
    <row r="1895" spans="1:3" x14ac:dyDescent="0.25">
      <c r="A1895" s="5" t="s">
        <v>124</v>
      </c>
      <c r="B1895" t="s">
        <v>996</v>
      </c>
      <c r="C1895">
        <v>2</v>
      </c>
    </row>
    <row r="1896" spans="1:3" x14ac:dyDescent="0.25">
      <c r="A1896" s="5" t="s">
        <v>124</v>
      </c>
      <c r="B1896" t="s">
        <v>997</v>
      </c>
      <c r="C1896">
        <v>4</v>
      </c>
    </row>
    <row r="1897" spans="1:3" x14ac:dyDescent="0.25">
      <c r="A1897" s="5" t="s">
        <v>124</v>
      </c>
      <c r="B1897" t="s">
        <v>998</v>
      </c>
      <c r="C1897" s="5" t="s">
        <v>1050</v>
      </c>
    </row>
    <row r="1898" spans="1:3" x14ac:dyDescent="0.25">
      <c r="A1898" s="5" t="s">
        <v>124</v>
      </c>
      <c r="B1898" t="s">
        <v>1001</v>
      </c>
      <c r="C1898">
        <v>1</v>
      </c>
    </row>
    <row r="1899" spans="1:3" x14ac:dyDescent="0.25">
      <c r="A1899" s="5" t="s">
        <v>124</v>
      </c>
      <c r="B1899" t="s">
        <v>1002</v>
      </c>
      <c r="C1899" t="b">
        <v>1</v>
      </c>
    </row>
    <row r="1900" spans="1:3" x14ac:dyDescent="0.25">
      <c r="A1900" s="5" t="s">
        <v>124</v>
      </c>
      <c r="B1900" t="s">
        <v>1003</v>
      </c>
      <c r="C1900" t="b">
        <v>1</v>
      </c>
    </row>
    <row r="1901" spans="1:3" x14ac:dyDescent="0.25">
      <c r="A1901" s="5" t="s">
        <v>124</v>
      </c>
      <c r="B1901" t="s">
        <v>1004</v>
      </c>
      <c r="C1901" t="b">
        <v>1</v>
      </c>
    </row>
    <row r="1902" spans="1:3" x14ac:dyDescent="0.25">
      <c r="A1902" s="5" t="s">
        <v>124</v>
      </c>
      <c r="B1902" t="s">
        <v>1005</v>
      </c>
      <c r="C1902" t="b">
        <v>1</v>
      </c>
    </row>
    <row r="1903" spans="1:3" x14ac:dyDescent="0.25">
      <c r="A1903" s="5" t="s">
        <v>125</v>
      </c>
      <c r="B1903" t="s">
        <v>146</v>
      </c>
      <c r="C1903" t="b">
        <v>0</v>
      </c>
    </row>
    <row r="1904" spans="1:3" x14ac:dyDescent="0.25">
      <c r="A1904" s="5" t="s">
        <v>125</v>
      </c>
      <c r="B1904" t="s">
        <v>802</v>
      </c>
      <c r="C1904" s="5" t="s">
        <v>1216</v>
      </c>
    </row>
    <row r="1905" spans="1:3" x14ac:dyDescent="0.25">
      <c r="A1905" s="5" t="s">
        <v>125</v>
      </c>
      <c r="B1905" t="s">
        <v>1045</v>
      </c>
      <c r="C1905" s="5" t="s">
        <v>1180</v>
      </c>
    </row>
    <row r="1906" spans="1:3" x14ac:dyDescent="0.25">
      <c r="A1906" s="5" t="s">
        <v>125</v>
      </c>
      <c r="B1906" t="s">
        <v>809</v>
      </c>
      <c r="C1906">
        <v>12.86</v>
      </c>
    </row>
    <row r="1907" spans="1:3" x14ac:dyDescent="0.25">
      <c r="A1907" s="5" t="s">
        <v>125</v>
      </c>
      <c r="B1907" t="s">
        <v>804</v>
      </c>
      <c r="C1907" s="5" t="s">
        <v>1046</v>
      </c>
    </row>
    <row r="1908" spans="1:3" x14ac:dyDescent="0.25">
      <c r="A1908" s="5" t="s">
        <v>125</v>
      </c>
      <c r="B1908" t="s">
        <v>1041</v>
      </c>
      <c r="C1908">
        <v>1</v>
      </c>
    </row>
    <row r="1909" spans="1:3" x14ac:dyDescent="0.25">
      <c r="A1909" s="5" t="s">
        <v>125</v>
      </c>
      <c r="B1909" t="s">
        <v>1042</v>
      </c>
      <c r="C1909">
        <v>-4138</v>
      </c>
    </row>
    <row r="1910" spans="1:3" x14ac:dyDescent="0.25">
      <c r="A1910" s="5" t="s">
        <v>125</v>
      </c>
      <c r="B1910" t="s">
        <v>1043</v>
      </c>
      <c r="C1910">
        <v>1</v>
      </c>
    </row>
    <row r="1911" spans="1:3" x14ac:dyDescent="0.25">
      <c r="A1911" s="5" t="s">
        <v>125</v>
      </c>
      <c r="B1911" t="s">
        <v>1044</v>
      </c>
      <c r="C1911">
        <v>-4138</v>
      </c>
    </row>
    <row r="1912" spans="1:3" x14ac:dyDescent="0.25">
      <c r="A1912" s="5" t="s">
        <v>50</v>
      </c>
      <c r="B1912" t="s">
        <v>146</v>
      </c>
      <c r="C1912" t="b">
        <v>0</v>
      </c>
    </row>
    <row r="1913" spans="1:3" x14ac:dyDescent="0.25">
      <c r="A1913" s="5" t="s">
        <v>50</v>
      </c>
      <c r="B1913" t="s">
        <v>802</v>
      </c>
      <c r="C1913" s="5" t="s">
        <v>1217</v>
      </c>
    </row>
    <row r="1914" spans="1:3" x14ac:dyDescent="0.25">
      <c r="A1914" s="5" t="s">
        <v>50</v>
      </c>
      <c r="B1914" t="s">
        <v>809</v>
      </c>
      <c r="C1914">
        <v>13.29</v>
      </c>
    </row>
    <row r="1915" spans="1:3" x14ac:dyDescent="0.25">
      <c r="A1915" s="5" t="s">
        <v>50</v>
      </c>
      <c r="B1915" t="s">
        <v>804</v>
      </c>
      <c r="C1915" s="5" t="s">
        <v>1046</v>
      </c>
    </row>
    <row r="1916" spans="1:3" x14ac:dyDescent="0.25">
      <c r="A1916" s="5" t="s">
        <v>50</v>
      </c>
      <c r="B1916" t="s">
        <v>1041</v>
      </c>
      <c r="C1916">
        <v>1</v>
      </c>
    </row>
    <row r="1917" spans="1:3" x14ac:dyDescent="0.25">
      <c r="A1917" s="5" t="s">
        <v>50</v>
      </c>
      <c r="B1917" t="s">
        <v>1042</v>
      </c>
      <c r="C1917">
        <v>-4138</v>
      </c>
    </row>
    <row r="1918" spans="1:3" x14ac:dyDescent="0.25">
      <c r="A1918" s="5" t="s">
        <v>50</v>
      </c>
      <c r="B1918" t="s">
        <v>1043</v>
      </c>
      <c r="C1918">
        <v>1</v>
      </c>
    </row>
    <row r="1919" spans="1:3" x14ac:dyDescent="0.25">
      <c r="A1919" s="5" t="s">
        <v>50</v>
      </c>
      <c r="B1919" t="s">
        <v>1044</v>
      </c>
      <c r="C1919">
        <v>2</v>
      </c>
    </row>
    <row r="1920" spans="1:3" x14ac:dyDescent="0.25">
      <c r="A1920" s="5" t="s">
        <v>50</v>
      </c>
      <c r="B1920" t="s">
        <v>996</v>
      </c>
      <c r="C1920">
        <v>2</v>
      </c>
    </row>
    <row r="1921" spans="1:3" x14ac:dyDescent="0.25">
      <c r="A1921" s="5" t="s">
        <v>50</v>
      </c>
      <c r="B1921" t="s">
        <v>997</v>
      </c>
      <c r="C1921">
        <v>4</v>
      </c>
    </row>
    <row r="1922" spans="1:3" x14ac:dyDescent="0.25">
      <c r="A1922" s="5" t="s">
        <v>50</v>
      </c>
      <c r="B1922" t="s">
        <v>998</v>
      </c>
      <c r="C1922" s="5" t="s">
        <v>1050</v>
      </c>
    </row>
    <row r="1923" spans="1:3" x14ac:dyDescent="0.25">
      <c r="A1923" s="5" t="s">
        <v>50</v>
      </c>
      <c r="B1923" t="s">
        <v>1001</v>
      </c>
      <c r="C1923">
        <v>1</v>
      </c>
    </row>
    <row r="1924" spans="1:3" x14ac:dyDescent="0.25">
      <c r="A1924" s="5" t="s">
        <v>50</v>
      </c>
      <c r="B1924" t="s">
        <v>1002</v>
      </c>
      <c r="C1924" t="b">
        <v>1</v>
      </c>
    </row>
    <row r="1925" spans="1:3" x14ac:dyDescent="0.25">
      <c r="A1925" s="5" t="s">
        <v>50</v>
      </c>
      <c r="B1925" t="s">
        <v>1003</v>
      </c>
      <c r="C1925" t="b">
        <v>1</v>
      </c>
    </row>
    <row r="1926" spans="1:3" x14ac:dyDescent="0.25">
      <c r="A1926" s="5" t="s">
        <v>50</v>
      </c>
      <c r="B1926" t="s">
        <v>1004</v>
      </c>
      <c r="C1926" t="b">
        <v>1</v>
      </c>
    </row>
    <row r="1927" spans="1:3" x14ac:dyDescent="0.25">
      <c r="A1927" s="5" t="s">
        <v>50</v>
      </c>
      <c r="B1927" t="s">
        <v>1005</v>
      </c>
      <c r="C1927" t="b">
        <v>1</v>
      </c>
    </row>
    <row r="1928" spans="1:3" x14ac:dyDescent="0.25">
      <c r="A1928" s="5" t="s">
        <v>126</v>
      </c>
      <c r="B1928" t="s">
        <v>146</v>
      </c>
      <c r="C1928" t="b">
        <v>0</v>
      </c>
    </row>
    <row r="1929" spans="1:3" x14ac:dyDescent="0.25">
      <c r="A1929" s="5" t="s">
        <v>126</v>
      </c>
      <c r="B1929" t="s">
        <v>802</v>
      </c>
      <c r="C1929" s="5" t="s">
        <v>1218</v>
      </c>
    </row>
    <row r="1930" spans="1:3" x14ac:dyDescent="0.25">
      <c r="A1930" s="5" t="s">
        <v>126</v>
      </c>
      <c r="B1930" t="s">
        <v>809</v>
      </c>
      <c r="C1930">
        <v>13.14</v>
      </c>
    </row>
    <row r="1931" spans="1:3" x14ac:dyDescent="0.25">
      <c r="A1931" s="5" t="s">
        <v>126</v>
      </c>
      <c r="B1931" t="s">
        <v>804</v>
      </c>
      <c r="C1931" s="5" t="s">
        <v>1046</v>
      </c>
    </row>
    <row r="1932" spans="1:3" x14ac:dyDescent="0.25">
      <c r="A1932" s="5" t="s">
        <v>126</v>
      </c>
      <c r="B1932" t="s">
        <v>1041</v>
      </c>
      <c r="C1932">
        <v>1</v>
      </c>
    </row>
    <row r="1933" spans="1:3" x14ac:dyDescent="0.25">
      <c r="A1933" s="5" t="s">
        <v>126</v>
      </c>
      <c r="B1933" t="s">
        <v>1042</v>
      </c>
      <c r="C1933">
        <v>2</v>
      </c>
    </row>
    <row r="1934" spans="1:3" x14ac:dyDescent="0.25">
      <c r="A1934" s="5" t="s">
        <v>126</v>
      </c>
      <c r="B1934" t="s">
        <v>1043</v>
      </c>
      <c r="C1934">
        <v>1</v>
      </c>
    </row>
    <row r="1935" spans="1:3" x14ac:dyDescent="0.25">
      <c r="A1935" s="5" t="s">
        <v>126</v>
      </c>
      <c r="B1935" t="s">
        <v>1044</v>
      </c>
      <c r="C1935">
        <v>-4138</v>
      </c>
    </row>
    <row r="1936" spans="1:3" x14ac:dyDescent="0.25">
      <c r="A1936" s="5" t="s">
        <v>126</v>
      </c>
      <c r="B1936" t="s">
        <v>996</v>
      </c>
      <c r="C1936">
        <v>2</v>
      </c>
    </row>
    <row r="1937" spans="1:3" x14ac:dyDescent="0.25">
      <c r="A1937" s="5" t="s">
        <v>126</v>
      </c>
      <c r="B1937" t="s">
        <v>997</v>
      </c>
      <c r="C1937">
        <v>4</v>
      </c>
    </row>
    <row r="1938" spans="1:3" x14ac:dyDescent="0.25">
      <c r="A1938" s="5" t="s">
        <v>126</v>
      </c>
      <c r="B1938" t="s">
        <v>998</v>
      </c>
      <c r="C1938" s="5" t="s">
        <v>1050</v>
      </c>
    </row>
    <row r="1939" spans="1:3" x14ac:dyDescent="0.25">
      <c r="A1939" s="5" t="s">
        <v>126</v>
      </c>
      <c r="B1939" t="s">
        <v>1001</v>
      </c>
      <c r="C1939">
        <v>1</v>
      </c>
    </row>
    <row r="1940" spans="1:3" x14ac:dyDescent="0.25">
      <c r="A1940" s="5" t="s">
        <v>126</v>
      </c>
      <c r="B1940" t="s">
        <v>1002</v>
      </c>
      <c r="C1940" t="b">
        <v>1</v>
      </c>
    </row>
    <row r="1941" spans="1:3" x14ac:dyDescent="0.25">
      <c r="A1941" s="5" t="s">
        <v>126</v>
      </c>
      <c r="B1941" t="s">
        <v>1003</v>
      </c>
      <c r="C1941" t="b">
        <v>1</v>
      </c>
    </row>
    <row r="1942" spans="1:3" x14ac:dyDescent="0.25">
      <c r="A1942" s="5" t="s">
        <v>126</v>
      </c>
      <c r="B1942" t="s">
        <v>1004</v>
      </c>
      <c r="C1942" t="b">
        <v>1</v>
      </c>
    </row>
    <row r="1943" spans="1:3" x14ac:dyDescent="0.25">
      <c r="A1943" s="5" t="s">
        <v>126</v>
      </c>
      <c r="B1943" t="s">
        <v>1005</v>
      </c>
      <c r="C1943" t="b">
        <v>1</v>
      </c>
    </row>
    <row r="1944" spans="1:3" x14ac:dyDescent="0.25">
      <c r="A1944" s="5" t="s">
        <v>127</v>
      </c>
      <c r="B1944" t="s">
        <v>146</v>
      </c>
      <c r="C1944" t="b">
        <v>0</v>
      </c>
    </row>
    <row r="1945" spans="1:3" x14ac:dyDescent="0.25">
      <c r="A1945" s="5" t="s">
        <v>127</v>
      </c>
      <c r="B1945" t="s">
        <v>802</v>
      </c>
      <c r="C1945" s="5" t="s">
        <v>1219</v>
      </c>
    </row>
    <row r="1946" spans="1:3" x14ac:dyDescent="0.25">
      <c r="A1946" s="5" t="s">
        <v>127</v>
      </c>
      <c r="B1946" t="s">
        <v>1045</v>
      </c>
      <c r="C1946" s="5" t="s">
        <v>1181</v>
      </c>
    </row>
    <row r="1947" spans="1:3" x14ac:dyDescent="0.25">
      <c r="A1947" s="5" t="s">
        <v>127</v>
      </c>
      <c r="B1947" t="s">
        <v>809</v>
      </c>
      <c r="C1947">
        <v>12.86</v>
      </c>
    </row>
    <row r="1948" spans="1:3" x14ac:dyDescent="0.25">
      <c r="A1948" s="5" t="s">
        <v>127</v>
      </c>
      <c r="B1948" t="s">
        <v>804</v>
      </c>
      <c r="C1948" s="5" t="s">
        <v>1046</v>
      </c>
    </row>
    <row r="1949" spans="1:3" x14ac:dyDescent="0.25">
      <c r="A1949" s="5" t="s">
        <v>127</v>
      </c>
      <c r="B1949" t="s">
        <v>1041</v>
      </c>
      <c r="C1949">
        <v>1</v>
      </c>
    </row>
    <row r="1950" spans="1:3" x14ac:dyDescent="0.25">
      <c r="A1950" s="5" t="s">
        <v>127</v>
      </c>
      <c r="B1950" t="s">
        <v>1042</v>
      </c>
      <c r="C1950">
        <v>-4138</v>
      </c>
    </row>
    <row r="1951" spans="1:3" x14ac:dyDescent="0.25">
      <c r="A1951" s="5" t="s">
        <v>127</v>
      </c>
      <c r="B1951" t="s">
        <v>1043</v>
      </c>
      <c r="C1951">
        <v>1</v>
      </c>
    </row>
    <row r="1952" spans="1:3" x14ac:dyDescent="0.25">
      <c r="A1952" s="5" t="s">
        <v>127</v>
      </c>
      <c r="B1952" t="s">
        <v>1044</v>
      </c>
      <c r="C1952">
        <v>-4138</v>
      </c>
    </row>
    <row r="1953" spans="1:3" x14ac:dyDescent="0.25">
      <c r="A1953" s="5" t="s">
        <v>51</v>
      </c>
      <c r="B1953" t="s">
        <v>146</v>
      </c>
      <c r="C1953" t="b">
        <v>0</v>
      </c>
    </row>
    <row r="1954" spans="1:3" x14ac:dyDescent="0.25">
      <c r="A1954" s="5" t="s">
        <v>51</v>
      </c>
      <c r="B1954" t="s">
        <v>802</v>
      </c>
      <c r="C1954" s="5" t="s">
        <v>1220</v>
      </c>
    </row>
    <row r="1955" spans="1:3" x14ac:dyDescent="0.25">
      <c r="A1955" s="5" t="s">
        <v>51</v>
      </c>
      <c r="B1955" t="s">
        <v>809</v>
      </c>
      <c r="C1955">
        <v>13.29</v>
      </c>
    </row>
    <row r="1956" spans="1:3" x14ac:dyDescent="0.25">
      <c r="A1956" s="5" t="s">
        <v>51</v>
      </c>
      <c r="B1956" t="s">
        <v>804</v>
      </c>
      <c r="C1956" s="5" t="s">
        <v>1046</v>
      </c>
    </row>
    <row r="1957" spans="1:3" x14ac:dyDescent="0.25">
      <c r="A1957" s="5" t="s">
        <v>51</v>
      </c>
      <c r="B1957" t="s">
        <v>1041</v>
      </c>
      <c r="C1957">
        <v>1</v>
      </c>
    </row>
    <row r="1958" spans="1:3" x14ac:dyDescent="0.25">
      <c r="A1958" s="5" t="s">
        <v>51</v>
      </c>
      <c r="B1958" t="s">
        <v>1042</v>
      </c>
      <c r="C1958">
        <v>-4138</v>
      </c>
    </row>
    <row r="1959" spans="1:3" x14ac:dyDescent="0.25">
      <c r="A1959" s="5" t="s">
        <v>51</v>
      </c>
      <c r="B1959" t="s">
        <v>1043</v>
      </c>
      <c r="C1959">
        <v>1</v>
      </c>
    </row>
    <row r="1960" spans="1:3" x14ac:dyDescent="0.25">
      <c r="A1960" s="5" t="s">
        <v>51</v>
      </c>
      <c r="B1960" t="s">
        <v>1044</v>
      </c>
      <c r="C1960">
        <v>2</v>
      </c>
    </row>
    <row r="1961" spans="1:3" x14ac:dyDescent="0.25">
      <c r="A1961" s="5" t="s">
        <v>51</v>
      </c>
      <c r="B1961" t="s">
        <v>996</v>
      </c>
      <c r="C1961">
        <v>2</v>
      </c>
    </row>
    <row r="1962" spans="1:3" x14ac:dyDescent="0.25">
      <c r="A1962" s="5" t="s">
        <v>51</v>
      </c>
      <c r="B1962" t="s">
        <v>997</v>
      </c>
      <c r="C1962">
        <v>4</v>
      </c>
    </row>
    <row r="1963" spans="1:3" x14ac:dyDescent="0.25">
      <c r="A1963" s="5" t="s">
        <v>51</v>
      </c>
      <c r="B1963" t="s">
        <v>998</v>
      </c>
      <c r="C1963" s="5" t="s">
        <v>1050</v>
      </c>
    </row>
    <row r="1964" spans="1:3" x14ac:dyDescent="0.25">
      <c r="A1964" s="5" t="s">
        <v>51</v>
      </c>
      <c r="B1964" t="s">
        <v>1001</v>
      </c>
      <c r="C1964">
        <v>1</v>
      </c>
    </row>
    <row r="1965" spans="1:3" x14ac:dyDescent="0.25">
      <c r="A1965" s="5" t="s">
        <v>51</v>
      </c>
      <c r="B1965" t="s">
        <v>1002</v>
      </c>
      <c r="C1965" t="b">
        <v>1</v>
      </c>
    </row>
    <row r="1966" spans="1:3" x14ac:dyDescent="0.25">
      <c r="A1966" s="5" t="s">
        <v>51</v>
      </c>
      <c r="B1966" t="s">
        <v>1003</v>
      </c>
      <c r="C1966" t="b">
        <v>1</v>
      </c>
    </row>
    <row r="1967" spans="1:3" x14ac:dyDescent="0.25">
      <c r="A1967" s="5" t="s">
        <v>51</v>
      </c>
      <c r="B1967" t="s">
        <v>1004</v>
      </c>
      <c r="C1967" t="b">
        <v>1</v>
      </c>
    </row>
    <row r="1968" spans="1:3" x14ac:dyDescent="0.25">
      <c r="A1968" s="5" t="s">
        <v>51</v>
      </c>
      <c r="B1968" t="s">
        <v>1005</v>
      </c>
      <c r="C1968" t="b">
        <v>1</v>
      </c>
    </row>
    <row r="1969" spans="1:3" x14ac:dyDescent="0.25">
      <c r="A1969" s="5" t="s">
        <v>128</v>
      </c>
      <c r="B1969" t="s">
        <v>146</v>
      </c>
      <c r="C1969" t="b">
        <v>0</v>
      </c>
    </row>
    <row r="1970" spans="1:3" x14ac:dyDescent="0.25">
      <c r="A1970" s="5" t="s">
        <v>128</v>
      </c>
      <c r="B1970" t="s">
        <v>802</v>
      </c>
      <c r="C1970" s="5" t="s">
        <v>1221</v>
      </c>
    </row>
    <row r="1971" spans="1:3" x14ac:dyDescent="0.25">
      <c r="A1971" s="5" t="s">
        <v>128</v>
      </c>
      <c r="B1971" t="s">
        <v>809</v>
      </c>
      <c r="C1971">
        <v>13.14</v>
      </c>
    </row>
    <row r="1972" spans="1:3" x14ac:dyDescent="0.25">
      <c r="A1972" s="5" t="s">
        <v>128</v>
      </c>
      <c r="B1972" t="s">
        <v>804</v>
      </c>
      <c r="C1972" s="5" t="s">
        <v>1046</v>
      </c>
    </row>
    <row r="1973" spans="1:3" x14ac:dyDescent="0.25">
      <c r="A1973" s="5" t="s">
        <v>128</v>
      </c>
      <c r="B1973" t="s">
        <v>1041</v>
      </c>
      <c r="C1973">
        <v>1</v>
      </c>
    </row>
    <row r="1974" spans="1:3" x14ac:dyDescent="0.25">
      <c r="A1974" s="5" t="s">
        <v>128</v>
      </c>
      <c r="B1974" t="s">
        <v>1042</v>
      </c>
      <c r="C1974">
        <v>2</v>
      </c>
    </row>
    <row r="1975" spans="1:3" x14ac:dyDescent="0.25">
      <c r="A1975" s="5" t="s">
        <v>128</v>
      </c>
      <c r="B1975" t="s">
        <v>1043</v>
      </c>
      <c r="C1975">
        <v>1</v>
      </c>
    </row>
    <row r="1976" spans="1:3" x14ac:dyDescent="0.25">
      <c r="A1976" s="5" t="s">
        <v>128</v>
      </c>
      <c r="B1976" t="s">
        <v>1044</v>
      </c>
      <c r="C1976">
        <v>-4138</v>
      </c>
    </row>
    <row r="1977" spans="1:3" x14ac:dyDescent="0.25">
      <c r="A1977" s="5" t="s">
        <v>128</v>
      </c>
      <c r="B1977" t="s">
        <v>996</v>
      </c>
      <c r="C1977">
        <v>2</v>
      </c>
    </row>
    <row r="1978" spans="1:3" x14ac:dyDescent="0.25">
      <c r="A1978" s="5" t="s">
        <v>128</v>
      </c>
      <c r="B1978" t="s">
        <v>997</v>
      </c>
      <c r="C1978">
        <v>4</v>
      </c>
    </row>
    <row r="1979" spans="1:3" x14ac:dyDescent="0.25">
      <c r="A1979" s="5" t="s">
        <v>128</v>
      </c>
      <c r="B1979" t="s">
        <v>998</v>
      </c>
      <c r="C1979" s="5" t="s">
        <v>1050</v>
      </c>
    </row>
    <row r="1980" spans="1:3" x14ac:dyDescent="0.25">
      <c r="A1980" s="5" t="s">
        <v>128</v>
      </c>
      <c r="B1980" t="s">
        <v>1001</v>
      </c>
      <c r="C1980">
        <v>1</v>
      </c>
    </row>
    <row r="1981" spans="1:3" x14ac:dyDescent="0.25">
      <c r="A1981" s="5" t="s">
        <v>128</v>
      </c>
      <c r="B1981" t="s">
        <v>1002</v>
      </c>
      <c r="C1981" t="b">
        <v>1</v>
      </c>
    </row>
    <row r="1982" spans="1:3" x14ac:dyDescent="0.25">
      <c r="A1982" s="5" t="s">
        <v>128</v>
      </c>
      <c r="B1982" t="s">
        <v>1003</v>
      </c>
      <c r="C1982" t="b">
        <v>1</v>
      </c>
    </row>
    <row r="1983" spans="1:3" x14ac:dyDescent="0.25">
      <c r="A1983" s="5" t="s">
        <v>128</v>
      </c>
      <c r="B1983" t="s">
        <v>1004</v>
      </c>
      <c r="C1983" t="b">
        <v>1</v>
      </c>
    </row>
    <row r="1984" spans="1:3" x14ac:dyDescent="0.25">
      <c r="A1984" s="5" t="s">
        <v>128</v>
      </c>
      <c r="B1984" t="s">
        <v>1005</v>
      </c>
      <c r="C1984" t="b">
        <v>1</v>
      </c>
    </row>
    <row r="1985" spans="1:3" x14ac:dyDescent="0.25">
      <c r="A1985" s="5" t="s">
        <v>129</v>
      </c>
      <c r="B1985" t="s">
        <v>146</v>
      </c>
      <c r="C1985" t="b">
        <v>0</v>
      </c>
    </row>
    <row r="1986" spans="1:3" x14ac:dyDescent="0.25">
      <c r="A1986" s="5" t="s">
        <v>129</v>
      </c>
      <c r="B1986" t="s">
        <v>802</v>
      </c>
      <c r="C1986" s="5" t="s">
        <v>1222</v>
      </c>
    </row>
    <row r="1987" spans="1:3" x14ac:dyDescent="0.25">
      <c r="A1987" s="5" t="s">
        <v>129</v>
      </c>
      <c r="B1987" t="s">
        <v>1045</v>
      </c>
      <c r="C1987" s="5" t="s">
        <v>1182</v>
      </c>
    </row>
    <row r="1988" spans="1:3" x14ac:dyDescent="0.25">
      <c r="A1988" s="5" t="s">
        <v>129</v>
      </c>
      <c r="B1988" t="s">
        <v>809</v>
      </c>
      <c r="C1988">
        <v>12.86</v>
      </c>
    </row>
    <row r="1989" spans="1:3" x14ac:dyDescent="0.25">
      <c r="A1989" s="5" t="s">
        <v>129</v>
      </c>
      <c r="B1989" t="s">
        <v>804</v>
      </c>
      <c r="C1989" s="5" t="s">
        <v>1046</v>
      </c>
    </row>
    <row r="1990" spans="1:3" x14ac:dyDescent="0.25">
      <c r="A1990" s="5" t="s">
        <v>129</v>
      </c>
      <c r="B1990" t="s">
        <v>1041</v>
      </c>
      <c r="C1990">
        <v>1</v>
      </c>
    </row>
    <row r="1991" spans="1:3" x14ac:dyDescent="0.25">
      <c r="A1991" s="5" t="s">
        <v>129</v>
      </c>
      <c r="B1991" t="s">
        <v>1042</v>
      </c>
      <c r="C1991">
        <v>-4138</v>
      </c>
    </row>
    <row r="1992" spans="1:3" x14ac:dyDescent="0.25">
      <c r="A1992" s="5" t="s">
        <v>129</v>
      </c>
      <c r="B1992" t="s">
        <v>1043</v>
      </c>
      <c r="C1992">
        <v>1</v>
      </c>
    </row>
    <row r="1993" spans="1:3" x14ac:dyDescent="0.25">
      <c r="A1993" s="5" t="s">
        <v>129</v>
      </c>
      <c r="B1993" t="s">
        <v>1044</v>
      </c>
      <c r="C1993">
        <v>-4138</v>
      </c>
    </row>
    <row r="1994" spans="1:3" x14ac:dyDescent="0.25">
      <c r="A1994" s="5" t="s">
        <v>52</v>
      </c>
      <c r="B1994" t="s">
        <v>146</v>
      </c>
      <c r="C1994" t="b">
        <v>0</v>
      </c>
    </row>
    <row r="1995" spans="1:3" x14ac:dyDescent="0.25">
      <c r="A1995" s="5" t="s">
        <v>52</v>
      </c>
      <c r="B1995" t="s">
        <v>802</v>
      </c>
      <c r="C1995" s="5" t="s">
        <v>1223</v>
      </c>
    </row>
    <row r="1996" spans="1:3" x14ac:dyDescent="0.25">
      <c r="A1996" s="5" t="s">
        <v>52</v>
      </c>
      <c r="B1996" t="s">
        <v>809</v>
      </c>
      <c r="C1996">
        <v>13.29</v>
      </c>
    </row>
    <row r="1997" spans="1:3" x14ac:dyDescent="0.25">
      <c r="A1997" s="5" t="s">
        <v>52</v>
      </c>
      <c r="B1997" t="s">
        <v>804</v>
      </c>
      <c r="C1997" s="5" t="s">
        <v>1046</v>
      </c>
    </row>
    <row r="1998" spans="1:3" x14ac:dyDescent="0.25">
      <c r="A1998" s="5" t="s">
        <v>52</v>
      </c>
      <c r="B1998" t="s">
        <v>1041</v>
      </c>
      <c r="C1998">
        <v>1</v>
      </c>
    </row>
    <row r="1999" spans="1:3" x14ac:dyDescent="0.25">
      <c r="A1999" s="5" t="s">
        <v>52</v>
      </c>
      <c r="B1999" t="s">
        <v>1042</v>
      </c>
      <c r="C1999">
        <v>-4138</v>
      </c>
    </row>
    <row r="2000" spans="1:3" x14ac:dyDescent="0.25">
      <c r="A2000" s="5" t="s">
        <v>52</v>
      </c>
      <c r="B2000" t="s">
        <v>1043</v>
      </c>
      <c r="C2000">
        <v>1</v>
      </c>
    </row>
    <row r="2001" spans="1:3" x14ac:dyDescent="0.25">
      <c r="A2001" s="5" t="s">
        <v>52</v>
      </c>
      <c r="B2001" t="s">
        <v>1044</v>
      </c>
      <c r="C2001">
        <v>2</v>
      </c>
    </row>
    <row r="2002" spans="1:3" x14ac:dyDescent="0.25">
      <c r="A2002" s="5" t="s">
        <v>52</v>
      </c>
      <c r="B2002" t="s">
        <v>996</v>
      </c>
      <c r="C2002">
        <v>2</v>
      </c>
    </row>
    <row r="2003" spans="1:3" x14ac:dyDescent="0.25">
      <c r="A2003" s="5" t="s">
        <v>52</v>
      </c>
      <c r="B2003" t="s">
        <v>997</v>
      </c>
      <c r="C2003">
        <v>4</v>
      </c>
    </row>
    <row r="2004" spans="1:3" x14ac:dyDescent="0.25">
      <c r="A2004" s="5" t="s">
        <v>52</v>
      </c>
      <c r="B2004" t="s">
        <v>998</v>
      </c>
      <c r="C2004" s="5" t="s">
        <v>1050</v>
      </c>
    </row>
    <row r="2005" spans="1:3" x14ac:dyDescent="0.25">
      <c r="A2005" s="5" t="s">
        <v>52</v>
      </c>
      <c r="B2005" t="s">
        <v>1001</v>
      </c>
      <c r="C2005">
        <v>1</v>
      </c>
    </row>
    <row r="2006" spans="1:3" x14ac:dyDescent="0.25">
      <c r="A2006" s="5" t="s">
        <v>52</v>
      </c>
      <c r="B2006" t="s">
        <v>1002</v>
      </c>
      <c r="C2006" t="b">
        <v>1</v>
      </c>
    </row>
    <row r="2007" spans="1:3" x14ac:dyDescent="0.25">
      <c r="A2007" s="5" t="s">
        <v>52</v>
      </c>
      <c r="B2007" t="s">
        <v>1003</v>
      </c>
      <c r="C2007" t="b">
        <v>1</v>
      </c>
    </row>
    <row r="2008" spans="1:3" x14ac:dyDescent="0.25">
      <c r="A2008" s="5" t="s">
        <v>52</v>
      </c>
      <c r="B2008" t="s">
        <v>1004</v>
      </c>
      <c r="C2008" t="b">
        <v>1</v>
      </c>
    </row>
    <row r="2009" spans="1:3" x14ac:dyDescent="0.25">
      <c r="A2009" s="5" t="s">
        <v>52</v>
      </c>
      <c r="B2009" t="s">
        <v>1005</v>
      </c>
      <c r="C2009" t="b">
        <v>1</v>
      </c>
    </row>
    <row r="2010" spans="1:3" x14ac:dyDescent="0.25">
      <c r="A2010" s="5" t="s">
        <v>130</v>
      </c>
      <c r="B2010" t="s">
        <v>146</v>
      </c>
      <c r="C2010" t="b">
        <v>0</v>
      </c>
    </row>
    <row r="2011" spans="1:3" x14ac:dyDescent="0.25">
      <c r="A2011" s="5" t="s">
        <v>130</v>
      </c>
      <c r="B2011" t="s">
        <v>802</v>
      </c>
      <c r="C2011" s="5" t="s">
        <v>1224</v>
      </c>
    </row>
    <row r="2012" spans="1:3" x14ac:dyDescent="0.25">
      <c r="A2012" s="5" t="s">
        <v>130</v>
      </c>
      <c r="B2012" t="s">
        <v>809</v>
      </c>
      <c r="C2012">
        <v>13.14</v>
      </c>
    </row>
    <row r="2013" spans="1:3" x14ac:dyDescent="0.25">
      <c r="A2013" s="5" t="s">
        <v>130</v>
      </c>
      <c r="B2013" t="s">
        <v>804</v>
      </c>
      <c r="C2013" s="5" t="s">
        <v>1046</v>
      </c>
    </row>
    <row r="2014" spans="1:3" x14ac:dyDescent="0.25">
      <c r="A2014" s="5" t="s">
        <v>130</v>
      </c>
      <c r="B2014" t="s">
        <v>1041</v>
      </c>
      <c r="C2014">
        <v>1</v>
      </c>
    </row>
    <row r="2015" spans="1:3" x14ac:dyDescent="0.25">
      <c r="A2015" s="5" t="s">
        <v>130</v>
      </c>
      <c r="B2015" t="s">
        <v>1042</v>
      </c>
      <c r="C2015">
        <v>2</v>
      </c>
    </row>
    <row r="2016" spans="1:3" x14ac:dyDescent="0.25">
      <c r="A2016" s="5" t="s">
        <v>130</v>
      </c>
      <c r="B2016" t="s">
        <v>1043</v>
      </c>
      <c r="C2016">
        <v>1</v>
      </c>
    </row>
    <row r="2017" spans="1:3" x14ac:dyDescent="0.25">
      <c r="A2017" s="5" t="s">
        <v>130</v>
      </c>
      <c r="B2017" t="s">
        <v>1044</v>
      </c>
      <c r="C2017">
        <v>-4138</v>
      </c>
    </row>
    <row r="2018" spans="1:3" x14ac:dyDescent="0.25">
      <c r="A2018" s="5" t="s">
        <v>130</v>
      </c>
      <c r="B2018" t="s">
        <v>996</v>
      </c>
      <c r="C2018">
        <v>2</v>
      </c>
    </row>
    <row r="2019" spans="1:3" x14ac:dyDescent="0.25">
      <c r="A2019" s="5" t="s">
        <v>130</v>
      </c>
      <c r="B2019" t="s">
        <v>997</v>
      </c>
      <c r="C2019">
        <v>4</v>
      </c>
    </row>
    <row r="2020" spans="1:3" x14ac:dyDescent="0.25">
      <c r="A2020" s="5" t="s">
        <v>130</v>
      </c>
      <c r="B2020" t="s">
        <v>998</v>
      </c>
      <c r="C2020" s="5" t="s">
        <v>1050</v>
      </c>
    </row>
    <row r="2021" spans="1:3" x14ac:dyDescent="0.25">
      <c r="A2021" s="5" t="s">
        <v>130</v>
      </c>
      <c r="B2021" t="s">
        <v>1001</v>
      </c>
      <c r="C2021">
        <v>1</v>
      </c>
    </row>
    <row r="2022" spans="1:3" x14ac:dyDescent="0.25">
      <c r="A2022" s="5" t="s">
        <v>130</v>
      </c>
      <c r="B2022" t="s">
        <v>1002</v>
      </c>
      <c r="C2022" t="b">
        <v>1</v>
      </c>
    </row>
    <row r="2023" spans="1:3" x14ac:dyDescent="0.25">
      <c r="A2023" s="5" t="s">
        <v>130</v>
      </c>
      <c r="B2023" t="s">
        <v>1003</v>
      </c>
      <c r="C2023" t="b">
        <v>1</v>
      </c>
    </row>
    <row r="2024" spans="1:3" x14ac:dyDescent="0.25">
      <c r="A2024" s="5" t="s">
        <v>130</v>
      </c>
      <c r="B2024" t="s">
        <v>1004</v>
      </c>
      <c r="C2024" t="b">
        <v>1</v>
      </c>
    </row>
    <row r="2025" spans="1:3" x14ac:dyDescent="0.25">
      <c r="A2025" s="5" t="s">
        <v>130</v>
      </c>
      <c r="B2025" t="s">
        <v>1005</v>
      </c>
      <c r="C2025" t="b">
        <v>1</v>
      </c>
    </row>
    <row r="2026" spans="1:3" x14ac:dyDescent="0.25">
      <c r="A2026" s="5" t="s">
        <v>131</v>
      </c>
      <c r="B2026" t="s">
        <v>146</v>
      </c>
      <c r="C2026" t="b">
        <v>0</v>
      </c>
    </row>
    <row r="2027" spans="1:3" x14ac:dyDescent="0.25">
      <c r="A2027" s="5" t="s">
        <v>131</v>
      </c>
      <c r="B2027" t="s">
        <v>802</v>
      </c>
      <c r="C2027" s="5" t="s">
        <v>1225</v>
      </c>
    </row>
    <row r="2028" spans="1:3" x14ac:dyDescent="0.25">
      <c r="A2028" s="5" t="s">
        <v>131</v>
      </c>
      <c r="B2028" t="s">
        <v>1045</v>
      </c>
      <c r="C2028" s="5" t="s">
        <v>1183</v>
      </c>
    </row>
    <row r="2029" spans="1:3" x14ac:dyDescent="0.25">
      <c r="A2029" s="5" t="s">
        <v>131</v>
      </c>
      <c r="B2029" t="s">
        <v>809</v>
      </c>
      <c r="C2029">
        <v>12.86</v>
      </c>
    </row>
    <row r="2030" spans="1:3" x14ac:dyDescent="0.25">
      <c r="A2030" s="5" t="s">
        <v>131</v>
      </c>
      <c r="B2030" t="s">
        <v>804</v>
      </c>
      <c r="C2030" s="5" t="s">
        <v>1046</v>
      </c>
    </row>
    <row r="2031" spans="1:3" x14ac:dyDescent="0.25">
      <c r="A2031" s="5" t="s">
        <v>131</v>
      </c>
      <c r="B2031" t="s">
        <v>1041</v>
      </c>
      <c r="C2031">
        <v>1</v>
      </c>
    </row>
    <row r="2032" spans="1:3" x14ac:dyDescent="0.25">
      <c r="A2032" s="5" t="s">
        <v>131</v>
      </c>
      <c r="B2032" t="s">
        <v>1042</v>
      </c>
      <c r="C2032">
        <v>-4138</v>
      </c>
    </row>
    <row r="2033" spans="1:3" x14ac:dyDescent="0.25">
      <c r="A2033" s="5" t="s">
        <v>131</v>
      </c>
      <c r="B2033" t="s">
        <v>1043</v>
      </c>
      <c r="C2033">
        <v>1</v>
      </c>
    </row>
    <row r="2034" spans="1:3" x14ac:dyDescent="0.25">
      <c r="A2034" s="5" t="s">
        <v>131</v>
      </c>
      <c r="B2034" t="s">
        <v>1044</v>
      </c>
      <c r="C2034">
        <v>-4138</v>
      </c>
    </row>
    <row r="2035" spans="1:3" x14ac:dyDescent="0.25">
      <c r="A2035" s="5" t="s">
        <v>53</v>
      </c>
      <c r="B2035" t="s">
        <v>146</v>
      </c>
      <c r="C2035" t="b">
        <v>0</v>
      </c>
    </row>
    <row r="2036" spans="1:3" x14ac:dyDescent="0.25">
      <c r="A2036" s="5" t="s">
        <v>53</v>
      </c>
      <c r="B2036" t="s">
        <v>802</v>
      </c>
      <c r="C2036" s="5" t="s">
        <v>1226</v>
      </c>
    </row>
    <row r="2037" spans="1:3" x14ac:dyDescent="0.25">
      <c r="A2037" s="5" t="s">
        <v>53</v>
      </c>
      <c r="B2037" t="s">
        <v>809</v>
      </c>
      <c r="C2037">
        <v>13.29</v>
      </c>
    </row>
    <row r="2038" spans="1:3" x14ac:dyDescent="0.25">
      <c r="A2038" s="5" t="s">
        <v>53</v>
      </c>
      <c r="B2038" t="s">
        <v>804</v>
      </c>
      <c r="C2038" s="5" t="s">
        <v>1046</v>
      </c>
    </row>
    <row r="2039" spans="1:3" x14ac:dyDescent="0.25">
      <c r="A2039" s="5" t="s">
        <v>53</v>
      </c>
      <c r="B2039" t="s">
        <v>1041</v>
      </c>
      <c r="C2039">
        <v>1</v>
      </c>
    </row>
    <row r="2040" spans="1:3" x14ac:dyDescent="0.25">
      <c r="A2040" s="5" t="s">
        <v>53</v>
      </c>
      <c r="B2040" t="s">
        <v>1042</v>
      </c>
      <c r="C2040">
        <v>-4138</v>
      </c>
    </row>
    <row r="2041" spans="1:3" x14ac:dyDescent="0.25">
      <c r="A2041" s="5" t="s">
        <v>53</v>
      </c>
      <c r="B2041" t="s">
        <v>1043</v>
      </c>
      <c r="C2041">
        <v>1</v>
      </c>
    </row>
    <row r="2042" spans="1:3" x14ac:dyDescent="0.25">
      <c r="A2042" s="5" t="s">
        <v>53</v>
      </c>
      <c r="B2042" t="s">
        <v>1044</v>
      </c>
      <c r="C2042">
        <v>2</v>
      </c>
    </row>
    <row r="2043" spans="1:3" x14ac:dyDescent="0.25">
      <c r="A2043" s="5" t="s">
        <v>53</v>
      </c>
      <c r="B2043" t="s">
        <v>996</v>
      </c>
      <c r="C2043">
        <v>2</v>
      </c>
    </row>
    <row r="2044" spans="1:3" x14ac:dyDescent="0.25">
      <c r="A2044" s="5" t="s">
        <v>53</v>
      </c>
      <c r="B2044" t="s">
        <v>997</v>
      </c>
      <c r="C2044">
        <v>4</v>
      </c>
    </row>
    <row r="2045" spans="1:3" x14ac:dyDescent="0.25">
      <c r="A2045" s="5" t="s">
        <v>53</v>
      </c>
      <c r="B2045" t="s">
        <v>998</v>
      </c>
      <c r="C2045" s="5" t="s">
        <v>1050</v>
      </c>
    </row>
    <row r="2046" spans="1:3" x14ac:dyDescent="0.25">
      <c r="A2046" s="5" t="s">
        <v>53</v>
      </c>
      <c r="B2046" t="s">
        <v>1001</v>
      </c>
      <c r="C2046">
        <v>1</v>
      </c>
    </row>
    <row r="2047" spans="1:3" x14ac:dyDescent="0.25">
      <c r="A2047" s="5" t="s">
        <v>53</v>
      </c>
      <c r="B2047" t="s">
        <v>1002</v>
      </c>
      <c r="C2047" t="b">
        <v>1</v>
      </c>
    </row>
    <row r="2048" spans="1:3" x14ac:dyDescent="0.25">
      <c r="A2048" s="5" t="s">
        <v>53</v>
      </c>
      <c r="B2048" t="s">
        <v>1003</v>
      </c>
      <c r="C2048" t="b">
        <v>1</v>
      </c>
    </row>
    <row r="2049" spans="1:3" x14ac:dyDescent="0.25">
      <c r="A2049" s="5" t="s">
        <v>53</v>
      </c>
      <c r="B2049" t="s">
        <v>1004</v>
      </c>
      <c r="C2049" t="b">
        <v>1</v>
      </c>
    </row>
    <row r="2050" spans="1:3" x14ac:dyDescent="0.25">
      <c r="A2050" s="5" t="s">
        <v>53</v>
      </c>
      <c r="B2050" t="s">
        <v>1005</v>
      </c>
      <c r="C2050" t="b">
        <v>1</v>
      </c>
    </row>
    <row r="2051" spans="1:3" x14ac:dyDescent="0.25">
      <c r="A2051" s="5" t="s">
        <v>132</v>
      </c>
      <c r="B2051" t="s">
        <v>146</v>
      </c>
      <c r="C2051" t="b">
        <v>0</v>
      </c>
    </row>
    <row r="2052" spans="1:3" x14ac:dyDescent="0.25">
      <c r="A2052" s="5" t="s">
        <v>132</v>
      </c>
      <c r="B2052" t="s">
        <v>802</v>
      </c>
      <c r="C2052" s="5" t="s">
        <v>1227</v>
      </c>
    </row>
    <row r="2053" spans="1:3" x14ac:dyDescent="0.25">
      <c r="A2053" s="5" t="s">
        <v>132</v>
      </c>
      <c r="B2053" t="s">
        <v>809</v>
      </c>
      <c r="C2053">
        <v>13.14</v>
      </c>
    </row>
    <row r="2054" spans="1:3" x14ac:dyDescent="0.25">
      <c r="A2054" s="5" t="s">
        <v>132</v>
      </c>
      <c r="B2054" t="s">
        <v>804</v>
      </c>
      <c r="C2054" s="5" t="s">
        <v>1046</v>
      </c>
    </row>
    <row r="2055" spans="1:3" x14ac:dyDescent="0.25">
      <c r="A2055" s="5" t="s">
        <v>132</v>
      </c>
      <c r="B2055" t="s">
        <v>1041</v>
      </c>
      <c r="C2055">
        <v>1</v>
      </c>
    </row>
    <row r="2056" spans="1:3" x14ac:dyDescent="0.25">
      <c r="A2056" s="5" t="s">
        <v>132</v>
      </c>
      <c r="B2056" t="s">
        <v>1042</v>
      </c>
      <c r="C2056">
        <v>2</v>
      </c>
    </row>
    <row r="2057" spans="1:3" x14ac:dyDescent="0.25">
      <c r="A2057" s="5" t="s">
        <v>132</v>
      </c>
      <c r="B2057" t="s">
        <v>1043</v>
      </c>
      <c r="C2057">
        <v>1</v>
      </c>
    </row>
    <row r="2058" spans="1:3" x14ac:dyDescent="0.25">
      <c r="A2058" s="5" t="s">
        <v>132</v>
      </c>
      <c r="B2058" t="s">
        <v>1044</v>
      </c>
      <c r="C2058">
        <v>-4138</v>
      </c>
    </row>
    <row r="2059" spans="1:3" x14ac:dyDescent="0.25">
      <c r="A2059" s="5" t="s">
        <v>132</v>
      </c>
      <c r="B2059" t="s">
        <v>996</v>
      </c>
      <c r="C2059">
        <v>2</v>
      </c>
    </row>
    <row r="2060" spans="1:3" x14ac:dyDescent="0.25">
      <c r="A2060" s="5" t="s">
        <v>132</v>
      </c>
      <c r="B2060" t="s">
        <v>997</v>
      </c>
      <c r="C2060">
        <v>4</v>
      </c>
    </row>
    <row r="2061" spans="1:3" x14ac:dyDescent="0.25">
      <c r="A2061" s="5" t="s">
        <v>132</v>
      </c>
      <c r="B2061" t="s">
        <v>998</v>
      </c>
      <c r="C2061" s="5" t="s">
        <v>1050</v>
      </c>
    </row>
    <row r="2062" spans="1:3" x14ac:dyDescent="0.25">
      <c r="A2062" s="5" t="s">
        <v>132</v>
      </c>
      <c r="B2062" t="s">
        <v>1001</v>
      </c>
      <c r="C2062">
        <v>1</v>
      </c>
    </row>
    <row r="2063" spans="1:3" x14ac:dyDescent="0.25">
      <c r="A2063" s="5" t="s">
        <v>132</v>
      </c>
      <c r="B2063" t="s">
        <v>1002</v>
      </c>
      <c r="C2063" t="b">
        <v>1</v>
      </c>
    </row>
    <row r="2064" spans="1:3" x14ac:dyDescent="0.25">
      <c r="A2064" s="5" t="s">
        <v>132</v>
      </c>
      <c r="B2064" t="s">
        <v>1003</v>
      </c>
      <c r="C2064" t="b">
        <v>1</v>
      </c>
    </row>
    <row r="2065" spans="1:3" x14ac:dyDescent="0.25">
      <c r="A2065" s="5" t="s">
        <v>132</v>
      </c>
      <c r="B2065" t="s">
        <v>1004</v>
      </c>
      <c r="C2065" t="b">
        <v>1</v>
      </c>
    </row>
    <row r="2066" spans="1:3" x14ac:dyDescent="0.25">
      <c r="A2066" s="5" t="s">
        <v>132</v>
      </c>
      <c r="B2066" t="s">
        <v>1005</v>
      </c>
      <c r="C2066" t="b">
        <v>1</v>
      </c>
    </row>
    <row r="2067" spans="1:3" x14ac:dyDescent="0.25">
      <c r="A2067" s="5" t="s">
        <v>133</v>
      </c>
      <c r="B2067" t="s">
        <v>146</v>
      </c>
      <c r="C2067" t="b">
        <v>0</v>
      </c>
    </row>
    <row r="2068" spans="1:3" x14ac:dyDescent="0.25">
      <c r="A2068" s="5" t="s">
        <v>133</v>
      </c>
      <c r="B2068" t="s">
        <v>802</v>
      </c>
      <c r="C2068" s="5" t="s">
        <v>1228</v>
      </c>
    </row>
    <row r="2069" spans="1:3" x14ac:dyDescent="0.25">
      <c r="A2069" s="5" t="s">
        <v>133</v>
      </c>
      <c r="B2069" t="s">
        <v>1045</v>
      </c>
      <c r="C2069" s="5" t="s">
        <v>1184</v>
      </c>
    </row>
    <row r="2070" spans="1:3" x14ac:dyDescent="0.25">
      <c r="A2070" s="5" t="s">
        <v>133</v>
      </c>
      <c r="B2070" t="s">
        <v>809</v>
      </c>
      <c r="C2070">
        <v>12.86</v>
      </c>
    </row>
    <row r="2071" spans="1:3" x14ac:dyDescent="0.25">
      <c r="A2071" s="5" t="s">
        <v>133</v>
      </c>
      <c r="B2071" t="s">
        <v>804</v>
      </c>
      <c r="C2071" s="5" t="s">
        <v>1046</v>
      </c>
    </row>
    <row r="2072" spans="1:3" x14ac:dyDescent="0.25">
      <c r="A2072" s="5" t="s">
        <v>133</v>
      </c>
      <c r="B2072" t="s">
        <v>1041</v>
      </c>
      <c r="C2072">
        <v>1</v>
      </c>
    </row>
    <row r="2073" spans="1:3" x14ac:dyDescent="0.25">
      <c r="A2073" s="5" t="s">
        <v>133</v>
      </c>
      <c r="B2073" t="s">
        <v>1042</v>
      </c>
      <c r="C2073">
        <v>-4138</v>
      </c>
    </row>
    <row r="2074" spans="1:3" x14ac:dyDescent="0.25">
      <c r="A2074" s="5" t="s">
        <v>133</v>
      </c>
      <c r="B2074" t="s">
        <v>1043</v>
      </c>
      <c r="C2074">
        <v>1</v>
      </c>
    </row>
    <row r="2075" spans="1:3" x14ac:dyDescent="0.25">
      <c r="A2075" s="5" t="s">
        <v>133</v>
      </c>
      <c r="B2075" t="s">
        <v>1044</v>
      </c>
      <c r="C2075">
        <v>-4138</v>
      </c>
    </row>
    <row r="2076" spans="1:3" x14ac:dyDescent="0.25">
      <c r="A2076" s="5" t="s">
        <v>54</v>
      </c>
      <c r="B2076" t="s">
        <v>146</v>
      </c>
      <c r="C2076" t="b">
        <v>0</v>
      </c>
    </row>
    <row r="2077" spans="1:3" x14ac:dyDescent="0.25">
      <c r="A2077" s="5" t="s">
        <v>54</v>
      </c>
      <c r="B2077" t="s">
        <v>802</v>
      </c>
      <c r="C2077" s="5" t="s">
        <v>1229</v>
      </c>
    </row>
    <row r="2078" spans="1:3" x14ac:dyDescent="0.25">
      <c r="A2078" s="5" t="s">
        <v>54</v>
      </c>
      <c r="B2078" t="s">
        <v>809</v>
      </c>
      <c r="C2078">
        <v>13.29</v>
      </c>
    </row>
    <row r="2079" spans="1:3" x14ac:dyDescent="0.25">
      <c r="A2079" s="5" t="s">
        <v>54</v>
      </c>
      <c r="B2079" t="s">
        <v>804</v>
      </c>
      <c r="C2079" s="5" t="s">
        <v>1046</v>
      </c>
    </row>
    <row r="2080" spans="1:3" x14ac:dyDescent="0.25">
      <c r="A2080" s="5" t="s">
        <v>54</v>
      </c>
      <c r="B2080" t="s">
        <v>1041</v>
      </c>
      <c r="C2080">
        <v>1</v>
      </c>
    </row>
    <row r="2081" spans="1:3" x14ac:dyDescent="0.25">
      <c r="A2081" s="5" t="s">
        <v>54</v>
      </c>
      <c r="B2081" t="s">
        <v>1042</v>
      </c>
      <c r="C2081">
        <v>-4138</v>
      </c>
    </row>
    <row r="2082" spans="1:3" x14ac:dyDescent="0.25">
      <c r="A2082" s="5" t="s">
        <v>54</v>
      </c>
      <c r="B2082" t="s">
        <v>1043</v>
      </c>
      <c r="C2082">
        <v>1</v>
      </c>
    </row>
    <row r="2083" spans="1:3" x14ac:dyDescent="0.25">
      <c r="A2083" s="5" t="s">
        <v>54</v>
      </c>
      <c r="B2083" t="s">
        <v>1044</v>
      </c>
      <c r="C2083">
        <v>2</v>
      </c>
    </row>
    <row r="2084" spans="1:3" x14ac:dyDescent="0.25">
      <c r="A2084" s="5" t="s">
        <v>54</v>
      </c>
      <c r="B2084" t="s">
        <v>996</v>
      </c>
      <c r="C2084">
        <v>2</v>
      </c>
    </row>
    <row r="2085" spans="1:3" x14ac:dyDescent="0.25">
      <c r="A2085" s="5" t="s">
        <v>54</v>
      </c>
      <c r="B2085" t="s">
        <v>997</v>
      </c>
      <c r="C2085">
        <v>4</v>
      </c>
    </row>
    <row r="2086" spans="1:3" x14ac:dyDescent="0.25">
      <c r="A2086" s="5" t="s">
        <v>54</v>
      </c>
      <c r="B2086" t="s">
        <v>998</v>
      </c>
      <c r="C2086" s="5" t="s">
        <v>1050</v>
      </c>
    </row>
    <row r="2087" spans="1:3" x14ac:dyDescent="0.25">
      <c r="A2087" s="5" t="s">
        <v>54</v>
      </c>
      <c r="B2087" t="s">
        <v>1001</v>
      </c>
      <c r="C2087">
        <v>1</v>
      </c>
    </row>
    <row r="2088" spans="1:3" x14ac:dyDescent="0.25">
      <c r="A2088" s="5" t="s">
        <v>54</v>
      </c>
      <c r="B2088" t="s">
        <v>1002</v>
      </c>
      <c r="C2088" t="b">
        <v>1</v>
      </c>
    </row>
    <row r="2089" spans="1:3" x14ac:dyDescent="0.25">
      <c r="A2089" s="5" t="s">
        <v>54</v>
      </c>
      <c r="B2089" t="s">
        <v>1003</v>
      </c>
      <c r="C2089" t="b">
        <v>1</v>
      </c>
    </row>
    <row r="2090" spans="1:3" x14ac:dyDescent="0.25">
      <c r="A2090" s="5" t="s">
        <v>54</v>
      </c>
      <c r="B2090" t="s">
        <v>1004</v>
      </c>
      <c r="C2090" t="b">
        <v>1</v>
      </c>
    </row>
    <row r="2091" spans="1:3" x14ac:dyDescent="0.25">
      <c r="A2091" s="5" t="s">
        <v>54</v>
      </c>
      <c r="B2091" t="s">
        <v>1005</v>
      </c>
      <c r="C2091" t="b">
        <v>1</v>
      </c>
    </row>
    <row r="2092" spans="1:3" x14ac:dyDescent="0.25">
      <c r="A2092" s="5" t="s">
        <v>134</v>
      </c>
      <c r="B2092" t="s">
        <v>146</v>
      </c>
      <c r="C2092" t="b">
        <v>0</v>
      </c>
    </row>
    <row r="2093" spans="1:3" x14ac:dyDescent="0.25">
      <c r="A2093" s="5" t="s">
        <v>134</v>
      </c>
      <c r="B2093" t="s">
        <v>802</v>
      </c>
      <c r="C2093" s="5" t="s">
        <v>1230</v>
      </c>
    </row>
    <row r="2094" spans="1:3" x14ac:dyDescent="0.25">
      <c r="A2094" s="5" t="s">
        <v>134</v>
      </c>
      <c r="B2094" t="s">
        <v>809</v>
      </c>
      <c r="C2094">
        <v>13.14</v>
      </c>
    </row>
    <row r="2095" spans="1:3" x14ac:dyDescent="0.25">
      <c r="A2095" s="5" t="s">
        <v>134</v>
      </c>
      <c r="B2095" t="s">
        <v>804</v>
      </c>
      <c r="C2095" s="5" t="s">
        <v>1046</v>
      </c>
    </row>
    <row r="2096" spans="1:3" x14ac:dyDescent="0.25">
      <c r="A2096" s="5" t="s">
        <v>134</v>
      </c>
      <c r="B2096" t="s">
        <v>1041</v>
      </c>
      <c r="C2096">
        <v>1</v>
      </c>
    </row>
    <row r="2097" spans="1:3" x14ac:dyDescent="0.25">
      <c r="A2097" s="5" t="s">
        <v>134</v>
      </c>
      <c r="B2097" t="s">
        <v>1042</v>
      </c>
      <c r="C2097">
        <v>2</v>
      </c>
    </row>
    <row r="2098" spans="1:3" x14ac:dyDescent="0.25">
      <c r="A2098" s="5" t="s">
        <v>134</v>
      </c>
      <c r="B2098" t="s">
        <v>1043</v>
      </c>
      <c r="C2098">
        <v>1</v>
      </c>
    </row>
    <row r="2099" spans="1:3" x14ac:dyDescent="0.25">
      <c r="A2099" s="5" t="s">
        <v>134</v>
      </c>
      <c r="B2099" t="s">
        <v>1044</v>
      </c>
      <c r="C2099">
        <v>-4138</v>
      </c>
    </row>
    <row r="2100" spans="1:3" x14ac:dyDescent="0.25">
      <c r="A2100" s="5" t="s">
        <v>134</v>
      </c>
      <c r="B2100" t="s">
        <v>996</v>
      </c>
      <c r="C2100">
        <v>2</v>
      </c>
    </row>
    <row r="2101" spans="1:3" x14ac:dyDescent="0.25">
      <c r="A2101" s="5" t="s">
        <v>134</v>
      </c>
      <c r="B2101" t="s">
        <v>997</v>
      </c>
      <c r="C2101">
        <v>4</v>
      </c>
    </row>
    <row r="2102" spans="1:3" x14ac:dyDescent="0.25">
      <c r="A2102" s="5" t="s">
        <v>134</v>
      </c>
      <c r="B2102" t="s">
        <v>998</v>
      </c>
      <c r="C2102" s="5" t="s">
        <v>1050</v>
      </c>
    </row>
    <row r="2103" spans="1:3" x14ac:dyDescent="0.25">
      <c r="A2103" s="5" t="s">
        <v>134</v>
      </c>
      <c r="B2103" t="s">
        <v>1001</v>
      </c>
      <c r="C2103">
        <v>1</v>
      </c>
    </row>
    <row r="2104" spans="1:3" x14ac:dyDescent="0.25">
      <c r="A2104" s="5" t="s">
        <v>134</v>
      </c>
      <c r="B2104" t="s">
        <v>1002</v>
      </c>
      <c r="C2104" t="b">
        <v>1</v>
      </c>
    </row>
    <row r="2105" spans="1:3" x14ac:dyDescent="0.25">
      <c r="A2105" s="5" t="s">
        <v>134</v>
      </c>
      <c r="B2105" t="s">
        <v>1003</v>
      </c>
      <c r="C2105" t="b">
        <v>1</v>
      </c>
    </row>
    <row r="2106" spans="1:3" x14ac:dyDescent="0.25">
      <c r="A2106" s="5" t="s">
        <v>134</v>
      </c>
      <c r="B2106" t="s">
        <v>1004</v>
      </c>
      <c r="C2106" t="b">
        <v>1</v>
      </c>
    </row>
    <row r="2107" spans="1:3" x14ac:dyDescent="0.25">
      <c r="A2107" s="5" t="s">
        <v>134</v>
      </c>
      <c r="B2107" t="s">
        <v>1005</v>
      </c>
      <c r="C2107" t="b">
        <v>1</v>
      </c>
    </row>
    <row r="2108" spans="1:3" x14ac:dyDescent="0.25">
      <c r="A2108" s="5" t="s">
        <v>135</v>
      </c>
      <c r="B2108" t="s">
        <v>146</v>
      </c>
      <c r="C2108" t="b">
        <v>0</v>
      </c>
    </row>
    <row r="2109" spans="1:3" x14ac:dyDescent="0.25">
      <c r="A2109" s="5" t="s">
        <v>135</v>
      </c>
      <c r="B2109" t="s">
        <v>802</v>
      </c>
      <c r="C2109" s="5" t="s">
        <v>1231</v>
      </c>
    </row>
    <row r="2110" spans="1:3" x14ac:dyDescent="0.25">
      <c r="A2110" s="5" t="s">
        <v>135</v>
      </c>
      <c r="B2110" t="s">
        <v>1045</v>
      </c>
      <c r="C2110" s="5" t="s">
        <v>1185</v>
      </c>
    </row>
    <row r="2111" spans="1:3" x14ac:dyDescent="0.25">
      <c r="A2111" s="5" t="s">
        <v>135</v>
      </c>
      <c r="B2111" t="s">
        <v>809</v>
      </c>
      <c r="C2111">
        <v>12.86</v>
      </c>
    </row>
    <row r="2112" spans="1:3" x14ac:dyDescent="0.25">
      <c r="A2112" s="5" t="s">
        <v>135</v>
      </c>
      <c r="B2112" t="s">
        <v>804</v>
      </c>
      <c r="C2112" s="5" t="s">
        <v>1046</v>
      </c>
    </row>
    <row r="2113" spans="1:3" x14ac:dyDescent="0.25">
      <c r="A2113" s="5" t="s">
        <v>135</v>
      </c>
      <c r="B2113" t="s">
        <v>1041</v>
      </c>
      <c r="C2113">
        <v>1</v>
      </c>
    </row>
    <row r="2114" spans="1:3" x14ac:dyDescent="0.25">
      <c r="A2114" s="5" t="s">
        <v>135</v>
      </c>
      <c r="B2114" t="s">
        <v>1042</v>
      </c>
      <c r="C2114">
        <v>-4138</v>
      </c>
    </row>
    <row r="2115" spans="1:3" x14ac:dyDescent="0.25">
      <c r="A2115" s="5" t="s">
        <v>135</v>
      </c>
      <c r="B2115" t="s">
        <v>1043</v>
      </c>
      <c r="C2115">
        <v>1</v>
      </c>
    </row>
    <row r="2116" spans="1:3" x14ac:dyDescent="0.25">
      <c r="A2116" s="5" t="s">
        <v>135</v>
      </c>
      <c r="B2116" t="s">
        <v>1044</v>
      </c>
      <c r="C2116">
        <v>-4138</v>
      </c>
    </row>
    <row r="2117" spans="1:3" x14ac:dyDescent="0.25">
      <c r="A2117" s="5" t="s">
        <v>55</v>
      </c>
      <c r="B2117" t="s">
        <v>146</v>
      </c>
      <c r="C2117" t="b">
        <v>0</v>
      </c>
    </row>
    <row r="2118" spans="1:3" x14ac:dyDescent="0.25">
      <c r="A2118" s="5" t="s">
        <v>55</v>
      </c>
      <c r="B2118" t="s">
        <v>802</v>
      </c>
      <c r="C2118" s="5" t="s">
        <v>1232</v>
      </c>
    </row>
    <row r="2119" spans="1:3" x14ac:dyDescent="0.25">
      <c r="A2119" s="5" t="s">
        <v>55</v>
      </c>
      <c r="B2119" t="s">
        <v>809</v>
      </c>
      <c r="C2119">
        <v>13.29</v>
      </c>
    </row>
    <row r="2120" spans="1:3" x14ac:dyDescent="0.25">
      <c r="A2120" s="5" t="s">
        <v>55</v>
      </c>
      <c r="B2120" t="s">
        <v>804</v>
      </c>
      <c r="C2120" s="5" t="s">
        <v>1046</v>
      </c>
    </row>
    <row r="2121" spans="1:3" x14ac:dyDescent="0.25">
      <c r="A2121" s="5" t="s">
        <v>55</v>
      </c>
      <c r="B2121" t="s">
        <v>1041</v>
      </c>
      <c r="C2121">
        <v>1</v>
      </c>
    </row>
    <row r="2122" spans="1:3" x14ac:dyDescent="0.25">
      <c r="A2122" s="5" t="s">
        <v>55</v>
      </c>
      <c r="B2122" t="s">
        <v>1042</v>
      </c>
      <c r="C2122">
        <v>-4138</v>
      </c>
    </row>
    <row r="2123" spans="1:3" x14ac:dyDescent="0.25">
      <c r="A2123" s="5" t="s">
        <v>55</v>
      </c>
      <c r="B2123" t="s">
        <v>1043</v>
      </c>
      <c r="C2123">
        <v>1</v>
      </c>
    </row>
    <row r="2124" spans="1:3" x14ac:dyDescent="0.25">
      <c r="A2124" s="5" t="s">
        <v>55</v>
      </c>
      <c r="B2124" t="s">
        <v>1044</v>
      </c>
      <c r="C2124">
        <v>2</v>
      </c>
    </row>
    <row r="2125" spans="1:3" x14ac:dyDescent="0.25">
      <c r="A2125" s="5" t="s">
        <v>55</v>
      </c>
      <c r="B2125" t="s">
        <v>996</v>
      </c>
      <c r="C2125">
        <v>2</v>
      </c>
    </row>
    <row r="2126" spans="1:3" x14ac:dyDescent="0.25">
      <c r="A2126" s="5" t="s">
        <v>55</v>
      </c>
      <c r="B2126" t="s">
        <v>997</v>
      </c>
      <c r="C2126">
        <v>4</v>
      </c>
    </row>
    <row r="2127" spans="1:3" x14ac:dyDescent="0.25">
      <c r="A2127" s="5" t="s">
        <v>55</v>
      </c>
      <c r="B2127" t="s">
        <v>998</v>
      </c>
      <c r="C2127" s="5" t="s">
        <v>1050</v>
      </c>
    </row>
    <row r="2128" spans="1:3" x14ac:dyDescent="0.25">
      <c r="A2128" s="5" t="s">
        <v>55</v>
      </c>
      <c r="B2128" t="s">
        <v>1001</v>
      </c>
      <c r="C2128">
        <v>1</v>
      </c>
    </row>
    <row r="2129" spans="1:3" x14ac:dyDescent="0.25">
      <c r="A2129" s="5" t="s">
        <v>55</v>
      </c>
      <c r="B2129" t="s">
        <v>1002</v>
      </c>
      <c r="C2129" t="b">
        <v>1</v>
      </c>
    </row>
    <row r="2130" spans="1:3" x14ac:dyDescent="0.25">
      <c r="A2130" s="5" t="s">
        <v>55</v>
      </c>
      <c r="B2130" t="s">
        <v>1003</v>
      </c>
      <c r="C2130" t="b">
        <v>1</v>
      </c>
    </row>
    <row r="2131" spans="1:3" x14ac:dyDescent="0.25">
      <c r="A2131" s="5" t="s">
        <v>55</v>
      </c>
      <c r="B2131" t="s">
        <v>1004</v>
      </c>
      <c r="C2131" t="b">
        <v>1</v>
      </c>
    </row>
    <row r="2132" spans="1:3" x14ac:dyDescent="0.25">
      <c r="A2132" s="5" t="s">
        <v>55</v>
      </c>
      <c r="B2132" t="s">
        <v>1005</v>
      </c>
      <c r="C2132" t="b">
        <v>1</v>
      </c>
    </row>
    <row r="2133" spans="1:3" x14ac:dyDescent="0.25">
      <c r="A2133" s="5" t="s">
        <v>136</v>
      </c>
      <c r="B2133" t="s">
        <v>146</v>
      </c>
      <c r="C2133" t="b">
        <v>0</v>
      </c>
    </row>
    <row r="2134" spans="1:3" x14ac:dyDescent="0.25">
      <c r="A2134" s="5" t="s">
        <v>136</v>
      </c>
      <c r="B2134" t="s">
        <v>802</v>
      </c>
      <c r="C2134" s="5" t="s">
        <v>1233</v>
      </c>
    </row>
    <row r="2135" spans="1:3" x14ac:dyDescent="0.25">
      <c r="A2135" s="5" t="s">
        <v>136</v>
      </c>
      <c r="B2135" t="s">
        <v>809</v>
      </c>
      <c r="C2135">
        <v>13.14</v>
      </c>
    </row>
    <row r="2136" spans="1:3" x14ac:dyDescent="0.25">
      <c r="A2136" s="5" t="s">
        <v>136</v>
      </c>
      <c r="B2136" t="s">
        <v>804</v>
      </c>
      <c r="C2136" s="5" t="s">
        <v>1046</v>
      </c>
    </row>
    <row r="2137" spans="1:3" x14ac:dyDescent="0.25">
      <c r="A2137" s="5" t="s">
        <v>136</v>
      </c>
      <c r="B2137" t="s">
        <v>1041</v>
      </c>
      <c r="C2137">
        <v>1</v>
      </c>
    </row>
    <row r="2138" spans="1:3" x14ac:dyDescent="0.25">
      <c r="A2138" s="5" t="s">
        <v>136</v>
      </c>
      <c r="B2138" t="s">
        <v>1042</v>
      </c>
      <c r="C2138">
        <v>2</v>
      </c>
    </row>
    <row r="2139" spans="1:3" x14ac:dyDescent="0.25">
      <c r="A2139" s="5" t="s">
        <v>136</v>
      </c>
      <c r="B2139" t="s">
        <v>1043</v>
      </c>
      <c r="C2139">
        <v>1</v>
      </c>
    </row>
    <row r="2140" spans="1:3" x14ac:dyDescent="0.25">
      <c r="A2140" s="5" t="s">
        <v>136</v>
      </c>
      <c r="B2140" t="s">
        <v>1044</v>
      </c>
      <c r="C2140">
        <v>-4138</v>
      </c>
    </row>
    <row r="2141" spans="1:3" x14ac:dyDescent="0.25">
      <c r="A2141" s="5" t="s">
        <v>136</v>
      </c>
      <c r="B2141" t="s">
        <v>996</v>
      </c>
      <c r="C2141">
        <v>2</v>
      </c>
    </row>
    <row r="2142" spans="1:3" x14ac:dyDescent="0.25">
      <c r="A2142" s="5" t="s">
        <v>136</v>
      </c>
      <c r="B2142" t="s">
        <v>997</v>
      </c>
      <c r="C2142">
        <v>4</v>
      </c>
    </row>
    <row r="2143" spans="1:3" x14ac:dyDescent="0.25">
      <c r="A2143" s="5" t="s">
        <v>136</v>
      </c>
      <c r="B2143" t="s">
        <v>998</v>
      </c>
      <c r="C2143" s="5" t="s">
        <v>1050</v>
      </c>
    </row>
    <row r="2144" spans="1:3" x14ac:dyDescent="0.25">
      <c r="A2144" s="5" t="s">
        <v>136</v>
      </c>
      <c r="B2144" t="s">
        <v>1001</v>
      </c>
      <c r="C2144">
        <v>1</v>
      </c>
    </row>
    <row r="2145" spans="1:3" x14ac:dyDescent="0.25">
      <c r="A2145" s="5" t="s">
        <v>136</v>
      </c>
      <c r="B2145" t="s">
        <v>1002</v>
      </c>
      <c r="C2145" t="b">
        <v>1</v>
      </c>
    </row>
    <row r="2146" spans="1:3" x14ac:dyDescent="0.25">
      <c r="A2146" s="5" t="s">
        <v>136</v>
      </c>
      <c r="B2146" t="s">
        <v>1003</v>
      </c>
      <c r="C2146" t="b">
        <v>1</v>
      </c>
    </row>
    <row r="2147" spans="1:3" x14ac:dyDescent="0.25">
      <c r="A2147" s="5" t="s">
        <v>136</v>
      </c>
      <c r="B2147" t="s">
        <v>1004</v>
      </c>
      <c r="C2147" t="b">
        <v>1</v>
      </c>
    </row>
    <row r="2148" spans="1:3" x14ac:dyDescent="0.25">
      <c r="A2148" s="5" t="s">
        <v>136</v>
      </c>
      <c r="B2148" t="s">
        <v>1005</v>
      </c>
      <c r="C2148" t="b">
        <v>1</v>
      </c>
    </row>
    <row r="2149" spans="1:3" x14ac:dyDescent="0.25">
      <c r="A2149" s="5" t="s">
        <v>137</v>
      </c>
      <c r="B2149" t="s">
        <v>146</v>
      </c>
      <c r="C2149" t="b">
        <v>0</v>
      </c>
    </row>
    <row r="2150" spans="1:3" x14ac:dyDescent="0.25">
      <c r="A2150" s="5" t="s">
        <v>137</v>
      </c>
      <c r="B2150" t="s">
        <v>802</v>
      </c>
      <c r="C2150" s="5" t="s">
        <v>1234</v>
      </c>
    </row>
    <row r="2151" spans="1:3" x14ac:dyDescent="0.25">
      <c r="A2151" s="5" t="s">
        <v>137</v>
      </c>
      <c r="B2151" t="s">
        <v>1045</v>
      </c>
      <c r="C2151" s="5" t="s">
        <v>1186</v>
      </c>
    </row>
    <row r="2152" spans="1:3" x14ac:dyDescent="0.25">
      <c r="A2152" s="5" t="s">
        <v>137</v>
      </c>
      <c r="B2152" t="s">
        <v>809</v>
      </c>
      <c r="C2152">
        <v>12.86</v>
      </c>
    </row>
    <row r="2153" spans="1:3" x14ac:dyDescent="0.25">
      <c r="A2153" s="5" t="s">
        <v>137</v>
      </c>
      <c r="B2153" t="s">
        <v>804</v>
      </c>
      <c r="C2153" s="5" t="s">
        <v>1046</v>
      </c>
    </row>
    <row r="2154" spans="1:3" x14ac:dyDescent="0.25">
      <c r="A2154" s="5" t="s">
        <v>137</v>
      </c>
      <c r="B2154" t="s">
        <v>1041</v>
      </c>
      <c r="C2154">
        <v>1</v>
      </c>
    </row>
    <row r="2155" spans="1:3" x14ac:dyDescent="0.25">
      <c r="A2155" s="5" t="s">
        <v>137</v>
      </c>
      <c r="B2155" t="s">
        <v>1042</v>
      </c>
      <c r="C2155">
        <v>-4138</v>
      </c>
    </row>
    <row r="2156" spans="1:3" x14ac:dyDescent="0.25">
      <c r="A2156" s="5" t="s">
        <v>137</v>
      </c>
      <c r="B2156" t="s">
        <v>1043</v>
      </c>
      <c r="C2156">
        <v>1</v>
      </c>
    </row>
    <row r="2157" spans="1:3" x14ac:dyDescent="0.25">
      <c r="A2157" s="5" t="s">
        <v>137</v>
      </c>
      <c r="B2157" t="s">
        <v>1044</v>
      </c>
      <c r="C2157">
        <v>-4138</v>
      </c>
    </row>
    <row r="2158" spans="1:3" x14ac:dyDescent="0.25">
      <c r="A2158" s="5" t="s">
        <v>56</v>
      </c>
      <c r="B2158" t="s">
        <v>146</v>
      </c>
      <c r="C2158" t="b">
        <v>0</v>
      </c>
    </row>
    <row r="2159" spans="1:3" x14ac:dyDescent="0.25">
      <c r="A2159" s="5" t="s">
        <v>56</v>
      </c>
      <c r="B2159" t="s">
        <v>802</v>
      </c>
      <c r="C2159" s="5" t="s">
        <v>1235</v>
      </c>
    </row>
    <row r="2160" spans="1:3" x14ac:dyDescent="0.25">
      <c r="A2160" s="5" t="s">
        <v>56</v>
      </c>
      <c r="B2160" t="s">
        <v>809</v>
      </c>
      <c r="C2160">
        <v>13.29</v>
      </c>
    </row>
    <row r="2161" spans="1:3" x14ac:dyDescent="0.25">
      <c r="A2161" s="5" t="s">
        <v>56</v>
      </c>
      <c r="B2161" t="s">
        <v>804</v>
      </c>
      <c r="C2161" s="5" t="s">
        <v>1046</v>
      </c>
    </row>
    <row r="2162" spans="1:3" x14ac:dyDescent="0.25">
      <c r="A2162" s="5" t="s">
        <v>56</v>
      </c>
      <c r="B2162" t="s">
        <v>1041</v>
      </c>
      <c r="C2162">
        <v>1</v>
      </c>
    </row>
    <row r="2163" spans="1:3" x14ac:dyDescent="0.25">
      <c r="A2163" s="5" t="s">
        <v>56</v>
      </c>
      <c r="B2163" t="s">
        <v>1042</v>
      </c>
      <c r="C2163">
        <v>-4138</v>
      </c>
    </row>
    <row r="2164" spans="1:3" x14ac:dyDescent="0.25">
      <c r="A2164" s="5" t="s">
        <v>56</v>
      </c>
      <c r="B2164" t="s">
        <v>1043</v>
      </c>
      <c r="C2164">
        <v>1</v>
      </c>
    </row>
    <row r="2165" spans="1:3" x14ac:dyDescent="0.25">
      <c r="A2165" s="5" t="s">
        <v>56</v>
      </c>
      <c r="B2165" t="s">
        <v>1044</v>
      </c>
      <c r="C2165">
        <v>2</v>
      </c>
    </row>
    <row r="2166" spans="1:3" x14ac:dyDescent="0.25">
      <c r="A2166" s="5" t="s">
        <v>56</v>
      </c>
      <c r="B2166" t="s">
        <v>996</v>
      </c>
      <c r="C2166">
        <v>2</v>
      </c>
    </row>
    <row r="2167" spans="1:3" x14ac:dyDescent="0.25">
      <c r="A2167" s="5" t="s">
        <v>56</v>
      </c>
      <c r="B2167" t="s">
        <v>997</v>
      </c>
      <c r="C2167">
        <v>4</v>
      </c>
    </row>
    <row r="2168" spans="1:3" x14ac:dyDescent="0.25">
      <c r="A2168" s="5" t="s">
        <v>56</v>
      </c>
      <c r="B2168" t="s">
        <v>998</v>
      </c>
      <c r="C2168" s="5" t="s">
        <v>1050</v>
      </c>
    </row>
    <row r="2169" spans="1:3" x14ac:dyDescent="0.25">
      <c r="A2169" s="5" t="s">
        <v>56</v>
      </c>
      <c r="B2169" t="s">
        <v>1001</v>
      </c>
      <c r="C2169">
        <v>1</v>
      </c>
    </row>
    <row r="2170" spans="1:3" x14ac:dyDescent="0.25">
      <c r="A2170" s="5" t="s">
        <v>56</v>
      </c>
      <c r="B2170" t="s">
        <v>1002</v>
      </c>
      <c r="C2170" t="b">
        <v>1</v>
      </c>
    </row>
    <row r="2171" spans="1:3" x14ac:dyDescent="0.25">
      <c r="A2171" s="5" t="s">
        <v>56</v>
      </c>
      <c r="B2171" t="s">
        <v>1003</v>
      </c>
      <c r="C2171" t="b">
        <v>1</v>
      </c>
    </row>
    <row r="2172" spans="1:3" x14ac:dyDescent="0.25">
      <c r="A2172" s="5" t="s">
        <v>56</v>
      </c>
      <c r="B2172" t="s">
        <v>1004</v>
      </c>
      <c r="C2172" t="b">
        <v>1</v>
      </c>
    </row>
    <row r="2173" spans="1:3" x14ac:dyDescent="0.25">
      <c r="A2173" s="5" t="s">
        <v>56</v>
      </c>
      <c r="B2173" t="s">
        <v>1005</v>
      </c>
      <c r="C2173" t="b">
        <v>1</v>
      </c>
    </row>
    <row r="2174" spans="1:3" x14ac:dyDescent="0.25">
      <c r="A2174" s="5" t="s">
        <v>138</v>
      </c>
      <c r="B2174" t="s">
        <v>146</v>
      </c>
      <c r="C2174" t="b">
        <v>0</v>
      </c>
    </row>
    <row r="2175" spans="1:3" x14ac:dyDescent="0.25">
      <c r="A2175" s="5" t="s">
        <v>138</v>
      </c>
      <c r="B2175" t="s">
        <v>802</v>
      </c>
      <c r="C2175" s="5" t="s">
        <v>1236</v>
      </c>
    </row>
    <row r="2176" spans="1:3" x14ac:dyDescent="0.25">
      <c r="A2176" s="5" t="s">
        <v>138</v>
      </c>
      <c r="B2176" t="s">
        <v>809</v>
      </c>
      <c r="C2176">
        <v>13.14</v>
      </c>
    </row>
    <row r="2177" spans="1:3" x14ac:dyDescent="0.25">
      <c r="A2177" s="5" t="s">
        <v>138</v>
      </c>
      <c r="B2177" t="s">
        <v>804</v>
      </c>
      <c r="C2177" s="5" t="s">
        <v>1046</v>
      </c>
    </row>
    <row r="2178" spans="1:3" x14ac:dyDescent="0.25">
      <c r="A2178" s="5" t="s">
        <v>138</v>
      </c>
      <c r="B2178" t="s">
        <v>1041</v>
      </c>
      <c r="C2178">
        <v>1</v>
      </c>
    </row>
    <row r="2179" spans="1:3" x14ac:dyDescent="0.25">
      <c r="A2179" s="5" t="s">
        <v>138</v>
      </c>
      <c r="B2179" t="s">
        <v>1042</v>
      </c>
      <c r="C2179">
        <v>2</v>
      </c>
    </row>
    <row r="2180" spans="1:3" x14ac:dyDescent="0.25">
      <c r="A2180" s="5" t="s">
        <v>138</v>
      </c>
      <c r="B2180" t="s">
        <v>1043</v>
      </c>
      <c r="C2180">
        <v>1</v>
      </c>
    </row>
    <row r="2181" spans="1:3" x14ac:dyDescent="0.25">
      <c r="A2181" s="5" t="s">
        <v>138</v>
      </c>
      <c r="B2181" t="s">
        <v>1044</v>
      </c>
      <c r="C2181">
        <v>-4138</v>
      </c>
    </row>
    <row r="2182" spans="1:3" x14ac:dyDescent="0.25">
      <c r="A2182" s="5" t="s">
        <v>138</v>
      </c>
      <c r="B2182" t="s">
        <v>996</v>
      </c>
      <c r="C2182">
        <v>2</v>
      </c>
    </row>
    <row r="2183" spans="1:3" x14ac:dyDescent="0.25">
      <c r="A2183" s="5" t="s">
        <v>138</v>
      </c>
      <c r="B2183" t="s">
        <v>997</v>
      </c>
      <c r="C2183">
        <v>4</v>
      </c>
    </row>
    <row r="2184" spans="1:3" x14ac:dyDescent="0.25">
      <c r="A2184" s="5" t="s">
        <v>138</v>
      </c>
      <c r="B2184" t="s">
        <v>998</v>
      </c>
      <c r="C2184" s="5" t="s">
        <v>1050</v>
      </c>
    </row>
    <row r="2185" spans="1:3" x14ac:dyDescent="0.25">
      <c r="A2185" s="5" t="s">
        <v>138</v>
      </c>
      <c r="B2185" t="s">
        <v>1001</v>
      </c>
      <c r="C2185">
        <v>1</v>
      </c>
    </row>
    <row r="2186" spans="1:3" x14ac:dyDescent="0.25">
      <c r="A2186" s="5" t="s">
        <v>138</v>
      </c>
      <c r="B2186" t="s">
        <v>1002</v>
      </c>
      <c r="C2186" t="b">
        <v>1</v>
      </c>
    </row>
    <row r="2187" spans="1:3" x14ac:dyDescent="0.25">
      <c r="A2187" s="5" t="s">
        <v>138</v>
      </c>
      <c r="B2187" t="s">
        <v>1003</v>
      </c>
      <c r="C2187" t="b">
        <v>1</v>
      </c>
    </row>
    <row r="2188" spans="1:3" x14ac:dyDescent="0.25">
      <c r="A2188" s="5" t="s">
        <v>138</v>
      </c>
      <c r="B2188" t="s">
        <v>1004</v>
      </c>
      <c r="C2188" t="b">
        <v>1</v>
      </c>
    </row>
    <row r="2189" spans="1:3" x14ac:dyDescent="0.25">
      <c r="A2189" s="5" t="s">
        <v>138</v>
      </c>
      <c r="B2189" t="s">
        <v>1005</v>
      </c>
      <c r="C2189" t="b">
        <v>1</v>
      </c>
    </row>
    <row r="2190" spans="1:3" x14ac:dyDescent="0.25">
      <c r="A2190" s="5" t="s">
        <v>139</v>
      </c>
      <c r="B2190" t="s">
        <v>146</v>
      </c>
      <c r="C2190" t="b">
        <v>0</v>
      </c>
    </row>
    <row r="2191" spans="1:3" x14ac:dyDescent="0.25">
      <c r="A2191" s="5" t="s">
        <v>139</v>
      </c>
      <c r="B2191" t="s">
        <v>802</v>
      </c>
      <c r="C2191" s="5" t="s">
        <v>1237</v>
      </c>
    </row>
    <row r="2192" spans="1:3" x14ac:dyDescent="0.25">
      <c r="A2192" s="5" t="s">
        <v>139</v>
      </c>
      <c r="B2192" t="s">
        <v>1045</v>
      </c>
      <c r="C2192" s="5" t="s">
        <v>1187</v>
      </c>
    </row>
    <row r="2193" spans="1:3" x14ac:dyDescent="0.25">
      <c r="A2193" s="5" t="s">
        <v>139</v>
      </c>
      <c r="B2193" t="s">
        <v>809</v>
      </c>
      <c r="C2193">
        <v>12.86</v>
      </c>
    </row>
    <row r="2194" spans="1:3" x14ac:dyDescent="0.25">
      <c r="A2194" s="5" t="s">
        <v>139</v>
      </c>
      <c r="B2194" t="s">
        <v>804</v>
      </c>
      <c r="C2194" s="5" t="s">
        <v>1046</v>
      </c>
    </row>
    <row r="2195" spans="1:3" x14ac:dyDescent="0.25">
      <c r="A2195" s="5" t="s">
        <v>139</v>
      </c>
      <c r="B2195" t="s">
        <v>1041</v>
      </c>
      <c r="C2195">
        <v>1</v>
      </c>
    </row>
    <row r="2196" spans="1:3" x14ac:dyDescent="0.25">
      <c r="A2196" s="5" t="s">
        <v>139</v>
      </c>
      <c r="B2196" t="s">
        <v>1042</v>
      </c>
      <c r="C2196">
        <v>-4138</v>
      </c>
    </row>
    <row r="2197" spans="1:3" x14ac:dyDescent="0.25">
      <c r="A2197" s="5" t="s">
        <v>139</v>
      </c>
      <c r="B2197" t="s">
        <v>1043</v>
      </c>
      <c r="C2197">
        <v>1</v>
      </c>
    </row>
    <row r="2198" spans="1:3" x14ac:dyDescent="0.25">
      <c r="A2198" s="5" t="s">
        <v>139</v>
      </c>
      <c r="B2198" t="s">
        <v>1044</v>
      </c>
      <c r="C2198">
        <v>-4138</v>
      </c>
    </row>
    <row r="2199" spans="1:3" x14ac:dyDescent="0.25">
      <c r="A2199" s="5" t="s">
        <v>140</v>
      </c>
      <c r="B2199" t="s">
        <v>146</v>
      </c>
      <c r="C2199" t="b">
        <v>1</v>
      </c>
    </row>
    <row r="2200" spans="1:3" x14ac:dyDescent="0.25">
      <c r="A2200" s="5" t="s">
        <v>140</v>
      </c>
      <c r="B2200" t="s">
        <v>802</v>
      </c>
      <c r="C2200" s="5" t="s">
        <v>1238</v>
      </c>
    </row>
    <row r="2201" spans="1:3" x14ac:dyDescent="0.25">
      <c r="A2201" s="5" t="s">
        <v>140</v>
      </c>
      <c r="B2201" t="s">
        <v>804</v>
      </c>
      <c r="C2201" s="5" t="s">
        <v>805</v>
      </c>
    </row>
    <row r="2202" spans="1:3" x14ac:dyDescent="0.25">
      <c r="A2202" s="5" t="s">
        <v>140</v>
      </c>
      <c r="B2202" t="s">
        <v>1041</v>
      </c>
      <c r="C2202">
        <v>1</v>
      </c>
    </row>
    <row r="2203" spans="1:3" x14ac:dyDescent="0.25">
      <c r="A2203" s="5" t="s">
        <v>140</v>
      </c>
      <c r="B2203" t="s">
        <v>1042</v>
      </c>
      <c r="C2203">
        <v>-4138</v>
      </c>
    </row>
    <row r="2204" spans="1:3" x14ac:dyDescent="0.25">
      <c r="A2204" s="5" t="s">
        <v>140</v>
      </c>
      <c r="B2204" t="s">
        <v>1043</v>
      </c>
      <c r="C2204">
        <v>1</v>
      </c>
    </row>
    <row r="2205" spans="1:3" x14ac:dyDescent="0.25">
      <c r="A2205" s="5" t="s">
        <v>140</v>
      </c>
      <c r="B2205" t="s">
        <v>1044</v>
      </c>
      <c r="C2205">
        <v>-4138</v>
      </c>
    </row>
    <row r="2206" spans="1:3" x14ac:dyDescent="0.25">
      <c r="A2206" s="5" t="s">
        <v>1583</v>
      </c>
      <c r="B2206" t="s">
        <v>146</v>
      </c>
      <c r="C2206" t="b">
        <v>1</v>
      </c>
    </row>
    <row r="2207" spans="1:3" x14ac:dyDescent="0.25">
      <c r="A2207" s="5" t="s">
        <v>1583</v>
      </c>
      <c r="B2207" t="s">
        <v>802</v>
      </c>
      <c r="C2207" s="5" t="s">
        <v>1239</v>
      </c>
    </row>
    <row r="2208" spans="1:3" x14ac:dyDescent="0.25">
      <c r="A2208" s="5" t="s">
        <v>1583</v>
      </c>
      <c r="B2208" t="s">
        <v>804</v>
      </c>
      <c r="C2208" s="5" t="s">
        <v>1047</v>
      </c>
    </row>
    <row r="2209" spans="1:3" x14ac:dyDescent="0.25">
      <c r="A2209" s="5" t="s">
        <v>1583</v>
      </c>
      <c r="B2209" t="s">
        <v>1041</v>
      </c>
      <c r="C2209">
        <v>1</v>
      </c>
    </row>
    <row r="2210" spans="1:3" x14ac:dyDescent="0.25">
      <c r="A2210" s="5" t="s">
        <v>1583</v>
      </c>
      <c r="B2210" t="s">
        <v>1042</v>
      </c>
      <c r="C2210">
        <v>-4138</v>
      </c>
    </row>
    <row r="2211" spans="1:3" x14ac:dyDescent="0.25">
      <c r="A2211" s="5" t="s">
        <v>1583</v>
      </c>
      <c r="B2211" t="s">
        <v>1043</v>
      </c>
      <c r="C2211">
        <v>1</v>
      </c>
    </row>
    <row r="2212" spans="1:3" x14ac:dyDescent="0.25">
      <c r="A2212" s="5" t="s">
        <v>1583</v>
      </c>
      <c r="B2212" t="s">
        <v>1044</v>
      </c>
      <c r="C2212">
        <v>-4138</v>
      </c>
    </row>
    <row r="2213" spans="1:3" x14ac:dyDescent="0.25">
      <c r="A2213" s="5" t="s">
        <v>454</v>
      </c>
      <c r="B2213" t="s">
        <v>146</v>
      </c>
      <c r="C2213" t="b">
        <v>1</v>
      </c>
    </row>
    <row r="2214" spans="1:3" x14ac:dyDescent="0.25">
      <c r="A2214" s="5" t="s">
        <v>454</v>
      </c>
      <c r="B2214" t="s">
        <v>802</v>
      </c>
      <c r="C2214" s="5" t="s">
        <v>1240</v>
      </c>
    </row>
    <row r="2215" spans="1:3" x14ac:dyDescent="0.25">
      <c r="A2215" s="5" t="s">
        <v>454</v>
      </c>
      <c r="B2215" t="s">
        <v>804</v>
      </c>
      <c r="C2215" s="5" t="s">
        <v>810</v>
      </c>
    </row>
    <row r="2216" spans="1:3" x14ac:dyDescent="0.25">
      <c r="A2216" s="5" t="s">
        <v>454</v>
      </c>
      <c r="B2216" t="s">
        <v>1041</v>
      </c>
      <c r="C2216">
        <v>1</v>
      </c>
    </row>
    <row r="2217" spans="1:3" x14ac:dyDescent="0.25">
      <c r="A2217" s="5" t="s">
        <v>454</v>
      </c>
      <c r="B2217" t="s">
        <v>1042</v>
      </c>
      <c r="C2217">
        <v>-4138</v>
      </c>
    </row>
    <row r="2218" spans="1:3" x14ac:dyDescent="0.25">
      <c r="A2218" s="5" t="s">
        <v>455</v>
      </c>
      <c r="B2218" t="s">
        <v>146</v>
      </c>
      <c r="C2218" t="b">
        <v>1</v>
      </c>
    </row>
    <row r="2219" spans="1:3" x14ac:dyDescent="0.25">
      <c r="A2219" s="5" t="s">
        <v>455</v>
      </c>
      <c r="B2219" t="s">
        <v>802</v>
      </c>
      <c r="C2219" s="5" t="s">
        <v>1598</v>
      </c>
    </row>
    <row r="2220" spans="1:3" x14ac:dyDescent="0.25">
      <c r="A2220" s="5" t="s">
        <v>455</v>
      </c>
      <c r="B2220" t="s">
        <v>804</v>
      </c>
      <c r="C2220" s="5" t="s">
        <v>1047</v>
      </c>
    </row>
    <row r="2221" spans="1:3" x14ac:dyDescent="0.25">
      <c r="A2221" s="5" t="s">
        <v>455</v>
      </c>
      <c r="B2221" t="s">
        <v>1043</v>
      </c>
      <c r="C2221">
        <v>1</v>
      </c>
    </row>
    <row r="2222" spans="1:3" x14ac:dyDescent="0.25">
      <c r="A2222" s="5" t="s">
        <v>455</v>
      </c>
      <c r="B2222" t="s">
        <v>1044</v>
      </c>
      <c r="C2222">
        <v>-4138</v>
      </c>
    </row>
    <row r="2223" spans="1:3" x14ac:dyDescent="0.25">
      <c r="A2223" s="5" t="s">
        <v>77</v>
      </c>
      <c r="B2223" t="s">
        <v>838</v>
      </c>
      <c r="C2223" t="b">
        <v>1</v>
      </c>
    </row>
    <row r="2224" spans="1:3" x14ac:dyDescent="0.25">
      <c r="A2224" s="5" t="s">
        <v>77</v>
      </c>
      <c r="B2224" t="s">
        <v>839</v>
      </c>
      <c r="C2224" s="5" t="s">
        <v>1599</v>
      </c>
    </row>
    <row r="2225" spans="1:3" x14ac:dyDescent="0.25">
      <c r="A2225" s="5" t="s">
        <v>77</v>
      </c>
      <c r="B2225" t="s">
        <v>840</v>
      </c>
      <c r="C2225">
        <v>2</v>
      </c>
    </row>
    <row r="2226" spans="1:3" x14ac:dyDescent="0.25">
      <c r="A2226" s="5" t="s">
        <v>77</v>
      </c>
      <c r="B2226" t="s">
        <v>841</v>
      </c>
      <c r="C2226">
        <v>1</v>
      </c>
    </row>
    <row r="2227" spans="1:3" x14ac:dyDescent="0.25">
      <c r="A2227" s="5" t="s">
        <v>77</v>
      </c>
      <c r="B2227" t="s">
        <v>842</v>
      </c>
      <c r="C2227" s="5" t="s">
        <v>1241</v>
      </c>
    </row>
    <row r="2228" spans="1:3" x14ac:dyDescent="0.25">
      <c r="A2228" s="5" t="s">
        <v>77</v>
      </c>
      <c r="B2228" t="s">
        <v>844</v>
      </c>
      <c r="C2228" t="b">
        <v>1</v>
      </c>
    </row>
    <row r="2229" spans="1:3" x14ac:dyDescent="0.25">
      <c r="A2229" s="5" t="s">
        <v>24</v>
      </c>
      <c r="B2229" t="s">
        <v>815</v>
      </c>
      <c r="C2229">
        <v>10498160</v>
      </c>
    </row>
    <row r="2230" spans="1:3" x14ac:dyDescent="0.25">
      <c r="A2230" s="5" t="s">
        <v>24</v>
      </c>
      <c r="B2230" t="s">
        <v>816</v>
      </c>
      <c r="C2230" t="b">
        <v>0</v>
      </c>
    </row>
    <row r="2231" spans="1:3" x14ac:dyDescent="0.25">
      <c r="A2231" s="5" t="s">
        <v>24</v>
      </c>
      <c r="B2231" t="s">
        <v>817</v>
      </c>
      <c r="C2231" t="b">
        <v>1</v>
      </c>
    </row>
    <row r="2232" spans="1:3" x14ac:dyDescent="0.25">
      <c r="A2232" s="5" t="s">
        <v>24</v>
      </c>
      <c r="B2232" t="s">
        <v>818</v>
      </c>
      <c r="C2232" t="b">
        <v>1</v>
      </c>
    </row>
    <row r="2233" spans="1:3" x14ac:dyDescent="0.25">
      <c r="A2233" s="5" t="s">
        <v>24</v>
      </c>
      <c r="B2233" t="s">
        <v>819</v>
      </c>
      <c r="C2233">
        <v>-1</v>
      </c>
    </row>
    <row r="2234" spans="1:3" x14ac:dyDescent="0.25">
      <c r="A2234" s="5" t="s">
        <v>24</v>
      </c>
      <c r="B2234" t="s">
        <v>820</v>
      </c>
      <c r="C2234">
        <v>10</v>
      </c>
    </row>
    <row r="2235" spans="1:3" x14ac:dyDescent="0.25">
      <c r="A2235" s="5" t="s">
        <v>24</v>
      </c>
      <c r="B2235" t="s">
        <v>821</v>
      </c>
      <c r="C2235">
        <v>2</v>
      </c>
    </row>
    <row r="2236" spans="1:3" x14ac:dyDescent="0.25">
      <c r="A2236" s="5" t="s">
        <v>24</v>
      </c>
      <c r="B2236" t="s">
        <v>822</v>
      </c>
      <c r="C2236">
        <v>1</v>
      </c>
    </row>
    <row r="2237" spans="1:3" x14ac:dyDescent="0.25">
      <c r="A2237" s="5" t="s">
        <v>24</v>
      </c>
      <c r="B2237" t="s">
        <v>823</v>
      </c>
      <c r="C2237">
        <v>1</v>
      </c>
    </row>
    <row r="2238" spans="1:3" x14ac:dyDescent="0.25">
      <c r="A2238" s="5" t="s">
        <v>24</v>
      </c>
      <c r="B2238" t="s">
        <v>1600</v>
      </c>
      <c r="C2238">
        <v>1</v>
      </c>
    </row>
    <row r="2239" spans="1:3" x14ac:dyDescent="0.25">
      <c r="A2239" t="s">
        <v>1051</v>
      </c>
    </row>
    <row r="2240" spans="1:3" x14ac:dyDescent="0.25">
      <c r="A2240" t="s">
        <v>1059</v>
      </c>
    </row>
    <row r="2241" spans="1:3" x14ac:dyDescent="0.25">
      <c r="A2241">
        <v>2</v>
      </c>
    </row>
    <row r="2242" spans="1:3" x14ac:dyDescent="0.25">
      <c r="A2242">
        <v>2</v>
      </c>
    </row>
    <row r="2243" spans="1:3" x14ac:dyDescent="0.25">
      <c r="A2243" t="s">
        <v>1060</v>
      </c>
    </row>
    <row r="2244" spans="1:3" x14ac:dyDescent="0.25">
      <c r="A2244" t="s">
        <v>1067</v>
      </c>
    </row>
    <row r="2245" spans="1:3" x14ac:dyDescent="0.25">
      <c r="A2245" s="5" t="s">
        <v>24</v>
      </c>
      <c r="B2245" t="s">
        <v>144</v>
      </c>
      <c r="C2245" s="5" t="s">
        <v>589</v>
      </c>
    </row>
    <row r="2246" spans="1:3" x14ac:dyDescent="0.25">
      <c r="A2246" s="5" t="s">
        <v>24</v>
      </c>
      <c r="B2246" t="s">
        <v>145</v>
      </c>
      <c r="C2246" t="b">
        <v>1</v>
      </c>
    </row>
    <row r="2247" spans="1:3" x14ac:dyDescent="0.25">
      <c r="A2247" s="5" t="s">
        <v>408</v>
      </c>
      <c r="B2247" t="s">
        <v>1055</v>
      </c>
      <c r="C2247">
        <v>1</v>
      </c>
    </row>
    <row r="2248" spans="1:3" x14ac:dyDescent="0.25">
      <c r="A2248" s="5" t="s">
        <v>409</v>
      </c>
      <c r="B2248" t="s">
        <v>1055</v>
      </c>
      <c r="C2248">
        <v>1</v>
      </c>
    </row>
    <row r="2249" spans="1:3" x14ac:dyDescent="0.25">
      <c r="A2249" s="5" t="s">
        <v>204</v>
      </c>
      <c r="B2249" t="s">
        <v>1055</v>
      </c>
      <c r="C2249">
        <v>1</v>
      </c>
    </row>
    <row r="2250" spans="1:3" x14ac:dyDescent="0.25">
      <c r="A2250" s="5" t="s">
        <v>203</v>
      </c>
      <c r="B2250" t="s">
        <v>1055</v>
      </c>
      <c r="C2250">
        <v>1</v>
      </c>
    </row>
    <row r="2251" spans="1:3" x14ac:dyDescent="0.25">
      <c r="A2251" s="5" t="s">
        <v>410</v>
      </c>
      <c r="B2251" t="s">
        <v>1055</v>
      </c>
      <c r="C2251">
        <v>1</v>
      </c>
    </row>
    <row r="2252" spans="1:3" x14ac:dyDescent="0.25">
      <c r="A2252" s="5" t="s">
        <v>1112</v>
      </c>
      <c r="B2252" t="s">
        <v>1055</v>
      </c>
      <c r="C2252">
        <v>1</v>
      </c>
    </row>
    <row r="2253" spans="1:3" x14ac:dyDescent="0.25">
      <c r="A2253" s="5" t="s">
        <v>24</v>
      </c>
      <c r="B2253" t="s">
        <v>796</v>
      </c>
      <c r="C2253" s="5" t="s">
        <v>797</v>
      </c>
    </row>
    <row r="2254" spans="1:3" x14ac:dyDescent="0.25">
      <c r="A2254" s="5" t="s">
        <v>24</v>
      </c>
      <c r="B2254" t="s">
        <v>798</v>
      </c>
      <c r="C2254" t="b">
        <v>0</v>
      </c>
    </row>
    <row r="2255" spans="1:3" x14ac:dyDescent="0.25">
      <c r="A2255" s="5" t="s">
        <v>24</v>
      </c>
      <c r="B2255" t="s">
        <v>799</v>
      </c>
      <c r="C2255" t="b">
        <v>0</v>
      </c>
    </row>
    <row r="2256" spans="1:3" x14ac:dyDescent="0.25">
      <c r="A2256" s="5" t="s">
        <v>24</v>
      </c>
      <c r="B2256" t="s">
        <v>800</v>
      </c>
      <c r="C2256" t="b">
        <v>0</v>
      </c>
    </row>
    <row r="2257" spans="1:3" x14ac:dyDescent="0.25">
      <c r="A2257" s="5" t="s">
        <v>24</v>
      </c>
      <c r="B2257" t="s">
        <v>801</v>
      </c>
      <c r="C2257" t="b">
        <v>0</v>
      </c>
    </row>
    <row r="2258" spans="1:3" x14ac:dyDescent="0.25">
      <c r="A2258" s="5" t="s">
        <v>77</v>
      </c>
      <c r="B2258" t="s">
        <v>146</v>
      </c>
      <c r="C2258" t="b">
        <v>1</v>
      </c>
    </row>
    <row r="2259" spans="1:3" x14ac:dyDescent="0.25">
      <c r="A2259" s="5" t="s">
        <v>77</v>
      </c>
      <c r="B2259" t="s">
        <v>802</v>
      </c>
      <c r="C2259" s="5" t="s">
        <v>803</v>
      </c>
    </row>
    <row r="2260" spans="1:3" x14ac:dyDescent="0.25">
      <c r="A2260" s="5" t="s">
        <v>77</v>
      </c>
      <c r="B2260" t="s">
        <v>804</v>
      </c>
      <c r="C2260" s="5" t="s">
        <v>805</v>
      </c>
    </row>
    <row r="2261" spans="1:3" x14ac:dyDescent="0.25">
      <c r="A2261" s="5" t="s">
        <v>23</v>
      </c>
      <c r="B2261" t="s">
        <v>146</v>
      </c>
      <c r="C2261" t="b">
        <v>0</v>
      </c>
    </row>
    <row r="2262" spans="1:3" x14ac:dyDescent="0.25">
      <c r="A2262" s="5" t="s">
        <v>23</v>
      </c>
      <c r="B2262" t="s">
        <v>802</v>
      </c>
      <c r="C2262" s="5" t="s">
        <v>806</v>
      </c>
    </row>
    <row r="2263" spans="1:3" x14ac:dyDescent="0.25">
      <c r="A2263" s="5" t="s">
        <v>23</v>
      </c>
      <c r="B2263" t="s">
        <v>809</v>
      </c>
      <c r="C2263">
        <v>6.86</v>
      </c>
    </row>
    <row r="2264" spans="1:3" x14ac:dyDescent="0.25">
      <c r="A2264" s="5" t="s">
        <v>23</v>
      </c>
      <c r="B2264" t="s">
        <v>804</v>
      </c>
      <c r="C2264" s="5" t="s">
        <v>805</v>
      </c>
    </row>
    <row r="2265" spans="1:3" x14ac:dyDescent="0.25">
      <c r="A2265" s="5" t="s">
        <v>165</v>
      </c>
      <c r="B2265" t="s">
        <v>146</v>
      </c>
      <c r="C2265" t="b">
        <v>0</v>
      </c>
    </row>
    <row r="2266" spans="1:3" x14ac:dyDescent="0.25">
      <c r="A2266" s="5" t="s">
        <v>165</v>
      </c>
      <c r="B2266" t="s">
        <v>802</v>
      </c>
      <c r="C2266" s="5" t="s">
        <v>807</v>
      </c>
    </row>
    <row r="2267" spans="1:3" x14ac:dyDescent="0.25">
      <c r="A2267" s="5" t="s">
        <v>165</v>
      </c>
      <c r="B2267" t="s">
        <v>809</v>
      </c>
      <c r="C2267">
        <v>55.86</v>
      </c>
    </row>
    <row r="2268" spans="1:3" x14ac:dyDescent="0.25">
      <c r="A2268" s="5" t="s">
        <v>165</v>
      </c>
      <c r="B2268" t="s">
        <v>804</v>
      </c>
      <c r="C2268" s="5" t="s">
        <v>805</v>
      </c>
    </row>
    <row r="2269" spans="1:3" x14ac:dyDescent="0.25">
      <c r="A2269" s="5" t="s">
        <v>462</v>
      </c>
      <c r="B2269" t="s">
        <v>146</v>
      </c>
      <c r="C2269" t="b">
        <v>0</v>
      </c>
    </row>
    <row r="2270" spans="1:3" x14ac:dyDescent="0.25">
      <c r="A2270" s="5" t="s">
        <v>462</v>
      </c>
      <c r="B2270" t="s">
        <v>802</v>
      </c>
      <c r="C2270" s="5" t="s">
        <v>808</v>
      </c>
    </row>
    <row r="2271" spans="1:3" x14ac:dyDescent="0.25">
      <c r="A2271" s="5" t="s">
        <v>462</v>
      </c>
      <c r="B2271" t="s">
        <v>809</v>
      </c>
      <c r="C2271">
        <v>30.43</v>
      </c>
    </row>
    <row r="2272" spans="1:3" x14ac:dyDescent="0.25">
      <c r="A2272" s="5" t="s">
        <v>462</v>
      </c>
      <c r="B2272" t="s">
        <v>804</v>
      </c>
      <c r="C2272" s="5" t="s">
        <v>805</v>
      </c>
    </row>
    <row r="2273" spans="1:3" x14ac:dyDescent="0.25">
      <c r="A2273" s="5" t="s">
        <v>463</v>
      </c>
      <c r="B2273" t="s">
        <v>146</v>
      </c>
      <c r="C2273" t="b">
        <v>0</v>
      </c>
    </row>
    <row r="2274" spans="1:3" x14ac:dyDescent="0.25">
      <c r="A2274" s="5" t="s">
        <v>463</v>
      </c>
      <c r="B2274" t="s">
        <v>802</v>
      </c>
      <c r="C2274" s="5" t="s">
        <v>811</v>
      </c>
    </row>
    <row r="2275" spans="1:3" x14ac:dyDescent="0.25">
      <c r="A2275" s="5" t="s">
        <v>463</v>
      </c>
      <c r="B2275" t="s">
        <v>809</v>
      </c>
      <c r="C2275">
        <v>13</v>
      </c>
    </row>
    <row r="2276" spans="1:3" x14ac:dyDescent="0.25">
      <c r="A2276" s="5" t="s">
        <v>463</v>
      </c>
      <c r="B2276" t="s">
        <v>804</v>
      </c>
      <c r="C2276" s="5" t="s">
        <v>1068</v>
      </c>
    </row>
    <row r="2277" spans="1:3" x14ac:dyDescent="0.25">
      <c r="A2277" s="5" t="s">
        <v>464</v>
      </c>
      <c r="B2277" t="s">
        <v>146</v>
      </c>
      <c r="C2277" t="b">
        <v>0</v>
      </c>
    </row>
    <row r="2278" spans="1:3" x14ac:dyDescent="0.25">
      <c r="A2278" s="5" t="s">
        <v>464</v>
      </c>
      <c r="B2278" t="s">
        <v>802</v>
      </c>
      <c r="C2278" s="5" t="s">
        <v>812</v>
      </c>
    </row>
    <row r="2279" spans="1:3" x14ac:dyDescent="0.25">
      <c r="A2279" s="5" t="s">
        <v>464</v>
      </c>
      <c r="B2279" t="s">
        <v>809</v>
      </c>
      <c r="C2279">
        <v>13.43</v>
      </c>
    </row>
    <row r="2280" spans="1:3" x14ac:dyDescent="0.25">
      <c r="A2280" s="5" t="s">
        <v>464</v>
      </c>
      <c r="B2280" t="s">
        <v>804</v>
      </c>
      <c r="C2280" s="5" t="s">
        <v>1068</v>
      </c>
    </row>
    <row r="2281" spans="1:3" x14ac:dyDescent="0.25">
      <c r="A2281" s="5" t="s">
        <v>408</v>
      </c>
      <c r="B2281" t="s">
        <v>146</v>
      </c>
      <c r="C2281" t="b">
        <v>0</v>
      </c>
    </row>
    <row r="2282" spans="1:3" x14ac:dyDescent="0.25">
      <c r="A2282" s="5" t="s">
        <v>408</v>
      </c>
      <c r="B2282" t="s">
        <v>802</v>
      </c>
      <c r="C2282" s="5" t="s">
        <v>814</v>
      </c>
    </row>
    <row r="2283" spans="1:3" x14ac:dyDescent="0.25">
      <c r="A2283" s="5" t="s">
        <v>408</v>
      </c>
      <c r="B2283" t="s">
        <v>809</v>
      </c>
      <c r="C2283">
        <v>12.43</v>
      </c>
    </row>
    <row r="2284" spans="1:3" x14ac:dyDescent="0.25">
      <c r="A2284" s="5" t="s">
        <v>408</v>
      </c>
      <c r="B2284" t="s">
        <v>804</v>
      </c>
      <c r="C2284" s="5" t="s">
        <v>1068</v>
      </c>
    </row>
    <row r="2285" spans="1:3" x14ac:dyDescent="0.25">
      <c r="A2285" s="5" t="s">
        <v>409</v>
      </c>
      <c r="B2285" t="s">
        <v>146</v>
      </c>
      <c r="C2285" t="b">
        <v>0</v>
      </c>
    </row>
    <row r="2286" spans="1:3" x14ac:dyDescent="0.25">
      <c r="A2286" s="5" t="s">
        <v>409</v>
      </c>
      <c r="B2286" t="s">
        <v>802</v>
      </c>
      <c r="C2286" s="5" t="s">
        <v>837</v>
      </c>
    </row>
    <row r="2287" spans="1:3" x14ac:dyDescent="0.25">
      <c r="A2287" s="5" t="s">
        <v>409</v>
      </c>
      <c r="B2287" t="s">
        <v>809</v>
      </c>
      <c r="C2287">
        <v>12.43</v>
      </c>
    </row>
    <row r="2288" spans="1:3" x14ac:dyDescent="0.25">
      <c r="A2288" s="5" t="s">
        <v>409</v>
      </c>
      <c r="B2288" t="s">
        <v>804</v>
      </c>
      <c r="C2288" s="5" t="s">
        <v>1068</v>
      </c>
    </row>
    <row r="2289" spans="1:3" x14ac:dyDescent="0.25">
      <c r="A2289" s="5" t="s">
        <v>204</v>
      </c>
      <c r="B2289" t="s">
        <v>146</v>
      </c>
      <c r="C2289" t="b">
        <v>0</v>
      </c>
    </row>
    <row r="2290" spans="1:3" x14ac:dyDescent="0.25">
      <c r="A2290" s="5" t="s">
        <v>204</v>
      </c>
      <c r="B2290" t="s">
        <v>802</v>
      </c>
      <c r="C2290" s="5" t="s">
        <v>848</v>
      </c>
    </row>
    <row r="2291" spans="1:3" x14ac:dyDescent="0.25">
      <c r="A2291" s="5" t="s">
        <v>204</v>
      </c>
      <c r="B2291" t="s">
        <v>809</v>
      </c>
      <c r="C2291">
        <v>10.86</v>
      </c>
    </row>
    <row r="2292" spans="1:3" x14ac:dyDescent="0.25">
      <c r="A2292" s="5" t="s">
        <v>204</v>
      </c>
      <c r="B2292" t="s">
        <v>804</v>
      </c>
      <c r="C2292" s="5" t="s">
        <v>1068</v>
      </c>
    </row>
    <row r="2293" spans="1:3" x14ac:dyDescent="0.25">
      <c r="A2293" s="5" t="s">
        <v>203</v>
      </c>
      <c r="B2293" t="s">
        <v>146</v>
      </c>
      <c r="C2293" t="b">
        <v>0</v>
      </c>
    </row>
    <row r="2294" spans="1:3" x14ac:dyDescent="0.25">
      <c r="A2294" s="5" t="s">
        <v>203</v>
      </c>
      <c r="B2294" t="s">
        <v>802</v>
      </c>
      <c r="C2294" s="5" t="s">
        <v>849</v>
      </c>
    </row>
    <row r="2295" spans="1:3" x14ac:dyDescent="0.25">
      <c r="A2295" s="5" t="s">
        <v>203</v>
      </c>
      <c r="B2295" t="s">
        <v>809</v>
      </c>
      <c r="C2295">
        <v>11.57</v>
      </c>
    </row>
    <row r="2296" spans="1:3" x14ac:dyDescent="0.25">
      <c r="A2296" s="5" t="s">
        <v>203</v>
      </c>
      <c r="B2296" t="s">
        <v>804</v>
      </c>
      <c r="C2296" s="5" t="s">
        <v>1068</v>
      </c>
    </row>
    <row r="2297" spans="1:3" x14ac:dyDescent="0.25">
      <c r="A2297" s="5" t="s">
        <v>410</v>
      </c>
      <c r="B2297" t="s">
        <v>146</v>
      </c>
      <c r="C2297" t="b">
        <v>0</v>
      </c>
    </row>
    <row r="2298" spans="1:3" x14ac:dyDescent="0.25">
      <c r="A2298" s="5" t="s">
        <v>410</v>
      </c>
      <c r="B2298" t="s">
        <v>802</v>
      </c>
      <c r="C2298" s="5" t="s">
        <v>1007</v>
      </c>
    </row>
    <row r="2299" spans="1:3" x14ac:dyDescent="0.25">
      <c r="A2299" s="5" t="s">
        <v>410</v>
      </c>
      <c r="B2299" t="s">
        <v>809</v>
      </c>
      <c r="C2299">
        <v>11.57</v>
      </c>
    </row>
    <row r="2300" spans="1:3" x14ac:dyDescent="0.25">
      <c r="A2300" s="5" t="s">
        <v>410</v>
      </c>
      <c r="B2300" t="s">
        <v>804</v>
      </c>
      <c r="C2300" s="5" t="s">
        <v>1068</v>
      </c>
    </row>
    <row r="2301" spans="1:3" x14ac:dyDescent="0.25">
      <c r="A2301" s="5" t="s">
        <v>465</v>
      </c>
      <c r="B2301" t="s">
        <v>146</v>
      </c>
      <c r="C2301" t="b">
        <v>0</v>
      </c>
    </row>
    <row r="2302" spans="1:3" x14ac:dyDescent="0.25">
      <c r="A2302" s="5" t="s">
        <v>465</v>
      </c>
      <c r="B2302" t="s">
        <v>802</v>
      </c>
      <c r="C2302" s="5" t="s">
        <v>1008</v>
      </c>
    </row>
    <row r="2303" spans="1:3" x14ac:dyDescent="0.25">
      <c r="A2303" s="5" t="s">
        <v>465</v>
      </c>
      <c r="B2303" t="s">
        <v>809</v>
      </c>
      <c r="C2303">
        <v>6.43</v>
      </c>
    </row>
    <row r="2304" spans="1:3" x14ac:dyDescent="0.25">
      <c r="A2304" s="5" t="s">
        <v>465</v>
      </c>
      <c r="B2304" t="s">
        <v>804</v>
      </c>
      <c r="C2304" s="5" t="s">
        <v>805</v>
      </c>
    </row>
    <row r="2305" spans="1:3" x14ac:dyDescent="0.25">
      <c r="A2305" s="5" t="s">
        <v>466</v>
      </c>
      <c r="B2305" t="s">
        <v>146</v>
      </c>
      <c r="C2305" t="b">
        <v>0</v>
      </c>
    </row>
    <row r="2306" spans="1:3" x14ac:dyDescent="0.25">
      <c r="A2306" s="5" t="s">
        <v>466</v>
      </c>
      <c r="B2306" t="s">
        <v>802</v>
      </c>
      <c r="C2306" s="5" t="s">
        <v>1009</v>
      </c>
    </row>
    <row r="2307" spans="1:3" x14ac:dyDescent="0.25">
      <c r="A2307" s="5" t="s">
        <v>466</v>
      </c>
      <c r="B2307" t="s">
        <v>809</v>
      </c>
      <c r="C2307">
        <v>6.43</v>
      </c>
    </row>
    <row r="2308" spans="1:3" x14ac:dyDescent="0.25">
      <c r="A2308" s="5" t="s">
        <v>466</v>
      </c>
      <c r="B2308" t="s">
        <v>804</v>
      </c>
      <c r="C2308" s="5" t="s">
        <v>805</v>
      </c>
    </row>
    <row r="2309" spans="1:3" x14ac:dyDescent="0.25">
      <c r="A2309" s="5" t="s">
        <v>467</v>
      </c>
      <c r="B2309" t="s">
        <v>146</v>
      </c>
      <c r="C2309" t="b">
        <v>0</v>
      </c>
    </row>
    <row r="2310" spans="1:3" x14ac:dyDescent="0.25">
      <c r="A2310" s="5" t="s">
        <v>467</v>
      </c>
      <c r="B2310" t="s">
        <v>802</v>
      </c>
      <c r="C2310" s="5" t="s">
        <v>1010</v>
      </c>
    </row>
    <row r="2311" spans="1:3" x14ac:dyDescent="0.25">
      <c r="A2311" s="5" t="s">
        <v>467</v>
      </c>
      <c r="B2311" t="s">
        <v>809</v>
      </c>
      <c r="C2311">
        <v>6.43</v>
      </c>
    </row>
    <row r="2312" spans="1:3" x14ac:dyDescent="0.25">
      <c r="A2312" s="5" t="s">
        <v>467</v>
      </c>
      <c r="B2312" t="s">
        <v>804</v>
      </c>
      <c r="C2312" s="5" t="s">
        <v>805</v>
      </c>
    </row>
    <row r="2313" spans="1:3" x14ac:dyDescent="0.25">
      <c r="A2313" s="5" t="s">
        <v>468</v>
      </c>
      <c r="B2313" t="s">
        <v>146</v>
      </c>
      <c r="C2313" t="b">
        <v>0</v>
      </c>
    </row>
    <row r="2314" spans="1:3" x14ac:dyDescent="0.25">
      <c r="A2314" s="5" t="s">
        <v>468</v>
      </c>
      <c r="B2314" t="s">
        <v>802</v>
      </c>
      <c r="C2314" s="5" t="s">
        <v>1011</v>
      </c>
    </row>
    <row r="2315" spans="1:3" x14ac:dyDescent="0.25">
      <c r="A2315" s="5" t="s">
        <v>468</v>
      </c>
      <c r="B2315" t="s">
        <v>809</v>
      </c>
      <c r="C2315">
        <v>6.43</v>
      </c>
    </row>
    <row r="2316" spans="1:3" x14ac:dyDescent="0.25">
      <c r="A2316" s="5" t="s">
        <v>468</v>
      </c>
      <c r="B2316" t="s">
        <v>804</v>
      </c>
      <c r="C2316" s="5" t="s">
        <v>805</v>
      </c>
    </row>
    <row r="2317" spans="1:3" x14ac:dyDescent="0.25">
      <c r="A2317" s="5" t="s">
        <v>469</v>
      </c>
      <c r="B2317" t="s">
        <v>146</v>
      </c>
      <c r="C2317" t="b">
        <v>0</v>
      </c>
    </row>
    <row r="2318" spans="1:3" x14ac:dyDescent="0.25">
      <c r="A2318" s="5" t="s">
        <v>469</v>
      </c>
      <c r="B2318" t="s">
        <v>802</v>
      </c>
      <c r="C2318" s="5" t="s">
        <v>1012</v>
      </c>
    </row>
    <row r="2319" spans="1:3" x14ac:dyDescent="0.25">
      <c r="A2319" s="5" t="s">
        <v>469</v>
      </c>
      <c r="B2319" t="s">
        <v>809</v>
      </c>
      <c r="C2319">
        <v>6.43</v>
      </c>
    </row>
    <row r="2320" spans="1:3" x14ac:dyDescent="0.25">
      <c r="A2320" s="5" t="s">
        <v>469</v>
      </c>
      <c r="B2320" t="s">
        <v>804</v>
      </c>
      <c r="C2320" s="5" t="s">
        <v>805</v>
      </c>
    </row>
    <row r="2321" spans="1:3" x14ac:dyDescent="0.25">
      <c r="A2321" s="5" t="s">
        <v>470</v>
      </c>
      <c r="B2321" t="s">
        <v>146</v>
      </c>
      <c r="C2321" t="b">
        <v>0</v>
      </c>
    </row>
    <row r="2322" spans="1:3" x14ac:dyDescent="0.25">
      <c r="A2322" s="5" t="s">
        <v>470</v>
      </c>
      <c r="B2322" t="s">
        <v>802</v>
      </c>
      <c r="C2322" s="5" t="s">
        <v>1013</v>
      </c>
    </row>
    <row r="2323" spans="1:3" x14ac:dyDescent="0.25">
      <c r="A2323" s="5" t="s">
        <v>470</v>
      </c>
      <c r="B2323" t="s">
        <v>809</v>
      </c>
      <c r="C2323">
        <v>6.43</v>
      </c>
    </row>
    <row r="2324" spans="1:3" x14ac:dyDescent="0.25">
      <c r="A2324" s="5" t="s">
        <v>470</v>
      </c>
      <c r="B2324" t="s">
        <v>804</v>
      </c>
      <c r="C2324" s="5" t="s">
        <v>805</v>
      </c>
    </row>
    <row r="2325" spans="1:3" x14ac:dyDescent="0.25">
      <c r="A2325" s="5" t="s">
        <v>1107</v>
      </c>
      <c r="B2325" t="s">
        <v>146</v>
      </c>
      <c r="C2325" t="b">
        <v>1</v>
      </c>
    </row>
    <row r="2326" spans="1:3" x14ac:dyDescent="0.25">
      <c r="A2326" s="5" t="s">
        <v>1107</v>
      </c>
      <c r="B2326" t="s">
        <v>802</v>
      </c>
      <c r="C2326" s="5" t="s">
        <v>1014</v>
      </c>
    </row>
    <row r="2327" spans="1:3" x14ac:dyDescent="0.25">
      <c r="A2327" s="5" t="s">
        <v>1107</v>
      </c>
      <c r="B2327" t="s">
        <v>804</v>
      </c>
      <c r="C2327" s="5" t="s">
        <v>805</v>
      </c>
    </row>
    <row r="2328" spans="1:3" x14ac:dyDescent="0.25">
      <c r="A2328" s="5" t="s">
        <v>1108</v>
      </c>
      <c r="B2328" t="s">
        <v>146</v>
      </c>
      <c r="C2328" t="b">
        <v>1</v>
      </c>
    </row>
    <row r="2329" spans="1:3" x14ac:dyDescent="0.25">
      <c r="A2329" s="5" t="s">
        <v>1108</v>
      </c>
      <c r="B2329" t="s">
        <v>802</v>
      </c>
      <c r="C2329" s="5" t="s">
        <v>1015</v>
      </c>
    </row>
    <row r="2330" spans="1:3" x14ac:dyDescent="0.25">
      <c r="A2330" s="5" t="s">
        <v>1108</v>
      </c>
      <c r="B2330" t="s">
        <v>804</v>
      </c>
      <c r="C2330" s="5" t="s">
        <v>805</v>
      </c>
    </row>
    <row r="2331" spans="1:3" x14ac:dyDescent="0.25">
      <c r="A2331" s="5" t="s">
        <v>1109</v>
      </c>
      <c r="B2331" t="s">
        <v>146</v>
      </c>
      <c r="C2331" t="b">
        <v>1</v>
      </c>
    </row>
    <row r="2332" spans="1:3" x14ac:dyDescent="0.25">
      <c r="A2332" s="5" t="s">
        <v>1109</v>
      </c>
      <c r="B2332" t="s">
        <v>802</v>
      </c>
      <c r="C2332" s="5" t="s">
        <v>1016</v>
      </c>
    </row>
    <row r="2333" spans="1:3" x14ac:dyDescent="0.25">
      <c r="A2333" s="5" t="s">
        <v>1109</v>
      </c>
      <c r="B2333" t="s">
        <v>804</v>
      </c>
      <c r="C2333" s="5" t="s">
        <v>805</v>
      </c>
    </row>
    <row r="2334" spans="1:3" x14ac:dyDescent="0.25">
      <c r="A2334" s="5" t="s">
        <v>1110</v>
      </c>
      <c r="B2334" t="s">
        <v>146</v>
      </c>
      <c r="C2334" t="b">
        <v>1</v>
      </c>
    </row>
    <row r="2335" spans="1:3" x14ac:dyDescent="0.25">
      <c r="A2335" s="5" t="s">
        <v>1110</v>
      </c>
      <c r="B2335" t="s">
        <v>802</v>
      </c>
      <c r="C2335" s="5" t="s">
        <v>1017</v>
      </c>
    </row>
    <row r="2336" spans="1:3" x14ac:dyDescent="0.25">
      <c r="A2336" s="5" t="s">
        <v>1110</v>
      </c>
      <c r="B2336" t="s">
        <v>804</v>
      </c>
      <c r="C2336" s="5" t="s">
        <v>805</v>
      </c>
    </row>
    <row r="2337" spans="1:3" x14ac:dyDescent="0.25">
      <c r="A2337" s="5" t="s">
        <v>1111</v>
      </c>
      <c r="B2337" t="s">
        <v>146</v>
      </c>
      <c r="C2337" t="b">
        <v>1</v>
      </c>
    </row>
    <row r="2338" spans="1:3" x14ac:dyDescent="0.25">
      <c r="A2338" s="5" t="s">
        <v>1111</v>
      </c>
      <c r="B2338" t="s">
        <v>802</v>
      </c>
      <c r="C2338" s="5" t="s">
        <v>1018</v>
      </c>
    </row>
    <row r="2339" spans="1:3" x14ac:dyDescent="0.25">
      <c r="A2339" s="5" t="s">
        <v>1111</v>
      </c>
      <c r="B2339" t="s">
        <v>804</v>
      </c>
      <c r="C2339" s="5" t="s">
        <v>805</v>
      </c>
    </row>
    <row r="2340" spans="1:3" x14ac:dyDescent="0.25">
      <c r="A2340" s="5" t="s">
        <v>1112</v>
      </c>
      <c r="B2340" t="s">
        <v>146</v>
      </c>
      <c r="C2340" t="b">
        <v>1</v>
      </c>
    </row>
    <row r="2341" spans="1:3" x14ac:dyDescent="0.25">
      <c r="A2341" s="5" t="s">
        <v>1112</v>
      </c>
      <c r="B2341" t="s">
        <v>802</v>
      </c>
      <c r="C2341" s="5" t="s">
        <v>1019</v>
      </c>
    </row>
    <row r="2342" spans="1:3" x14ac:dyDescent="0.25">
      <c r="A2342" s="5" t="s">
        <v>1112</v>
      </c>
      <c r="B2342" t="s">
        <v>804</v>
      </c>
      <c r="C2342" s="5" t="s">
        <v>805</v>
      </c>
    </row>
    <row r="2343" spans="1:3" x14ac:dyDescent="0.25">
      <c r="A2343" s="5" t="s">
        <v>465</v>
      </c>
      <c r="B2343" t="s">
        <v>839</v>
      </c>
      <c r="C2343" s="5" t="s">
        <v>1566</v>
      </c>
    </row>
    <row r="2344" spans="1:3" x14ac:dyDescent="0.25">
      <c r="A2344" s="5" t="s">
        <v>465</v>
      </c>
      <c r="B2344" t="s">
        <v>840</v>
      </c>
      <c r="C2344">
        <v>2</v>
      </c>
    </row>
    <row r="2345" spans="1:3" x14ac:dyDescent="0.25">
      <c r="A2345" s="5" t="s">
        <v>465</v>
      </c>
      <c r="B2345" t="s">
        <v>841</v>
      </c>
      <c r="C2345">
        <v>16</v>
      </c>
    </row>
    <row r="2346" spans="1:3" x14ac:dyDescent="0.25">
      <c r="A2346" s="5" t="s">
        <v>465</v>
      </c>
      <c r="B2346" t="s">
        <v>1069</v>
      </c>
      <c r="C2346" t="b">
        <v>1</v>
      </c>
    </row>
    <row r="2347" spans="1:3" x14ac:dyDescent="0.25">
      <c r="A2347" s="5" t="s">
        <v>465</v>
      </c>
      <c r="B2347" t="s">
        <v>842</v>
      </c>
      <c r="C2347" s="5" t="s">
        <v>1070</v>
      </c>
    </row>
    <row r="2348" spans="1:3" x14ac:dyDescent="0.25">
      <c r="A2348" s="5" t="s">
        <v>465</v>
      </c>
      <c r="B2348" t="s">
        <v>845</v>
      </c>
      <c r="C2348">
        <v>255</v>
      </c>
    </row>
    <row r="2349" spans="1:3" x14ac:dyDescent="0.25">
      <c r="A2349" s="5" t="s">
        <v>465</v>
      </c>
      <c r="B2349" t="s">
        <v>1071</v>
      </c>
      <c r="C2349" s="5" t="s">
        <v>1566</v>
      </c>
    </row>
    <row r="2350" spans="1:3" x14ac:dyDescent="0.25">
      <c r="A2350" s="5" t="s">
        <v>465</v>
      </c>
      <c r="B2350" t="s">
        <v>1072</v>
      </c>
      <c r="C2350">
        <v>2</v>
      </c>
    </row>
    <row r="2351" spans="1:3" x14ac:dyDescent="0.25">
      <c r="A2351" s="5" t="s">
        <v>465</v>
      </c>
      <c r="B2351" t="s">
        <v>1073</v>
      </c>
      <c r="C2351">
        <v>19</v>
      </c>
    </row>
    <row r="2352" spans="1:3" x14ac:dyDescent="0.25">
      <c r="A2352" s="5" t="s">
        <v>465</v>
      </c>
      <c r="B2352" t="s">
        <v>1074</v>
      </c>
      <c r="C2352" t="b">
        <v>1</v>
      </c>
    </row>
    <row r="2353" spans="1:3" x14ac:dyDescent="0.25">
      <c r="A2353" s="5" t="s">
        <v>465</v>
      </c>
      <c r="B2353" t="s">
        <v>1075</v>
      </c>
      <c r="C2353" s="5" t="s">
        <v>1076</v>
      </c>
    </row>
    <row r="2354" spans="1:3" x14ac:dyDescent="0.25">
      <c r="A2354" s="5" t="s">
        <v>465</v>
      </c>
      <c r="B2354" t="s">
        <v>1077</v>
      </c>
      <c r="C2354">
        <v>10284031</v>
      </c>
    </row>
    <row r="2355" spans="1:3" x14ac:dyDescent="0.25">
      <c r="A2355" s="5" t="s">
        <v>465</v>
      </c>
      <c r="B2355" t="s">
        <v>1078</v>
      </c>
      <c r="C2355" s="5" t="s">
        <v>1566</v>
      </c>
    </row>
    <row r="2356" spans="1:3" x14ac:dyDescent="0.25">
      <c r="A2356" s="5" t="s">
        <v>465</v>
      </c>
      <c r="B2356" t="s">
        <v>1079</v>
      </c>
      <c r="C2356">
        <v>2</v>
      </c>
    </row>
    <row r="2357" spans="1:3" x14ac:dyDescent="0.25">
      <c r="A2357" s="5" t="s">
        <v>465</v>
      </c>
      <c r="B2357" t="s">
        <v>1080</v>
      </c>
      <c r="C2357">
        <v>20</v>
      </c>
    </row>
    <row r="2358" spans="1:3" x14ac:dyDescent="0.25">
      <c r="A2358" s="5" t="s">
        <v>465</v>
      </c>
      <c r="B2358" t="s">
        <v>1081</v>
      </c>
      <c r="C2358" t="b">
        <v>1</v>
      </c>
    </row>
    <row r="2359" spans="1:3" x14ac:dyDescent="0.25">
      <c r="A2359" s="5" t="s">
        <v>465</v>
      </c>
      <c r="B2359" t="s">
        <v>1082</v>
      </c>
      <c r="C2359" s="5" t="s">
        <v>1083</v>
      </c>
    </row>
    <row r="2360" spans="1:3" x14ac:dyDescent="0.25">
      <c r="A2360" s="5" t="s">
        <v>465</v>
      </c>
      <c r="B2360" t="s">
        <v>1084</v>
      </c>
      <c r="C2360">
        <v>13561798</v>
      </c>
    </row>
    <row r="2361" spans="1:3" x14ac:dyDescent="0.25">
      <c r="A2361" s="5" t="s">
        <v>466</v>
      </c>
      <c r="B2361" t="s">
        <v>839</v>
      </c>
      <c r="C2361" s="5" t="s">
        <v>1567</v>
      </c>
    </row>
    <row r="2362" spans="1:3" x14ac:dyDescent="0.25">
      <c r="A2362" s="5" t="s">
        <v>466</v>
      </c>
      <c r="B2362" t="s">
        <v>840</v>
      </c>
      <c r="C2362">
        <v>2</v>
      </c>
    </row>
    <row r="2363" spans="1:3" x14ac:dyDescent="0.25">
      <c r="A2363" s="5" t="s">
        <v>466</v>
      </c>
      <c r="B2363" t="s">
        <v>841</v>
      </c>
      <c r="C2363">
        <v>15</v>
      </c>
    </row>
    <row r="2364" spans="1:3" x14ac:dyDescent="0.25">
      <c r="A2364" s="5" t="s">
        <v>466</v>
      </c>
      <c r="B2364" t="s">
        <v>1069</v>
      </c>
      <c r="C2364" t="b">
        <v>1</v>
      </c>
    </row>
    <row r="2365" spans="1:3" x14ac:dyDescent="0.25">
      <c r="A2365" s="5" t="s">
        <v>466</v>
      </c>
      <c r="B2365" t="s">
        <v>842</v>
      </c>
      <c r="C2365" s="5" t="s">
        <v>1085</v>
      </c>
    </row>
    <row r="2366" spans="1:3" x14ac:dyDescent="0.25">
      <c r="A2366" s="5" t="s">
        <v>466</v>
      </c>
      <c r="B2366" t="s">
        <v>845</v>
      </c>
      <c r="C2366">
        <v>255</v>
      </c>
    </row>
    <row r="2367" spans="1:3" x14ac:dyDescent="0.25">
      <c r="A2367" s="5" t="s">
        <v>466</v>
      </c>
      <c r="B2367" t="s">
        <v>1071</v>
      </c>
      <c r="C2367" s="5" t="s">
        <v>1567</v>
      </c>
    </row>
    <row r="2368" spans="1:3" x14ac:dyDescent="0.25">
      <c r="A2368" s="5" t="s">
        <v>466</v>
      </c>
      <c r="B2368" t="s">
        <v>1072</v>
      </c>
      <c r="C2368">
        <v>2</v>
      </c>
    </row>
    <row r="2369" spans="1:3" x14ac:dyDescent="0.25">
      <c r="A2369" s="5" t="s">
        <v>466</v>
      </c>
      <c r="B2369" t="s">
        <v>1073</v>
      </c>
      <c r="C2369">
        <v>17</v>
      </c>
    </row>
    <row r="2370" spans="1:3" x14ac:dyDescent="0.25">
      <c r="A2370" s="5" t="s">
        <v>466</v>
      </c>
      <c r="B2370" t="s">
        <v>1074</v>
      </c>
      <c r="C2370" t="b">
        <v>1</v>
      </c>
    </row>
    <row r="2371" spans="1:3" x14ac:dyDescent="0.25">
      <c r="A2371" s="5" t="s">
        <v>466</v>
      </c>
      <c r="B2371" t="s">
        <v>1075</v>
      </c>
      <c r="C2371" s="5" t="s">
        <v>1083</v>
      </c>
    </row>
    <row r="2372" spans="1:3" x14ac:dyDescent="0.25">
      <c r="A2372" s="5" t="s">
        <v>466</v>
      </c>
      <c r="B2372" t="s">
        <v>1077</v>
      </c>
      <c r="C2372">
        <v>10284031</v>
      </c>
    </row>
    <row r="2373" spans="1:3" x14ac:dyDescent="0.25">
      <c r="A2373" s="5" t="s">
        <v>466</v>
      </c>
      <c r="B2373" t="s">
        <v>1078</v>
      </c>
      <c r="C2373" s="5" t="s">
        <v>1567</v>
      </c>
    </row>
    <row r="2374" spans="1:3" x14ac:dyDescent="0.25">
      <c r="A2374" s="5" t="s">
        <v>466</v>
      </c>
      <c r="B2374" t="s">
        <v>1079</v>
      </c>
      <c r="C2374">
        <v>2</v>
      </c>
    </row>
    <row r="2375" spans="1:3" x14ac:dyDescent="0.25">
      <c r="A2375" s="5" t="s">
        <v>466</v>
      </c>
      <c r="B2375" t="s">
        <v>1080</v>
      </c>
      <c r="C2375">
        <v>18</v>
      </c>
    </row>
    <row r="2376" spans="1:3" x14ac:dyDescent="0.25">
      <c r="A2376" s="5" t="s">
        <v>466</v>
      </c>
      <c r="B2376" t="s">
        <v>1081</v>
      </c>
      <c r="C2376" t="b">
        <v>1</v>
      </c>
    </row>
    <row r="2377" spans="1:3" x14ac:dyDescent="0.25">
      <c r="A2377" s="5" t="s">
        <v>466</v>
      </c>
      <c r="B2377" t="s">
        <v>1082</v>
      </c>
      <c r="C2377" s="5" t="s">
        <v>1076</v>
      </c>
    </row>
    <row r="2378" spans="1:3" x14ac:dyDescent="0.25">
      <c r="A2378" s="5" t="s">
        <v>466</v>
      </c>
      <c r="B2378" t="s">
        <v>1084</v>
      </c>
      <c r="C2378">
        <v>13561798</v>
      </c>
    </row>
    <row r="2379" spans="1:3" x14ac:dyDescent="0.25">
      <c r="A2379" s="5" t="s">
        <v>467</v>
      </c>
      <c r="B2379" t="s">
        <v>839</v>
      </c>
      <c r="C2379" s="5" t="s">
        <v>1568</v>
      </c>
    </row>
    <row r="2380" spans="1:3" x14ac:dyDescent="0.25">
      <c r="A2380" s="5" t="s">
        <v>467</v>
      </c>
      <c r="B2380" t="s">
        <v>840</v>
      </c>
      <c r="C2380">
        <v>2</v>
      </c>
    </row>
    <row r="2381" spans="1:3" x14ac:dyDescent="0.25">
      <c r="A2381" s="5" t="s">
        <v>467</v>
      </c>
      <c r="B2381" t="s">
        <v>841</v>
      </c>
      <c r="C2381">
        <v>12</v>
      </c>
    </row>
    <row r="2382" spans="1:3" x14ac:dyDescent="0.25">
      <c r="A2382" s="5" t="s">
        <v>467</v>
      </c>
      <c r="B2382" t="s">
        <v>1069</v>
      </c>
      <c r="C2382" t="b">
        <v>1</v>
      </c>
    </row>
    <row r="2383" spans="1:3" x14ac:dyDescent="0.25">
      <c r="A2383" s="5" t="s">
        <v>467</v>
      </c>
      <c r="B2383" t="s">
        <v>842</v>
      </c>
      <c r="C2383" s="5" t="s">
        <v>1086</v>
      </c>
    </row>
    <row r="2384" spans="1:3" x14ac:dyDescent="0.25">
      <c r="A2384" s="5" t="s">
        <v>467</v>
      </c>
      <c r="B2384" t="s">
        <v>845</v>
      </c>
      <c r="C2384">
        <v>255</v>
      </c>
    </row>
    <row r="2385" spans="1:3" x14ac:dyDescent="0.25">
      <c r="A2385" s="5" t="s">
        <v>467</v>
      </c>
      <c r="B2385" t="s">
        <v>1071</v>
      </c>
      <c r="C2385" s="5" t="s">
        <v>1568</v>
      </c>
    </row>
    <row r="2386" spans="1:3" x14ac:dyDescent="0.25">
      <c r="A2386" s="5" t="s">
        <v>467</v>
      </c>
      <c r="B2386" t="s">
        <v>1072</v>
      </c>
      <c r="C2386">
        <v>2</v>
      </c>
    </row>
    <row r="2387" spans="1:3" x14ac:dyDescent="0.25">
      <c r="A2387" s="5" t="s">
        <v>467</v>
      </c>
      <c r="B2387" t="s">
        <v>1073</v>
      </c>
      <c r="C2387">
        <v>13</v>
      </c>
    </row>
    <row r="2388" spans="1:3" x14ac:dyDescent="0.25">
      <c r="A2388" s="5" t="s">
        <v>467</v>
      </c>
      <c r="B2388" t="s">
        <v>1074</v>
      </c>
      <c r="C2388" t="b">
        <v>1</v>
      </c>
    </row>
    <row r="2389" spans="1:3" x14ac:dyDescent="0.25">
      <c r="A2389" s="5" t="s">
        <v>467</v>
      </c>
      <c r="B2389" t="s">
        <v>1075</v>
      </c>
      <c r="C2389" s="5" t="s">
        <v>1087</v>
      </c>
    </row>
    <row r="2390" spans="1:3" x14ac:dyDescent="0.25">
      <c r="A2390" s="5" t="s">
        <v>467</v>
      </c>
      <c r="B2390" t="s">
        <v>1077</v>
      </c>
      <c r="C2390">
        <v>10284031</v>
      </c>
    </row>
    <row r="2391" spans="1:3" x14ac:dyDescent="0.25">
      <c r="A2391" s="5" t="s">
        <v>467</v>
      </c>
      <c r="B2391" t="s">
        <v>1078</v>
      </c>
      <c r="C2391" s="5" t="s">
        <v>1568</v>
      </c>
    </row>
    <row r="2392" spans="1:3" x14ac:dyDescent="0.25">
      <c r="A2392" s="5" t="s">
        <v>467</v>
      </c>
      <c r="B2392" t="s">
        <v>1079</v>
      </c>
      <c r="C2392">
        <v>2</v>
      </c>
    </row>
    <row r="2393" spans="1:3" x14ac:dyDescent="0.25">
      <c r="A2393" s="5" t="s">
        <v>467</v>
      </c>
      <c r="B2393" t="s">
        <v>1080</v>
      </c>
      <c r="C2393">
        <v>14</v>
      </c>
    </row>
    <row r="2394" spans="1:3" x14ac:dyDescent="0.25">
      <c r="A2394" s="5" t="s">
        <v>467</v>
      </c>
      <c r="B2394" t="s">
        <v>1081</v>
      </c>
      <c r="C2394" t="b">
        <v>1</v>
      </c>
    </row>
    <row r="2395" spans="1:3" x14ac:dyDescent="0.25">
      <c r="A2395" s="5" t="s">
        <v>467</v>
      </c>
      <c r="B2395" t="s">
        <v>1082</v>
      </c>
      <c r="C2395" s="5" t="s">
        <v>1088</v>
      </c>
    </row>
    <row r="2396" spans="1:3" x14ac:dyDescent="0.25">
      <c r="A2396" s="5" t="s">
        <v>467</v>
      </c>
      <c r="B2396" t="s">
        <v>1084</v>
      </c>
      <c r="C2396">
        <v>13551615</v>
      </c>
    </row>
    <row r="2397" spans="1:3" x14ac:dyDescent="0.25">
      <c r="A2397" s="5" t="s">
        <v>468</v>
      </c>
      <c r="B2397" t="s">
        <v>839</v>
      </c>
      <c r="C2397" s="5" t="s">
        <v>1569</v>
      </c>
    </row>
    <row r="2398" spans="1:3" x14ac:dyDescent="0.25">
      <c r="A2398" s="5" t="s">
        <v>468</v>
      </c>
      <c r="B2398" t="s">
        <v>840</v>
      </c>
      <c r="C2398">
        <v>2</v>
      </c>
    </row>
    <row r="2399" spans="1:3" x14ac:dyDescent="0.25">
      <c r="A2399" s="5" t="s">
        <v>468</v>
      </c>
      <c r="B2399" t="s">
        <v>841</v>
      </c>
      <c r="C2399">
        <v>9</v>
      </c>
    </row>
    <row r="2400" spans="1:3" x14ac:dyDescent="0.25">
      <c r="A2400" s="5" t="s">
        <v>468</v>
      </c>
      <c r="B2400" t="s">
        <v>1069</v>
      </c>
      <c r="C2400" t="b">
        <v>1</v>
      </c>
    </row>
    <row r="2401" spans="1:3" x14ac:dyDescent="0.25">
      <c r="A2401" s="5" t="s">
        <v>468</v>
      </c>
      <c r="B2401" t="s">
        <v>842</v>
      </c>
      <c r="C2401" s="5" t="s">
        <v>1089</v>
      </c>
    </row>
    <row r="2402" spans="1:3" x14ac:dyDescent="0.25">
      <c r="A2402" s="5" t="s">
        <v>468</v>
      </c>
      <c r="B2402" t="s">
        <v>845</v>
      </c>
      <c r="C2402">
        <v>255</v>
      </c>
    </row>
    <row r="2403" spans="1:3" x14ac:dyDescent="0.25">
      <c r="A2403" s="5" t="s">
        <v>468</v>
      </c>
      <c r="B2403" t="s">
        <v>1071</v>
      </c>
      <c r="C2403" s="5" t="s">
        <v>1569</v>
      </c>
    </row>
    <row r="2404" spans="1:3" x14ac:dyDescent="0.25">
      <c r="A2404" s="5" t="s">
        <v>468</v>
      </c>
      <c r="B2404" t="s">
        <v>1072</v>
      </c>
      <c r="C2404">
        <v>2</v>
      </c>
    </row>
    <row r="2405" spans="1:3" x14ac:dyDescent="0.25">
      <c r="A2405" s="5" t="s">
        <v>468</v>
      </c>
      <c r="B2405" t="s">
        <v>1073</v>
      </c>
      <c r="C2405">
        <v>10</v>
      </c>
    </row>
    <row r="2406" spans="1:3" x14ac:dyDescent="0.25">
      <c r="A2406" s="5" t="s">
        <v>468</v>
      </c>
      <c r="B2406" t="s">
        <v>1074</v>
      </c>
      <c r="C2406" t="b">
        <v>1</v>
      </c>
    </row>
    <row r="2407" spans="1:3" x14ac:dyDescent="0.25">
      <c r="A2407" s="5" t="s">
        <v>468</v>
      </c>
      <c r="B2407" t="s">
        <v>1075</v>
      </c>
      <c r="C2407" s="5" t="s">
        <v>1090</v>
      </c>
    </row>
    <row r="2408" spans="1:3" x14ac:dyDescent="0.25">
      <c r="A2408" s="5" t="s">
        <v>468</v>
      </c>
      <c r="B2408" t="s">
        <v>1077</v>
      </c>
      <c r="C2408">
        <v>10284031</v>
      </c>
    </row>
    <row r="2409" spans="1:3" x14ac:dyDescent="0.25">
      <c r="A2409" s="5" t="s">
        <v>468</v>
      </c>
      <c r="B2409" t="s">
        <v>1078</v>
      </c>
      <c r="C2409" s="5" t="s">
        <v>1569</v>
      </c>
    </row>
    <row r="2410" spans="1:3" x14ac:dyDescent="0.25">
      <c r="A2410" s="5" t="s">
        <v>468</v>
      </c>
      <c r="B2410" t="s">
        <v>1079</v>
      </c>
      <c r="C2410">
        <v>2</v>
      </c>
    </row>
    <row r="2411" spans="1:3" x14ac:dyDescent="0.25">
      <c r="A2411" s="5" t="s">
        <v>468</v>
      </c>
      <c r="B2411" t="s">
        <v>1080</v>
      </c>
      <c r="C2411">
        <v>11</v>
      </c>
    </row>
    <row r="2412" spans="1:3" x14ac:dyDescent="0.25">
      <c r="A2412" s="5" t="s">
        <v>468</v>
      </c>
      <c r="B2412" t="s">
        <v>1081</v>
      </c>
      <c r="C2412" t="b">
        <v>1</v>
      </c>
    </row>
    <row r="2413" spans="1:3" x14ac:dyDescent="0.25">
      <c r="A2413" s="5" t="s">
        <v>468</v>
      </c>
      <c r="B2413" t="s">
        <v>1082</v>
      </c>
      <c r="C2413" s="5" t="s">
        <v>1091</v>
      </c>
    </row>
    <row r="2414" spans="1:3" x14ac:dyDescent="0.25">
      <c r="A2414" s="5" t="s">
        <v>468</v>
      </c>
      <c r="B2414" t="s">
        <v>1084</v>
      </c>
      <c r="C2414">
        <v>13551615</v>
      </c>
    </row>
    <row r="2415" spans="1:3" x14ac:dyDescent="0.25">
      <c r="A2415" s="5" t="s">
        <v>469</v>
      </c>
      <c r="B2415" t="s">
        <v>839</v>
      </c>
      <c r="C2415" s="5" t="s">
        <v>1570</v>
      </c>
    </row>
    <row r="2416" spans="1:3" x14ac:dyDescent="0.25">
      <c r="A2416" s="5" t="s">
        <v>469</v>
      </c>
      <c r="B2416" t="s">
        <v>840</v>
      </c>
      <c r="C2416">
        <v>2</v>
      </c>
    </row>
    <row r="2417" spans="1:3" x14ac:dyDescent="0.25">
      <c r="A2417" s="5" t="s">
        <v>469</v>
      </c>
      <c r="B2417" t="s">
        <v>841</v>
      </c>
      <c r="C2417">
        <v>5</v>
      </c>
    </row>
    <row r="2418" spans="1:3" x14ac:dyDescent="0.25">
      <c r="A2418" s="5" t="s">
        <v>469</v>
      </c>
      <c r="B2418" t="s">
        <v>1069</v>
      </c>
      <c r="C2418" t="b">
        <v>1</v>
      </c>
    </row>
    <row r="2419" spans="1:3" x14ac:dyDescent="0.25">
      <c r="A2419" s="5" t="s">
        <v>469</v>
      </c>
      <c r="B2419" t="s">
        <v>842</v>
      </c>
      <c r="C2419" s="5" t="s">
        <v>1092</v>
      </c>
    </row>
    <row r="2420" spans="1:3" x14ac:dyDescent="0.25">
      <c r="A2420" s="5" t="s">
        <v>469</v>
      </c>
      <c r="B2420" t="s">
        <v>845</v>
      </c>
      <c r="C2420">
        <v>15987674</v>
      </c>
    </row>
    <row r="2421" spans="1:3" x14ac:dyDescent="0.25">
      <c r="A2421" s="5" t="s">
        <v>469</v>
      </c>
      <c r="B2421" t="s">
        <v>1071</v>
      </c>
      <c r="C2421" s="5" t="s">
        <v>1570</v>
      </c>
    </row>
    <row r="2422" spans="1:3" x14ac:dyDescent="0.25">
      <c r="A2422" s="5" t="s">
        <v>469</v>
      </c>
      <c r="B2422" t="s">
        <v>1072</v>
      </c>
      <c r="C2422">
        <v>2</v>
      </c>
    </row>
    <row r="2423" spans="1:3" x14ac:dyDescent="0.25">
      <c r="A2423" s="5" t="s">
        <v>469</v>
      </c>
      <c r="B2423" t="s">
        <v>1073</v>
      </c>
      <c r="C2423">
        <v>6</v>
      </c>
    </row>
    <row r="2424" spans="1:3" x14ac:dyDescent="0.25">
      <c r="A2424" s="5" t="s">
        <v>469</v>
      </c>
      <c r="B2424" t="s">
        <v>1074</v>
      </c>
      <c r="C2424" t="b">
        <v>1</v>
      </c>
    </row>
    <row r="2425" spans="1:3" x14ac:dyDescent="0.25">
      <c r="A2425" s="5" t="s">
        <v>469</v>
      </c>
      <c r="B2425" t="s">
        <v>1075</v>
      </c>
      <c r="C2425" s="5" t="s">
        <v>1093</v>
      </c>
    </row>
    <row r="2426" spans="1:3" x14ac:dyDescent="0.25">
      <c r="A2426" s="5" t="s">
        <v>469</v>
      </c>
      <c r="B2426" t="s">
        <v>1077</v>
      </c>
      <c r="C2426">
        <v>255</v>
      </c>
    </row>
    <row r="2427" spans="1:3" x14ac:dyDescent="0.25">
      <c r="A2427" s="5" t="s">
        <v>469</v>
      </c>
      <c r="B2427" t="s">
        <v>1078</v>
      </c>
      <c r="C2427" s="5" t="s">
        <v>1570</v>
      </c>
    </row>
    <row r="2428" spans="1:3" x14ac:dyDescent="0.25">
      <c r="A2428" s="5" t="s">
        <v>469</v>
      </c>
      <c r="B2428" t="s">
        <v>1079</v>
      </c>
      <c r="C2428">
        <v>2</v>
      </c>
    </row>
    <row r="2429" spans="1:3" x14ac:dyDescent="0.25">
      <c r="A2429" s="5" t="s">
        <v>469</v>
      </c>
      <c r="B2429" t="s">
        <v>1080</v>
      </c>
      <c r="C2429">
        <v>7</v>
      </c>
    </row>
    <row r="2430" spans="1:3" x14ac:dyDescent="0.25">
      <c r="A2430" s="5" t="s">
        <v>469</v>
      </c>
      <c r="B2430" t="s">
        <v>1081</v>
      </c>
      <c r="C2430" t="b">
        <v>1</v>
      </c>
    </row>
    <row r="2431" spans="1:3" x14ac:dyDescent="0.25">
      <c r="A2431" s="5" t="s">
        <v>469</v>
      </c>
      <c r="B2431" t="s">
        <v>1082</v>
      </c>
      <c r="C2431" s="5" t="s">
        <v>1094</v>
      </c>
    </row>
    <row r="2432" spans="1:3" x14ac:dyDescent="0.25">
      <c r="A2432" s="5" t="s">
        <v>469</v>
      </c>
      <c r="B2432" t="s">
        <v>1084</v>
      </c>
      <c r="C2432">
        <v>10284031</v>
      </c>
    </row>
    <row r="2433" spans="1:3" x14ac:dyDescent="0.25">
      <c r="A2433" s="5" t="s">
        <v>469</v>
      </c>
      <c r="B2433" t="s">
        <v>1095</v>
      </c>
      <c r="C2433" s="5" t="s">
        <v>1570</v>
      </c>
    </row>
    <row r="2434" spans="1:3" x14ac:dyDescent="0.25">
      <c r="A2434" s="5" t="s">
        <v>469</v>
      </c>
      <c r="B2434" t="s">
        <v>1096</v>
      </c>
      <c r="C2434">
        <v>2</v>
      </c>
    </row>
    <row r="2435" spans="1:3" x14ac:dyDescent="0.25">
      <c r="A2435" s="5" t="s">
        <v>469</v>
      </c>
      <c r="B2435" t="s">
        <v>1097</v>
      </c>
      <c r="C2435">
        <v>8</v>
      </c>
    </row>
    <row r="2436" spans="1:3" x14ac:dyDescent="0.25">
      <c r="A2436" s="5" t="s">
        <v>469</v>
      </c>
      <c r="B2436" t="s">
        <v>1098</v>
      </c>
      <c r="C2436" t="b">
        <v>1</v>
      </c>
    </row>
    <row r="2437" spans="1:3" x14ac:dyDescent="0.25">
      <c r="A2437" s="5" t="s">
        <v>469</v>
      </c>
      <c r="B2437" t="s">
        <v>1099</v>
      </c>
      <c r="C2437" s="5" t="s">
        <v>1100</v>
      </c>
    </row>
    <row r="2438" spans="1:3" x14ac:dyDescent="0.25">
      <c r="A2438" s="5" t="s">
        <v>469</v>
      </c>
      <c r="B2438" t="s">
        <v>1101</v>
      </c>
      <c r="C2438">
        <v>13551615</v>
      </c>
    </row>
    <row r="2439" spans="1:3" x14ac:dyDescent="0.25">
      <c r="A2439" s="5" t="s">
        <v>470</v>
      </c>
      <c r="B2439" t="s">
        <v>839</v>
      </c>
      <c r="C2439" s="5" t="s">
        <v>1571</v>
      </c>
    </row>
    <row r="2440" spans="1:3" x14ac:dyDescent="0.25">
      <c r="A2440" s="5" t="s">
        <v>470</v>
      </c>
      <c r="B2440" t="s">
        <v>840</v>
      </c>
      <c r="C2440">
        <v>2</v>
      </c>
    </row>
    <row r="2441" spans="1:3" x14ac:dyDescent="0.25">
      <c r="A2441" s="5" t="s">
        <v>470</v>
      </c>
      <c r="B2441" t="s">
        <v>841</v>
      </c>
      <c r="C2441">
        <v>1</v>
      </c>
    </row>
    <row r="2442" spans="1:3" x14ac:dyDescent="0.25">
      <c r="A2442" s="5" t="s">
        <v>470</v>
      </c>
      <c r="B2442" t="s">
        <v>1069</v>
      </c>
      <c r="C2442" t="b">
        <v>1</v>
      </c>
    </row>
    <row r="2443" spans="1:3" x14ac:dyDescent="0.25">
      <c r="A2443" s="5" t="s">
        <v>470</v>
      </c>
      <c r="B2443" t="s">
        <v>842</v>
      </c>
      <c r="C2443" s="5" t="s">
        <v>1102</v>
      </c>
    </row>
    <row r="2444" spans="1:3" x14ac:dyDescent="0.25">
      <c r="A2444" s="5" t="s">
        <v>470</v>
      </c>
      <c r="B2444" t="s">
        <v>845</v>
      </c>
      <c r="C2444">
        <v>15987674</v>
      </c>
    </row>
    <row r="2445" spans="1:3" x14ac:dyDescent="0.25">
      <c r="A2445" s="5" t="s">
        <v>470</v>
      </c>
      <c r="B2445" t="s">
        <v>1071</v>
      </c>
      <c r="C2445" s="5" t="s">
        <v>1571</v>
      </c>
    </row>
    <row r="2446" spans="1:3" x14ac:dyDescent="0.25">
      <c r="A2446" s="5" t="s">
        <v>470</v>
      </c>
      <c r="B2446" t="s">
        <v>1072</v>
      </c>
      <c r="C2446">
        <v>2</v>
      </c>
    </row>
    <row r="2447" spans="1:3" x14ac:dyDescent="0.25">
      <c r="A2447" s="5" t="s">
        <v>470</v>
      </c>
      <c r="B2447" t="s">
        <v>1073</v>
      </c>
      <c r="C2447">
        <v>2</v>
      </c>
    </row>
    <row r="2448" spans="1:3" x14ac:dyDescent="0.25">
      <c r="A2448" s="5" t="s">
        <v>470</v>
      </c>
      <c r="B2448" t="s">
        <v>1074</v>
      </c>
      <c r="C2448" t="b">
        <v>1</v>
      </c>
    </row>
    <row r="2449" spans="1:3" x14ac:dyDescent="0.25">
      <c r="A2449" s="5" t="s">
        <v>470</v>
      </c>
      <c r="B2449" t="s">
        <v>1075</v>
      </c>
      <c r="C2449" s="5" t="s">
        <v>1103</v>
      </c>
    </row>
    <row r="2450" spans="1:3" x14ac:dyDescent="0.25">
      <c r="A2450" s="5" t="s">
        <v>470</v>
      </c>
      <c r="B2450" t="s">
        <v>1077</v>
      </c>
      <c r="C2450">
        <v>255</v>
      </c>
    </row>
    <row r="2451" spans="1:3" x14ac:dyDescent="0.25">
      <c r="A2451" s="5" t="s">
        <v>470</v>
      </c>
      <c r="B2451" t="s">
        <v>1078</v>
      </c>
      <c r="C2451" s="5" t="s">
        <v>1571</v>
      </c>
    </row>
    <row r="2452" spans="1:3" x14ac:dyDescent="0.25">
      <c r="A2452" s="5" t="s">
        <v>470</v>
      </c>
      <c r="B2452" t="s">
        <v>1079</v>
      </c>
      <c r="C2452">
        <v>2</v>
      </c>
    </row>
    <row r="2453" spans="1:3" x14ac:dyDescent="0.25">
      <c r="A2453" s="5" t="s">
        <v>470</v>
      </c>
      <c r="B2453" t="s">
        <v>1080</v>
      </c>
      <c r="C2453">
        <v>3</v>
      </c>
    </row>
    <row r="2454" spans="1:3" x14ac:dyDescent="0.25">
      <c r="A2454" s="5" t="s">
        <v>470</v>
      </c>
      <c r="B2454" t="s">
        <v>1081</v>
      </c>
      <c r="C2454" t="b">
        <v>1</v>
      </c>
    </row>
    <row r="2455" spans="1:3" x14ac:dyDescent="0.25">
      <c r="A2455" s="5" t="s">
        <v>470</v>
      </c>
      <c r="B2455" t="s">
        <v>1082</v>
      </c>
      <c r="C2455" s="5" t="s">
        <v>1104</v>
      </c>
    </row>
    <row r="2456" spans="1:3" x14ac:dyDescent="0.25">
      <c r="A2456" s="5" t="s">
        <v>470</v>
      </c>
      <c r="B2456" t="s">
        <v>1084</v>
      </c>
      <c r="C2456">
        <v>10284031</v>
      </c>
    </row>
    <row r="2457" spans="1:3" x14ac:dyDescent="0.25">
      <c r="A2457" s="5" t="s">
        <v>470</v>
      </c>
      <c r="B2457" t="s">
        <v>1095</v>
      </c>
      <c r="C2457" s="5" t="s">
        <v>1571</v>
      </c>
    </row>
    <row r="2458" spans="1:3" x14ac:dyDescent="0.25">
      <c r="A2458" s="5" t="s">
        <v>470</v>
      </c>
      <c r="B2458" t="s">
        <v>1096</v>
      </c>
      <c r="C2458">
        <v>2</v>
      </c>
    </row>
    <row r="2459" spans="1:3" x14ac:dyDescent="0.25">
      <c r="A2459" s="5" t="s">
        <v>470</v>
      </c>
      <c r="B2459" t="s">
        <v>1097</v>
      </c>
      <c r="C2459">
        <v>4</v>
      </c>
    </row>
    <row r="2460" spans="1:3" x14ac:dyDescent="0.25">
      <c r="A2460" s="5" t="s">
        <v>470</v>
      </c>
      <c r="B2460" t="s">
        <v>1098</v>
      </c>
      <c r="C2460" t="b">
        <v>1</v>
      </c>
    </row>
    <row r="2461" spans="1:3" x14ac:dyDescent="0.25">
      <c r="A2461" s="5" t="s">
        <v>470</v>
      </c>
      <c r="B2461" t="s">
        <v>1099</v>
      </c>
      <c r="C2461" s="5" t="s">
        <v>1105</v>
      </c>
    </row>
    <row r="2462" spans="1:3" x14ac:dyDescent="0.25">
      <c r="A2462" s="5" t="s">
        <v>470</v>
      </c>
      <c r="B2462" t="s">
        <v>1101</v>
      </c>
      <c r="C2462">
        <v>13551615</v>
      </c>
    </row>
    <row r="2463" spans="1:3" x14ac:dyDescent="0.25">
      <c r="A2463" s="5" t="s">
        <v>24</v>
      </c>
      <c r="B2463" t="s">
        <v>815</v>
      </c>
      <c r="C2463">
        <v>5287936</v>
      </c>
    </row>
    <row r="2464" spans="1:3" x14ac:dyDescent="0.25">
      <c r="A2464" s="5" t="s">
        <v>24</v>
      </c>
      <c r="B2464" t="s">
        <v>816</v>
      </c>
      <c r="C2464" t="b">
        <v>0</v>
      </c>
    </row>
    <row r="2465" spans="1:3" x14ac:dyDescent="0.25">
      <c r="A2465" s="5" t="s">
        <v>24</v>
      </c>
      <c r="B2465" t="s">
        <v>817</v>
      </c>
      <c r="C2465" t="b">
        <v>1</v>
      </c>
    </row>
    <row r="2466" spans="1:3" x14ac:dyDescent="0.25">
      <c r="A2466" s="5" t="s">
        <v>24</v>
      </c>
      <c r="B2466" t="s">
        <v>818</v>
      </c>
      <c r="C2466" t="b">
        <v>1</v>
      </c>
    </row>
    <row r="2467" spans="1:3" x14ac:dyDescent="0.25">
      <c r="A2467" s="5" t="s">
        <v>24</v>
      </c>
      <c r="B2467" t="s">
        <v>819</v>
      </c>
      <c r="C2467">
        <v>0</v>
      </c>
    </row>
    <row r="2468" spans="1:3" x14ac:dyDescent="0.25">
      <c r="A2468" s="5" t="s">
        <v>24</v>
      </c>
      <c r="B2468" t="s">
        <v>820</v>
      </c>
      <c r="C2468">
        <v>-2</v>
      </c>
    </row>
    <row r="2469" spans="1:3" x14ac:dyDescent="0.25">
      <c r="A2469" s="5" t="s">
        <v>24</v>
      </c>
      <c r="B2469" t="s">
        <v>821</v>
      </c>
      <c r="C2469">
        <v>1</v>
      </c>
    </row>
    <row r="2470" spans="1:3" x14ac:dyDescent="0.25">
      <c r="A2470" s="5" t="s">
        <v>24</v>
      </c>
      <c r="B2470" t="s">
        <v>822</v>
      </c>
      <c r="C2470">
        <v>1</v>
      </c>
    </row>
    <row r="2471" spans="1:3" x14ac:dyDescent="0.25">
      <c r="A2471" s="5" t="s">
        <v>24</v>
      </c>
      <c r="B2471" t="s">
        <v>823</v>
      </c>
      <c r="C2471">
        <v>1</v>
      </c>
    </row>
    <row r="2472" spans="1:3" x14ac:dyDescent="0.25">
      <c r="A2472" t="s">
        <v>1106</v>
      </c>
    </row>
    <row r="2473" spans="1:3" x14ac:dyDescent="0.25">
      <c r="A2473" t="s">
        <v>1128</v>
      </c>
    </row>
    <row r="2474" spans="1:3" x14ac:dyDescent="0.25">
      <c r="A2474" s="5" t="s">
        <v>24</v>
      </c>
      <c r="B2474" t="s">
        <v>144</v>
      </c>
      <c r="C2474" s="5" t="s">
        <v>506</v>
      </c>
    </row>
    <row r="2475" spans="1:3" x14ac:dyDescent="0.25">
      <c r="A2475" s="5" t="s">
        <v>24</v>
      </c>
      <c r="B2475" t="s">
        <v>145</v>
      </c>
      <c r="C2475" t="b">
        <v>0</v>
      </c>
    </row>
    <row r="2476" spans="1:3" x14ac:dyDescent="0.25">
      <c r="A2476" s="5" t="s">
        <v>24</v>
      </c>
      <c r="B2476" t="s">
        <v>796</v>
      </c>
      <c r="C2476" s="5" t="s">
        <v>24</v>
      </c>
    </row>
    <row r="2477" spans="1:3" x14ac:dyDescent="0.25">
      <c r="A2477" s="5" t="s">
        <v>24</v>
      </c>
      <c r="B2477" t="s">
        <v>798</v>
      </c>
      <c r="C2477" t="b">
        <v>0</v>
      </c>
    </row>
    <row r="2478" spans="1:3" x14ac:dyDescent="0.25">
      <c r="A2478" s="5" t="s">
        <v>24</v>
      </c>
      <c r="B2478" t="s">
        <v>799</v>
      </c>
      <c r="C2478" t="b">
        <v>0</v>
      </c>
    </row>
    <row r="2479" spans="1:3" x14ac:dyDescent="0.25">
      <c r="A2479" s="5" t="s">
        <v>24</v>
      </c>
      <c r="B2479" t="s">
        <v>800</v>
      </c>
      <c r="C2479" t="b">
        <v>0</v>
      </c>
    </row>
    <row r="2480" spans="1:3" x14ac:dyDescent="0.25">
      <c r="A2480" s="5" t="s">
        <v>24</v>
      </c>
      <c r="B2480" t="s">
        <v>801</v>
      </c>
      <c r="C2480" t="b">
        <v>0</v>
      </c>
    </row>
    <row r="2481" spans="1:3" x14ac:dyDescent="0.25">
      <c r="A2481" s="5" t="s">
        <v>77</v>
      </c>
      <c r="B2481" t="s">
        <v>146</v>
      </c>
      <c r="C2481" t="b">
        <v>1</v>
      </c>
    </row>
    <row r="2482" spans="1:3" x14ac:dyDescent="0.25">
      <c r="A2482" s="5" t="s">
        <v>77</v>
      </c>
      <c r="B2482" t="s">
        <v>802</v>
      </c>
      <c r="C2482" s="5" t="s">
        <v>803</v>
      </c>
    </row>
    <row r="2483" spans="1:3" x14ac:dyDescent="0.25">
      <c r="A2483" s="5" t="s">
        <v>77</v>
      </c>
      <c r="B2483" t="s">
        <v>804</v>
      </c>
      <c r="C2483" s="5" t="s">
        <v>805</v>
      </c>
    </row>
    <row r="2484" spans="1:3" x14ac:dyDescent="0.25">
      <c r="A2484" s="5" t="s">
        <v>261</v>
      </c>
      <c r="B2484" t="s">
        <v>146</v>
      </c>
      <c r="C2484" t="b">
        <v>1</v>
      </c>
    </row>
    <row r="2485" spans="1:3" x14ac:dyDescent="0.25">
      <c r="A2485" s="5" t="s">
        <v>261</v>
      </c>
      <c r="B2485" t="s">
        <v>802</v>
      </c>
      <c r="C2485" s="5" t="s">
        <v>806</v>
      </c>
    </row>
    <row r="2486" spans="1:3" x14ac:dyDescent="0.25">
      <c r="A2486" s="5" t="s">
        <v>261</v>
      </c>
      <c r="B2486" t="s">
        <v>804</v>
      </c>
      <c r="C2486" s="5" t="s">
        <v>805</v>
      </c>
    </row>
    <row r="2487" spans="1:3" x14ac:dyDescent="0.25">
      <c r="A2487" s="5" t="s">
        <v>377</v>
      </c>
      <c r="B2487" t="s">
        <v>146</v>
      </c>
      <c r="C2487" t="b">
        <v>0</v>
      </c>
    </row>
    <row r="2488" spans="1:3" x14ac:dyDescent="0.25">
      <c r="A2488" s="5" t="s">
        <v>377</v>
      </c>
      <c r="B2488" t="s">
        <v>802</v>
      </c>
      <c r="C2488" s="5" t="s">
        <v>807</v>
      </c>
    </row>
    <row r="2489" spans="1:3" x14ac:dyDescent="0.25">
      <c r="A2489" s="5" t="s">
        <v>377</v>
      </c>
      <c r="B2489" t="s">
        <v>809</v>
      </c>
      <c r="C2489">
        <v>6.86</v>
      </c>
    </row>
    <row r="2490" spans="1:3" x14ac:dyDescent="0.25">
      <c r="A2490" s="5" t="s">
        <v>377</v>
      </c>
      <c r="B2490" t="s">
        <v>804</v>
      </c>
      <c r="C2490" s="5" t="s">
        <v>805</v>
      </c>
    </row>
    <row r="2491" spans="1:3" x14ac:dyDescent="0.25">
      <c r="A2491" s="5" t="s">
        <v>377</v>
      </c>
      <c r="B2491" t="s">
        <v>1129</v>
      </c>
      <c r="C2491">
        <v>-4131</v>
      </c>
    </row>
    <row r="2492" spans="1:3" x14ac:dyDescent="0.25">
      <c r="A2492" s="5" t="s">
        <v>202</v>
      </c>
      <c r="B2492" t="s">
        <v>146</v>
      </c>
      <c r="C2492" t="b">
        <v>1</v>
      </c>
    </row>
    <row r="2493" spans="1:3" x14ac:dyDescent="0.25">
      <c r="A2493" s="5" t="s">
        <v>202</v>
      </c>
      <c r="B2493" t="s">
        <v>802</v>
      </c>
      <c r="C2493" s="5" t="s">
        <v>808</v>
      </c>
    </row>
    <row r="2494" spans="1:3" x14ac:dyDescent="0.25">
      <c r="A2494" s="5" t="s">
        <v>202</v>
      </c>
      <c r="B2494" t="s">
        <v>804</v>
      </c>
      <c r="C2494" s="5" t="s">
        <v>805</v>
      </c>
    </row>
    <row r="2495" spans="1:3" x14ac:dyDescent="0.25">
      <c r="A2495" s="5" t="s">
        <v>202</v>
      </c>
      <c r="B2495" t="s">
        <v>1129</v>
      </c>
      <c r="C2495">
        <v>-4131</v>
      </c>
    </row>
    <row r="2496" spans="1:3" x14ac:dyDescent="0.25">
      <c r="A2496" s="5" t="s">
        <v>249</v>
      </c>
      <c r="B2496" t="s">
        <v>146</v>
      </c>
      <c r="C2496" t="b">
        <v>1</v>
      </c>
    </row>
    <row r="2497" spans="1:3" x14ac:dyDescent="0.25">
      <c r="A2497" s="5" t="s">
        <v>249</v>
      </c>
      <c r="B2497" t="s">
        <v>802</v>
      </c>
      <c r="C2497" s="5" t="s">
        <v>811</v>
      </c>
    </row>
    <row r="2498" spans="1:3" x14ac:dyDescent="0.25">
      <c r="A2498" s="5" t="s">
        <v>249</v>
      </c>
      <c r="B2498" t="s">
        <v>804</v>
      </c>
      <c r="C2498" s="5" t="s">
        <v>805</v>
      </c>
    </row>
    <row r="2499" spans="1:3" x14ac:dyDescent="0.25">
      <c r="A2499" s="5" t="s">
        <v>452</v>
      </c>
      <c r="B2499" t="s">
        <v>146</v>
      </c>
      <c r="C2499" t="b">
        <v>1</v>
      </c>
    </row>
    <row r="2500" spans="1:3" x14ac:dyDescent="0.25">
      <c r="A2500" s="5" t="s">
        <v>452</v>
      </c>
      <c r="B2500" t="s">
        <v>802</v>
      </c>
      <c r="C2500" s="5" t="s">
        <v>812</v>
      </c>
    </row>
    <row r="2501" spans="1:3" x14ac:dyDescent="0.25">
      <c r="A2501" s="5" t="s">
        <v>452</v>
      </c>
      <c r="B2501" t="s">
        <v>804</v>
      </c>
      <c r="C2501" s="5" t="s">
        <v>805</v>
      </c>
    </row>
    <row r="2502" spans="1:3" x14ac:dyDescent="0.25">
      <c r="A2502" s="5" t="s">
        <v>260</v>
      </c>
      <c r="B2502" t="s">
        <v>146</v>
      </c>
      <c r="C2502" t="b">
        <v>1</v>
      </c>
    </row>
    <row r="2503" spans="1:3" x14ac:dyDescent="0.25">
      <c r="A2503" s="5" t="s">
        <v>260</v>
      </c>
      <c r="B2503" t="s">
        <v>802</v>
      </c>
      <c r="C2503" s="5" t="s">
        <v>814</v>
      </c>
    </row>
    <row r="2504" spans="1:3" x14ac:dyDescent="0.25">
      <c r="A2504" s="5" t="s">
        <v>260</v>
      </c>
      <c r="B2504" t="s">
        <v>804</v>
      </c>
      <c r="C2504" s="5" t="s">
        <v>805</v>
      </c>
    </row>
    <row r="2505" spans="1:3" x14ac:dyDescent="0.25">
      <c r="A2505" s="5" t="s">
        <v>259</v>
      </c>
      <c r="B2505" t="s">
        <v>146</v>
      </c>
      <c r="C2505" t="b">
        <v>1</v>
      </c>
    </row>
    <row r="2506" spans="1:3" x14ac:dyDescent="0.25">
      <c r="A2506" s="5" t="s">
        <v>259</v>
      </c>
      <c r="B2506" t="s">
        <v>802</v>
      </c>
      <c r="C2506" s="5" t="s">
        <v>837</v>
      </c>
    </row>
    <row r="2507" spans="1:3" x14ac:dyDescent="0.25">
      <c r="A2507" s="5" t="s">
        <v>259</v>
      </c>
      <c r="B2507" t="s">
        <v>804</v>
      </c>
      <c r="C2507" s="5" t="s">
        <v>805</v>
      </c>
    </row>
    <row r="2508" spans="1:3" x14ac:dyDescent="0.25">
      <c r="A2508" s="5" t="s">
        <v>240</v>
      </c>
      <c r="B2508" t="s">
        <v>146</v>
      </c>
      <c r="C2508" t="b">
        <v>1</v>
      </c>
    </row>
    <row r="2509" spans="1:3" x14ac:dyDescent="0.25">
      <c r="A2509" s="5" t="s">
        <v>240</v>
      </c>
      <c r="B2509" t="s">
        <v>802</v>
      </c>
      <c r="C2509" s="5" t="s">
        <v>848</v>
      </c>
    </row>
    <row r="2510" spans="1:3" x14ac:dyDescent="0.25">
      <c r="A2510" s="5" t="s">
        <v>240</v>
      </c>
      <c r="B2510" t="s">
        <v>804</v>
      </c>
      <c r="C2510" s="5" t="s">
        <v>805</v>
      </c>
    </row>
    <row r="2511" spans="1:3" x14ac:dyDescent="0.25">
      <c r="A2511" s="5" t="s">
        <v>241</v>
      </c>
      <c r="B2511" t="s">
        <v>146</v>
      </c>
      <c r="C2511" t="b">
        <v>1</v>
      </c>
    </row>
    <row r="2512" spans="1:3" x14ac:dyDescent="0.25">
      <c r="A2512" s="5" t="s">
        <v>241</v>
      </c>
      <c r="B2512" t="s">
        <v>802</v>
      </c>
      <c r="C2512" s="5" t="s">
        <v>849</v>
      </c>
    </row>
    <row r="2513" spans="1:3" x14ac:dyDescent="0.25">
      <c r="A2513" s="5" t="s">
        <v>241</v>
      </c>
      <c r="B2513" t="s">
        <v>804</v>
      </c>
      <c r="C2513" s="5" t="s">
        <v>805</v>
      </c>
    </row>
    <row r="2514" spans="1:3" x14ac:dyDescent="0.25">
      <c r="A2514" s="5" t="s">
        <v>242</v>
      </c>
      <c r="B2514" t="s">
        <v>146</v>
      </c>
      <c r="C2514" t="b">
        <v>1</v>
      </c>
    </row>
    <row r="2515" spans="1:3" x14ac:dyDescent="0.25">
      <c r="A2515" s="5" t="s">
        <v>242</v>
      </c>
      <c r="B2515" t="s">
        <v>802</v>
      </c>
      <c r="C2515" s="5" t="s">
        <v>1007</v>
      </c>
    </row>
    <row r="2516" spans="1:3" x14ac:dyDescent="0.25">
      <c r="A2516" s="5" t="s">
        <v>242</v>
      </c>
      <c r="B2516" t="s">
        <v>804</v>
      </c>
      <c r="C2516" s="5" t="s">
        <v>805</v>
      </c>
    </row>
    <row r="2517" spans="1:3" x14ac:dyDescent="0.25">
      <c r="A2517" s="5" t="s">
        <v>243</v>
      </c>
      <c r="B2517" t="s">
        <v>146</v>
      </c>
      <c r="C2517" t="b">
        <v>1</v>
      </c>
    </row>
    <row r="2518" spans="1:3" x14ac:dyDescent="0.25">
      <c r="A2518" s="5" t="s">
        <v>243</v>
      </c>
      <c r="B2518" t="s">
        <v>802</v>
      </c>
      <c r="C2518" s="5" t="s">
        <v>1008</v>
      </c>
    </row>
    <row r="2519" spans="1:3" x14ac:dyDescent="0.25">
      <c r="A2519" s="5" t="s">
        <v>243</v>
      </c>
      <c r="B2519" t="s">
        <v>804</v>
      </c>
      <c r="C2519" s="5" t="s">
        <v>805</v>
      </c>
    </row>
    <row r="2520" spans="1:3" x14ac:dyDescent="0.25">
      <c r="A2520" s="5" t="s">
        <v>23</v>
      </c>
      <c r="B2520" t="s">
        <v>146</v>
      </c>
      <c r="C2520" t="b">
        <v>1</v>
      </c>
    </row>
    <row r="2521" spans="1:3" x14ac:dyDescent="0.25">
      <c r="A2521" s="5" t="s">
        <v>23</v>
      </c>
      <c r="B2521" t="s">
        <v>802</v>
      </c>
      <c r="C2521" s="5" t="s">
        <v>1009</v>
      </c>
    </row>
    <row r="2522" spans="1:3" x14ac:dyDescent="0.25">
      <c r="A2522" s="5" t="s">
        <v>23</v>
      </c>
      <c r="B2522" t="s">
        <v>804</v>
      </c>
      <c r="C2522" s="5" t="s">
        <v>805</v>
      </c>
    </row>
    <row r="2523" spans="1:3" x14ac:dyDescent="0.25">
      <c r="A2523" s="5" t="s">
        <v>165</v>
      </c>
      <c r="B2523" t="s">
        <v>146</v>
      </c>
      <c r="C2523" t="b">
        <v>0</v>
      </c>
    </row>
    <row r="2524" spans="1:3" x14ac:dyDescent="0.25">
      <c r="A2524" s="5" t="s">
        <v>165</v>
      </c>
      <c r="B2524" t="s">
        <v>802</v>
      </c>
      <c r="C2524" s="5" t="s">
        <v>1010</v>
      </c>
    </row>
    <row r="2525" spans="1:3" x14ac:dyDescent="0.25">
      <c r="A2525" s="5" t="s">
        <v>165</v>
      </c>
      <c r="B2525" t="s">
        <v>809</v>
      </c>
      <c r="C2525">
        <v>55.57</v>
      </c>
    </row>
    <row r="2526" spans="1:3" x14ac:dyDescent="0.25">
      <c r="A2526" s="5" t="s">
        <v>165</v>
      </c>
      <c r="B2526" t="s">
        <v>804</v>
      </c>
      <c r="C2526" s="5" t="s">
        <v>805</v>
      </c>
    </row>
    <row r="2527" spans="1:3" x14ac:dyDescent="0.25">
      <c r="A2527" s="5" t="s">
        <v>237</v>
      </c>
      <c r="B2527" t="s">
        <v>146</v>
      </c>
      <c r="C2527" t="b">
        <v>0</v>
      </c>
    </row>
    <row r="2528" spans="1:3" x14ac:dyDescent="0.25">
      <c r="A2528" s="5" t="s">
        <v>237</v>
      </c>
      <c r="B2528" t="s">
        <v>802</v>
      </c>
      <c r="C2528" s="5" t="s">
        <v>1011</v>
      </c>
    </row>
    <row r="2529" spans="1:3" x14ac:dyDescent="0.25">
      <c r="A2529" s="5" t="s">
        <v>237</v>
      </c>
      <c r="B2529" t="s">
        <v>809</v>
      </c>
      <c r="C2529">
        <v>13.29</v>
      </c>
    </row>
    <row r="2530" spans="1:3" x14ac:dyDescent="0.25">
      <c r="A2530" s="5" t="s">
        <v>237</v>
      </c>
      <c r="B2530" t="s">
        <v>804</v>
      </c>
      <c r="C2530" s="5" t="s">
        <v>1068</v>
      </c>
    </row>
    <row r="2531" spans="1:3" x14ac:dyDescent="0.25">
      <c r="A2531" s="5" t="s">
        <v>225</v>
      </c>
      <c r="B2531" t="s">
        <v>146</v>
      </c>
      <c r="C2531" t="b">
        <v>0</v>
      </c>
    </row>
    <row r="2532" spans="1:3" x14ac:dyDescent="0.25">
      <c r="A2532" s="5" t="s">
        <v>225</v>
      </c>
      <c r="B2532" t="s">
        <v>802</v>
      </c>
      <c r="C2532" s="5" t="s">
        <v>1012</v>
      </c>
    </row>
    <row r="2533" spans="1:3" x14ac:dyDescent="0.25">
      <c r="A2533" s="5" t="s">
        <v>225</v>
      </c>
      <c r="B2533" t="s">
        <v>809</v>
      </c>
      <c r="C2533">
        <v>12.71</v>
      </c>
    </row>
    <row r="2534" spans="1:3" x14ac:dyDescent="0.25">
      <c r="A2534" s="5" t="s">
        <v>225</v>
      </c>
      <c r="B2534" t="s">
        <v>804</v>
      </c>
      <c r="C2534" s="5" t="s">
        <v>1068</v>
      </c>
    </row>
    <row r="2535" spans="1:3" x14ac:dyDescent="0.25">
      <c r="A2535" s="5" t="s">
        <v>226</v>
      </c>
      <c r="B2535" t="s">
        <v>146</v>
      </c>
      <c r="C2535" t="b">
        <v>0</v>
      </c>
    </row>
    <row r="2536" spans="1:3" x14ac:dyDescent="0.25">
      <c r="A2536" s="5" t="s">
        <v>226</v>
      </c>
      <c r="B2536" t="s">
        <v>802</v>
      </c>
      <c r="C2536" s="5" t="s">
        <v>1013</v>
      </c>
    </row>
    <row r="2537" spans="1:3" x14ac:dyDescent="0.25">
      <c r="A2537" s="5" t="s">
        <v>226</v>
      </c>
      <c r="B2537" t="s">
        <v>809</v>
      </c>
      <c r="C2537">
        <v>12.71</v>
      </c>
    </row>
    <row r="2538" spans="1:3" x14ac:dyDescent="0.25">
      <c r="A2538" s="5" t="s">
        <v>226</v>
      </c>
      <c r="B2538" t="s">
        <v>804</v>
      </c>
      <c r="C2538" s="5" t="s">
        <v>1068</v>
      </c>
    </row>
    <row r="2539" spans="1:3" x14ac:dyDescent="0.25">
      <c r="A2539" s="5" t="s">
        <v>227</v>
      </c>
      <c r="B2539" t="s">
        <v>146</v>
      </c>
      <c r="C2539" t="b">
        <v>0</v>
      </c>
    </row>
    <row r="2540" spans="1:3" x14ac:dyDescent="0.25">
      <c r="A2540" s="5" t="s">
        <v>227</v>
      </c>
      <c r="B2540" t="s">
        <v>802</v>
      </c>
      <c r="C2540" s="5" t="s">
        <v>1014</v>
      </c>
    </row>
    <row r="2541" spans="1:3" x14ac:dyDescent="0.25">
      <c r="A2541" s="5" t="s">
        <v>227</v>
      </c>
      <c r="B2541" t="s">
        <v>809</v>
      </c>
      <c r="C2541">
        <v>12.71</v>
      </c>
    </row>
    <row r="2542" spans="1:3" x14ac:dyDescent="0.25">
      <c r="A2542" s="5" t="s">
        <v>227</v>
      </c>
      <c r="B2542" t="s">
        <v>804</v>
      </c>
      <c r="C2542" s="5" t="s">
        <v>1068</v>
      </c>
    </row>
    <row r="2543" spans="1:3" x14ac:dyDescent="0.25">
      <c r="A2543" s="5" t="s">
        <v>228</v>
      </c>
      <c r="B2543" t="s">
        <v>146</v>
      </c>
      <c r="C2543" t="b">
        <v>0</v>
      </c>
    </row>
    <row r="2544" spans="1:3" x14ac:dyDescent="0.25">
      <c r="A2544" s="5" t="s">
        <v>228</v>
      </c>
      <c r="B2544" t="s">
        <v>802</v>
      </c>
      <c r="C2544" s="5" t="s">
        <v>1015</v>
      </c>
    </row>
    <row r="2545" spans="1:3" x14ac:dyDescent="0.25">
      <c r="A2545" s="5" t="s">
        <v>228</v>
      </c>
      <c r="B2545" t="s">
        <v>809</v>
      </c>
      <c r="C2545">
        <v>12.71</v>
      </c>
    </row>
    <row r="2546" spans="1:3" x14ac:dyDescent="0.25">
      <c r="A2546" s="5" t="s">
        <v>228</v>
      </c>
      <c r="B2546" t="s">
        <v>804</v>
      </c>
      <c r="C2546" s="5" t="s">
        <v>1068</v>
      </c>
    </row>
    <row r="2547" spans="1:3" x14ac:dyDescent="0.25">
      <c r="A2547" s="5" t="s">
        <v>229</v>
      </c>
      <c r="B2547" t="s">
        <v>146</v>
      </c>
      <c r="C2547" t="b">
        <v>0</v>
      </c>
    </row>
    <row r="2548" spans="1:3" x14ac:dyDescent="0.25">
      <c r="A2548" s="5" t="s">
        <v>229</v>
      </c>
      <c r="B2548" t="s">
        <v>802</v>
      </c>
      <c r="C2548" s="5" t="s">
        <v>1016</v>
      </c>
    </row>
    <row r="2549" spans="1:3" x14ac:dyDescent="0.25">
      <c r="A2549" s="5" t="s">
        <v>229</v>
      </c>
      <c r="B2549" t="s">
        <v>809</v>
      </c>
      <c r="C2549">
        <v>12.71</v>
      </c>
    </row>
    <row r="2550" spans="1:3" x14ac:dyDescent="0.25">
      <c r="A2550" s="5" t="s">
        <v>229</v>
      </c>
      <c r="B2550" t="s">
        <v>804</v>
      </c>
      <c r="C2550" s="5" t="s">
        <v>1068</v>
      </c>
    </row>
    <row r="2551" spans="1:3" x14ac:dyDescent="0.25">
      <c r="A2551" s="5" t="s">
        <v>230</v>
      </c>
      <c r="B2551" t="s">
        <v>146</v>
      </c>
      <c r="C2551" t="b">
        <v>0</v>
      </c>
    </row>
    <row r="2552" spans="1:3" x14ac:dyDescent="0.25">
      <c r="A2552" s="5" t="s">
        <v>230</v>
      </c>
      <c r="B2552" t="s">
        <v>802</v>
      </c>
      <c r="C2552" s="5" t="s">
        <v>1017</v>
      </c>
    </row>
    <row r="2553" spans="1:3" x14ac:dyDescent="0.25">
      <c r="A2553" s="5" t="s">
        <v>230</v>
      </c>
      <c r="B2553" t="s">
        <v>809</v>
      </c>
      <c r="C2553">
        <v>12.71</v>
      </c>
    </row>
    <row r="2554" spans="1:3" x14ac:dyDescent="0.25">
      <c r="A2554" s="5" t="s">
        <v>230</v>
      </c>
      <c r="B2554" t="s">
        <v>804</v>
      </c>
      <c r="C2554" s="5" t="s">
        <v>1068</v>
      </c>
    </row>
    <row r="2555" spans="1:3" x14ac:dyDescent="0.25">
      <c r="A2555" s="5" t="s">
        <v>231</v>
      </c>
      <c r="B2555" t="s">
        <v>146</v>
      </c>
      <c r="C2555" t="b">
        <v>0</v>
      </c>
    </row>
    <row r="2556" spans="1:3" x14ac:dyDescent="0.25">
      <c r="A2556" s="5" t="s">
        <v>231</v>
      </c>
      <c r="B2556" t="s">
        <v>802</v>
      </c>
      <c r="C2556" s="5" t="s">
        <v>1018</v>
      </c>
    </row>
    <row r="2557" spans="1:3" x14ac:dyDescent="0.25">
      <c r="A2557" s="5" t="s">
        <v>231</v>
      </c>
      <c r="B2557" t="s">
        <v>809</v>
      </c>
      <c r="C2557">
        <v>12.71</v>
      </c>
    </row>
    <row r="2558" spans="1:3" x14ac:dyDescent="0.25">
      <c r="A2558" s="5" t="s">
        <v>231</v>
      </c>
      <c r="B2558" t="s">
        <v>804</v>
      </c>
      <c r="C2558" s="5" t="s">
        <v>1068</v>
      </c>
    </row>
    <row r="2559" spans="1:3" x14ac:dyDescent="0.25">
      <c r="A2559" s="5" t="s">
        <v>232</v>
      </c>
      <c r="B2559" t="s">
        <v>146</v>
      </c>
      <c r="C2559" t="b">
        <v>0</v>
      </c>
    </row>
    <row r="2560" spans="1:3" x14ac:dyDescent="0.25">
      <c r="A2560" s="5" t="s">
        <v>232</v>
      </c>
      <c r="B2560" t="s">
        <v>802</v>
      </c>
      <c r="C2560" s="5" t="s">
        <v>1019</v>
      </c>
    </row>
    <row r="2561" spans="1:3" x14ac:dyDescent="0.25">
      <c r="A2561" s="5" t="s">
        <v>232</v>
      </c>
      <c r="B2561" t="s">
        <v>809</v>
      </c>
      <c r="C2561">
        <v>12.71</v>
      </c>
    </row>
    <row r="2562" spans="1:3" x14ac:dyDescent="0.25">
      <c r="A2562" s="5" t="s">
        <v>232</v>
      </c>
      <c r="B2562" t="s">
        <v>804</v>
      </c>
      <c r="C2562" s="5" t="s">
        <v>1068</v>
      </c>
    </row>
    <row r="2563" spans="1:3" x14ac:dyDescent="0.25">
      <c r="A2563" s="5" t="s">
        <v>233</v>
      </c>
      <c r="B2563" t="s">
        <v>146</v>
      </c>
      <c r="C2563" t="b">
        <v>0</v>
      </c>
    </row>
    <row r="2564" spans="1:3" x14ac:dyDescent="0.25">
      <c r="A2564" s="5" t="s">
        <v>233</v>
      </c>
      <c r="B2564" t="s">
        <v>802</v>
      </c>
      <c r="C2564" s="5" t="s">
        <v>1020</v>
      </c>
    </row>
    <row r="2565" spans="1:3" x14ac:dyDescent="0.25">
      <c r="A2565" s="5" t="s">
        <v>233</v>
      </c>
      <c r="B2565" t="s">
        <v>809</v>
      </c>
      <c r="C2565">
        <v>12.71</v>
      </c>
    </row>
    <row r="2566" spans="1:3" x14ac:dyDescent="0.25">
      <c r="A2566" s="5" t="s">
        <v>233</v>
      </c>
      <c r="B2566" t="s">
        <v>804</v>
      </c>
      <c r="C2566" s="5" t="s">
        <v>1068</v>
      </c>
    </row>
    <row r="2567" spans="1:3" x14ac:dyDescent="0.25">
      <c r="A2567" s="5" t="s">
        <v>234</v>
      </c>
      <c r="B2567" t="s">
        <v>146</v>
      </c>
      <c r="C2567" t="b">
        <v>0</v>
      </c>
    </row>
    <row r="2568" spans="1:3" x14ac:dyDescent="0.25">
      <c r="A2568" s="5" t="s">
        <v>234</v>
      </c>
      <c r="B2568" t="s">
        <v>802</v>
      </c>
      <c r="C2568" s="5" t="s">
        <v>1021</v>
      </c>
    </row>
    <row r="2569" spans="1:3" x14ac:dyDescent="0.25">
      <c r="A2569" s="5" t="s">
        <v>234</v>
      </c>
      <c r="B2569" t="s">
        <v>809</v>
      </c>
      <c r="C2569">
        <v>12.71</v>
      </c>
    </row>
    <row r="2570" spans="1:3" x14ac:dyDescent="0.25">
      <c r="A2570" s="5" t="s">
        <v>234</v>
      </c>
      <c r="B2570" t="s">
        <v>804</v>
      </c>
      <c r="C2570" s="5" t="s">
        <v>1068</v>
      </c>
    </row>
    <row r="2571" spans="1:3" x14ac:dyDescent="0.25">
      <c r="A2571" s="5" t="s">
        <v>235</v>
      </c>
      <c r="B2571" t="s">
        <v>146</v>
      </c>
      <c r="C2571" t="b">
        <v>0</v>
      </c>
    </row>
    <row r="2572" spans="1:3" x14ac:dyDescent="0.25">
      <c r="A2572" s="5" t="s">
        <v>235</v>
      </c>
      <c r="B2572" t="s">
        <v>802</v>
      </c>
      <c r="C2572" s="5" t="s">
        <v>1022</v>
      </c>
    </row>
    <row r="2573" spans="1:3" x14ac:dyDescent="0.25">
      <c r="A2573" s="5" t="s">
        <v>235</v>
      </c>
      <c r="B2573" t="s">
        <v>809</v>
      </c>
      <c r="C2573">
        <v>12.71</v>
      </c>
    </row>
    <row r="2574" spans="1:3" x14ac:dyDescent="0.25">
      <c r="A2574" s="5" t="s">
        <v>235</v>
      </c>
      <c r="B2574" t="s">
        <v>804</v>
      </c>
      <c r="C2574" s="5" t="s">
        <v>1068</v>
      </c>
    </row>
    <row r="2575" spans="1:3" x14ac:dyDescent="0.25">
      <c r="A2575" s="5" t="s">
        <v>236</v>
      </c>
      <c r="B2575" t="s">
        <v>146</v>
      </c>
      <c r="C2575" t="b">
        <v>0</v>
      </c>
    </row>
    <row r="2576" spans="1:3" x14ac:dyDescent="0.25">
      <c r="A2576" s="5" t="s">
        <v>236</v>
      </c>
      <c r="B2576" t="s">
        <v>802</v>
      </c>
      <c r="C2576" s="5" t="s">
        <v>1023</v>
      </c>
    </row>
    <row r="2577" spans="1:3" x14ac:dyDescent="0.25">
      <c r="A2577" s="5" t="s">
        <v>236</v>
      </c>
      <c r="B2577" t="s">
        <v>809</v>
      </c>
      <c r="C2577">
        <v>12.71</v>
      </c>
    </row>
    <row r="2578" spans="1:3" x14ac:dyDescent="0.25">
      <c r="A2578" s="5" t="s">
        <v>236</v>
      </c>
      <c r="B2578" t="s">
        <v>804</v>
      </c>
      <c r="C2578" s="5" t="s">
        <v>1068</v>
      </c>
    </row>
    <row r="2579" spans="1:3" x14ac:dyDescent="0.25">
      <c r="A2579" s="5" t="s">
        <v>77</v>
      </c>
      <c r="B2579" t="s">
        <v>838</v>
      </c>
      <c r="C2579" t="b">
        <v>1</v>
      </c>
    </row>
    <row r="2580" spans="1:3" x14ac:dyDescent="0.25">
      <c r="A2580" s="5" t="s">
        <v>77</v>
      </c>
      <c r="B2580" t="s">
        <v>839</v>
      </c>
      <c r="C2580" s="5" t="s">
        <v>1248</v>
      </c>
    </row>
    <row r="2581" spans="1:3" x14ac:dyDescent="0.25">
      <c r="A2581" s="5" t="s">
        <v>77</v>
      </c>
      <c r="B2581" t="s">
        <v>840</v>
      </c>
      <c r="C2581">
        <v>2</v>
      </c>
    </row>
    <row r="2582" spans="1:3" x14ac:dyDescent="0.25">
      <c r="A2582" s="5" t="s">
        <v>77</v>
      </c>
      <c r="B2582" t="s">
        <v>841</v>
      </c>
      <c r="C2582">
        <v>5</v>
      </c>
    </row>
    <row r="2583" spans="1:3" x14ac:dyDescent="0.25">
      <c r="A2583" s="5" t="s">
        <v>77</v>
      </c>
      <c r="B2583" t="s">
        <v>842</v>
      </c>
      <c r="C2583" s="5" t="s">
        <v>1249</v>
      </c>
    </row>
    <row r="2584" spans="1:3" x14ac:dyDescent="0.25">
      <c r="A2584" s="5" t="s">
        <v>77</v>
      </c>
      <c r="B2584" t="s">
        <v>1130</v>
      </c>
      <c r="C2584" t="b">
        <v>1</v>
      </c>
    </row>
    <row r="2585" spans="1:3" x14ac:dyDescent="0.25">
      <c r="A2585" s="5" t="s">
        <v>77</v>
      </c>
      <c r="B2585" t="s">
        <v>1071</v>
      </c>
      <c r="C2585" s="5" t="s">
        <v>1248</v>
      </c>
    </row>
    <row r="2586" spans="1:3" x14ac:dyDescent="0.25">
      <c r="A2586" s="5" t="s">
        <v>77</v>
      </c>
      <c r="B2586" t="s">
        <v>1072</v>
      </c>
      <c r="C2586">
        <v>2</v>
      </c>
    </row>
    <row r="2587" spans="1:3" x14ac:dyDescent="0.25">
      <c r="A2587" s="5" t="s">
        <v>77</v>
      </c>
      <c r="B2587" t="s">
        <v>1073</v>
      </c>
      <c r="C2587">
        <v>6</v>
      </c>
    </row>
    <row r="2588" spans="1:3" x14ac:dyDescent="0.25">
      <c r="A2588" s="5" t="s">
        <v>77</v>
      </c>
      <c r="B2588" t="s">
        <v>1075</v>
      </c>
      <c r="C2588" s="5" t="s">
        <v>1250</v>
      </c>
    </row>
    <row r="2589" spans="1:3" x14ac:dyDescent="0.25">
      <c r="A2589" s="5" t="s">
        <v>77</v>
      </c>
      <c r="B2589" t="s">
        <v>1131</v>
      </c>
      <c r="C2589" t="b">
        <v>1</v>
      </c>
    </row>
    <row r="2590" spans="1:3" x14ac:dyDescent="0.25">
      <c r="A2590" s="5" t="s">
        <v>77</v>
      </c>
      <c r="B2590" t="s">
        <v>1132</v>
      </c>
      <c r="C2590" t="b">
        <v>1</v>
      </c>
    </row>
    <row r="2591" spans="1:3" x14ac:dyDescent="0.25">
      <c r="A2591" s="5" t="s">
        <v>77</v>
      </c>
      <c r="B2591" t="s">
        <v>1078</v>
      </c>
      <c r="C2591" s="5" t="s">
        <v>1248</v>
      </c>
    </row>
    <row r="2592" spans="1:3" x14ac:dyDescent="0.25">
      <c r="A2592" s="5" t="s">
        <v>77</v>
      </c>
      <c r="B2592" t="s">
        <v>1079</v>
      </c>
      <c r="C2592">
        <v>2</v>
      </c>
    </row>
    <row r="2593" spans="1:3" x14ac:dyDescent="0.25">
      <c r="A2593" s="5" t="s">
        <v>77</v>
      </c>
      <c r="B2593" t="s">
        <v>1080</v>
      </c>
      <c r="C2593">
        <v>7</v>
      </c>
    </row>
    <row r="2594" spans="1:3" x14ac:dyDescent="0.25">
      <c r="A2594" s="5" t="s">
        <v>77</v>
      </c>
      <c r="B2594" t="s">
        <v>1082</v>
      </c>
      <c r="C2594" s="5" t="s">
        <v>1251</v>
      </c>
    </row>
    <row r="2595" spans="1:3" x14ac:dyDescent="0.25">
      <c r="A2595" s="5" t="s">
        <v>77</v>
      </c>
      <c r="B2595" t="s">
        <v>1133</v>
      </c>
      <c r="C2595" t="b">
        <v>1</v>
      </c>
    </row>
    <row r="2596" spans="1:3" x14ac:dyDescent="0.25">
      <c r="A2596" s="5" t="s">
        <v>77</v>
      </c>
      <c r="B2596" t="s">
        <v>1134</v>
      </c>
      <c r="C2596">
        <v>16777215</v>
      </c>
    </row>
    <row r="2597" spans="1:3" x14ac:dyDescent="0.25">
      <c r="A2597" s="5" t="s">
        <v>77</v>
      </c>
      <c r="B2597" t="s">
        <v>1135</v>
      </c>
      <c r="C2597">
        <v>1</v>
      </c>
    </row>
    <row r="2598" spans="1:3" x14ac:dyDescent="0.25">
      <c r="A2598" s="5" t="s">
        <v>77</v>
      </c>
      <c r="B2598" t="s">
        <v>1136</v>
      </c>
      <c r="C2598">
        <v>0</v>
      </c>
    </row>
    <row r="2599" spans="1:3" x14ac:dyDescent="0.25">
      <c r="A2599" s="5" t="s">
        <v>77</v>
      </c>
      <c r="B2599" t="s">
        <v>1084</v>
      </c>
      <c r="C2599">
        <v>6773025</v>
      </c>
    </row>
    <row r="2600" spans="1:3" x14ac:dyDescent="0.25">
      <c r="A2600" s="5" t="s">
        <v>77</v>
      </c>
      <c r="B2600" t="s">
        <v>1137</v>
      </c>
      <c r="C2600" t="b">
        <v>1</v>
      </c>
    </row>
    <row r="2601" spans="1:3" x14ac:dyDescent="0.25">
      <c r="A2601" s="5" t="s">
        <v>77</v>
      </c>
      <c r="B2601" t="s">
        <v>1095</v>
      </c>
      <c r="C2601" s="5" t="s">
        <v>1248</v>
      </c>
    </row>
    <row r="2602" spans="1:3" x14ac:dyDescent="0.25">
      <c r="A2602" s="5" t="s">
        <v>77</v>
      </c>
      <c r="B2602" t="s">
        <v>1096</v>
      </c>
      <c r="C2602">
        <v>2</v>
      </c>
    </row>
    <row r="2603" spans="1:3" x14ac:dyDescent="0.25">
      <c r="A2603" s="5" t="s">
        <v>77</v>
      </c>
      <c r="B2603" t="s">
        <v>1097</v>
      </c>
      <c r="C2603">
        <v>8</v>
      </c>
    </row>
    <row r="2604" spans="1:3" x14ac:dyDescent="0.25">
      <c r="A2604" s="5" t="s">
        <v>77</v>
      </c>
      <c r="B2604" t="s">
        <v>1099</v>
      </c>
      <c r="C2604" s="5" t="s">
        <v>1252</v>
      </c>
    </row>
    <row r="2605" spans="1:3" x14ac:dyDescent="0.25">
      <c r="A2605" s="5" t="s">
        <v>77</v>
      </c>
      <c r="B2605" t="s">
        <v>1138</v>
      </c>
      <c r="C2605" t="b">
        <v>1</v>
      </c>
    </row>
    <row r="2606" spans="1:3" x14ac:dyDescent="0.25">
      <c r="A2606" s="5" t="s">
        <v>77</v>
      </c>
      <c r="B2606" t="s">
        <v>1139</v>
      </c>
      <c r="C2606">
        <v>16777215</v>
      </c>
    </row>
    <row r="2607" spans="1:3" x14ac:dyDescent="0.25">
      <c r="A2607" s="5" t="s">
        <v>77</v>
      </c>
      <c r="B2607" t="s">
        <v>1140</v>
      </c>
      <c r="C2607">
        <v>1</v>
      </c>
    </row>
    <row r="2608" spans="1:3" x14ac:dyDescent="0.25">
      <c r="A2608" s="5" t="s">
        <v>77</v>
      </c>
      <c r="B2608" t="s">
        <v>1141</v>
      </c>
      <c r="C2608">
        <v>0</v>
      </c>
    </row>
    <row r="2609" spans="1:3" x14ac:dyDescent="0.25">
      <c r="A2609" s="5" t="s">
        <v>77</v>
      </c>
      <c r="B2609" t="s">
        <v>1101</v>
      </c>
      <c r="C2609">
        <v>6299904</v>
      </c>
    </row>
    <row r="2610" spans="1:3" x14ac:dyDescent="0.25">
      <c r="A2610" s="5" t="s">
        <v>24</v>
      </c>
      <c r="B2610" t="s">
        <v>147</v>
      </c>
      <c r="C2610" t="b">
        <v>1</v>
      </c>
    </row>
    <row r="2611" spans="1:3" x14ac:dyDescent="0.25">
      <c r="A2611" s="5" t="s">
        <v>24</v>
      </c>
      <c r="B2611" t="s">
        <v>815</v>
      </c>
      <c r="C2611">
        <v>5287936</v>
      </c>
    </row>
    <row r="2612" spans="1:3" x14ac:dyDescent="0.25">
      <c r="A2612" s="5" t="s">
        <v>24</v>
      </c>
      <c r="B2612" t="s">
        <v>816</v>
      </c>
      <c r="C2612" t="b">
        <v>0</v>
      </c>
    </row>
    <row r="2613" spans="1:3" x14ac:dyDescent="0.25">
      <c r="A2613" s="5" t="s">
        <v>24</v>
      </c>
      <c r="B2613" t="s">
        <v>817</v>
      </c>
      <c r="C2613" t="b">
        <v>1</v>
      </c>
    </row>
    <row r="2614" spans="1:3" x14ac:dyDescent="0.25">
      <c r="A2614" s="5" t="s">
        <v>24</v>
      </c>
      <c r="B2614" t="s">
        <v>818</v>
      </c>
      <c r="C2614" t="b">
        <v>1</v>
      </c>
    </row>
    <row r="2615" spans="1:3" x14ac:dyDescent="0.25">
      <c r="A2615" s="5" t="s">
        <v>24</v>
      </c>
      <c r="B2615" t="s">
        <v>819</v>
      </c>
      <c r="C2615">
        <v>0</v>
      </c>
    </row>
    <row r="2616" spans="1:3" x14ac:dyDescent="0.25">
      <c r="A2616" s="5" t="s">
        <v>24</v>
      </c>
      <c r="B2616" t="s">
        <v>820</v>
      </c>
      <c r="C2616">
        <v>-2</v>
      </c>
    </row>
    <row r="2617" spans="1:3" x14ac:dyDescent="0.25">
      <c r="A2617" s="5" t="s">
        <v>24</v>
      </c>
      <c r="B2617" t="s">
        <v>821</v>
      </c>
      <c r="C2617">
        <v>1</v>
      </c>
    </row>
    <row r="2618" spans="1:3" x14ac:dyDescent="0.25">
      <c r="A2618" s="5" t="s">
        <v>24</v>
      </c>
      <c r="B2618" t="s">
        <v>822</v>
      </c>
      <c r="C2618">
        <v>1</v>
      </c>
    </row>
    <row r="2619" spans="1:3" x14ac:dyDescent="0.25">
      <c r="A2619" s="5" t="s">
        <v>24</v>
      </c>
      <c r="B2619" t="s">
        <v>823</v>
      </c>
      <c r="C2619">
        <v>1</v>
      </c>
    </row>
    <row r="2620" spans="1:3" x14ac:dyDescent="0.25">
      <c r="A2620" t="s">
        <v>1142</v>
      </c>
    </row>
    <row r="2621" spans="1:3" x14ac:dyDescent="0.25">
      <c r="A2621" t="s">
        <v>1143</v>
      </c>
    </row>
    <row r="2622" spans="1:3" x14ac:dyDescent="0.25">
      <c r="A2622" s="5" t="s">
        <v>24</v>
      </c>
      <c r="B2622" t="s">
        <v>144</v>
      </c>
      <c r="C2622" s="5" t="s">
        <v>244</v>
      </c>
    </row>
    <row r="2623" spans="1:3" x14ac:dyDescent="0.25">
      <c r="A2623" s="5" t="s">
        <v>24</v>
      </c>
      <c r="B2623" t="s">
        <v>145</v>
      </c>
      <c r="C2623" t="b">
        <v>0</v>
      </c>
    </row>
    <row r="2624" spans="1:3" x14ac:dyDescent="0.25">
      <c r="A2624" s="5" t="s">
        <v>24</v>
      </c>
      <c r="B2624" t="s">
        <v>796</v>
      </c>
      <c r="C2624" s="5" t="s">
        <v>797</v>
      </c>
    </row>
    <row r="2625" spans="1:3" x14ac:dyDescent="0.25">
      <c r="A2625" s="5" t="s">
        <v>24</v>
      </c>
      <c r="B2625" t="s">
        <v>798</v>
      </c>
      <c r="C2625" t="b">
        <v>0</v>
      </c>
    </row>
    <row r="2626" spans="1:3" x14ac:dyDescent="0.25">
      <c r="A2626" s="5" t="s">
        <v>24</v>
      </c>
      <c r="B2626" t="s">
        <v>799</v>
      </c>
      <c r="C2626" t="b">
        <v>0</v>
      </c>
    </row>
    <row r="2627" spans="1:3" x14ac:dyDescent="0.25">
      <c r="A2627" s="5" t="s">
        <v>24</v>
      </c>
      <c r="B2627" t="s">
        <v>800</v>
      </c>
      <c r="C2627" t="b">
        <v>0</v>
      </c>
    </row>
    <row r="2628" spans="1:3" x14ac:dyDescent="0.25">
      <c r="A2628" s="5" t="s">
        <v>24</v>
      </c>
      <c r="B2628" t="s">
        <v>801</v>
      </c>
      <c r="C2628" t="b">
        <v>0</v>
      </c>
    </row>
    <row r="2629" spans="1:3" x14ac:dyDescent="0.25">
      <c r="A2629" s="5" t="s">
        <v>77</v>
      </c>
      <c r="B2629" t="s">
        <v>146</v>
      </c>
      <c r="C2629" t="b">
        <v>1</v>
      </c>
    </row>
    <row r="2630" spans="1:3" x14ac:dyDescent="0.25">
      <c r="A2630" s="5" t="s">
        <v>77</v>
      </c>
      <c r="B2630" t="s">
        <v>802</v>
      </c>
      <c r="C2630" s="5" t="s">
        <v>803</v>
      </c>
    </row>
    <row r="2631" spans="1:3" x14ac:dyDescent="0.25">
      <c r="A2631" s="5" t="s">
        <v>77</v>
      </c>
      <c r="B2631" t="s">
        <v>804</v>
      </c>
      <c r="C2631" s="5" t="s">
        <v>805</v>
      </c>
    </row>
    <row r="2632" spans="1:3" x14ac:dyDescent="0.25">
      <c r="A2632" s="5" t="s">
        <v>70</v>
      </c>
      <c r="B2632" t="s">
        <v>146</v>
      </c>
      <c r="C2632" t="b">
        <v>1</v>
      </c>
    </row>
    <row r="2633" spans="1:3" x14ac:dyDescent="0.25">
      <c r="A2633" s="5" t="s">
        <v>70</v>
      </c>
      <c r="B2633" t="s">
        <v>802</v>
      </c>
      <c r="C2633" s="5" t="s">
        <v>806</v>
      </c>
    </row>
    <row r="2634" spans="1:3" x14ac:dyDescent="0.25">
      <c r="A2634" s="5" t="s">
        <v>70</v>
      </c>
      <c r="B2634" t="s">
        <v>804</v>
      </c>
      <c r="C2634" s="5" t="s">
        <v>805</v>
      </c>
    </row>
    <row r="2635" spans="1:3" x14ac:dyDescent="0.25">
      <c r="A2635" s="5" t="s">
        <v>72</v>
      </c>
      <c r="B2635" t="s">
        <v>146</v>
      </c>
      <c r="C2635" t="b">
        <v>1</v>
      </c>
    </row>
    <row r="2636" spans="1:3" x14ac:dyDescent="0.25">
      <c r="A2636" s="5" t="s">
        <v>72</v>
      </c>
      <c r="B2636" t="s">
        <v>802</v>
      </c>
      <c r="C2636" s="5" t="s">
        <v>807</v>
      </c>
    </row>
    <row r="2637" spans="1:3" x14ac:dyDescent="0.25">
      <c r="A2637" s="5" t="s">
        <v>72</v>
      </c>
      <c r="B2637" t="s">
        <v>804</v>
      </c>
      <c r="C2637" s="5" t="s">
        <v>805</v>
      </c>
    </row>
    <row r="2638" spans="1:3" x14ac:dyDescent="0.25">
      <c r="A2638" s="5" t="s">
        <v>154</v>
      </c>
      <c r="B2638" t="s">
        <v>146</v>
      </c>
      <c r="C2638" t="b">
        <v>1</v>
      </c>
    </row>
    <row r="2639" spans="1:3" x14ac:dyDescent="0.25">
      <c r="A2639" s="5" t="s">
        <v>154</v>
      </c>
      <c r="B2639" t="s">
        <v>802</v>
      </c>
      <c r="C2639" s="5" t="s">
        <v>808</v>
      </c>
    </row>
    <row r="2640" spans="1:3" x14ac:dyDescent="0.25">
      <c r="A2640" s="5" t="s">
        <v>154</v>
      </c>
      <c r="B2640" t="s">
        <v>804</v>
      </c>
      <c r="C2640" s="5" t="s">
        <v>805</v>
      </c>
    </row>
    <row r="2641" spans="1:3" x14ac:dyDescent="0.25">
      <c r="A2641" s="5" t="s">
        <v>925</v>
      </c>
      <c r="B2641" t="s">
        <v>146</v>
      </c>
      <c r="C2641" t="b">
        <v>0</v>
      </c>
    </row>
    <row r="2642" spans="1:3" x14ac:dyDescent="0.25">
      <c r="A2642" s="5" t="s">
        <v>925</v>
      </c>
      <c r="B2642" t="s">
        <v>802</v>
      </c>
      <c r="C2642" s="5" t="s">
        <v>811</v>
      </c>
    </row>
    <row r="2643" spans="1:3" x14ac:dyDescent="0.25">
      <c r="A2643" s="5" t="s">
        <v>925</v>
      </c>
      <c r="B2643" t="s">
        <v>809</v>
      </c>
      <c r="C2643">
        <v>26.57</v>
      </c>
    </row>
    <row r="2644" spans="1:3" x14ac:dyDescent="0.25">
      <c r="A2644" s="5" t="s">
        <v>925</v>
      </c>
      <c r="B2644" t="s">
        <v>804</v>
      </c>
      <c r="C2644" s="5" t="s">
        <v>805</v>
      </c>
    </row>
    <row r="2645" spans="1:3" x14ac:dyDescent="0.25">
      <c r="A2645" s="5" t="s">
        <v>926</v>
      </c>
      <c r="B2645" t="s">
        <v>146</v>
      </c>
      <c r="C2645" t="b">
        <v>0</v>
      </c>
    </row>
    <row r="2646" spans="1:3" x14ac:dyDescent="0.25">
      <c r="A2646" s="5" t="s">
        <v>926</v>
      </c>
      <c r="B2646" t="s">
        <v>802</v>
      </c>
      <c r="C2646" s="5" t="s">
        <v>812</v>
      </c>
    </row>
    <row r="2647" spans="1:3" x14ac:dyDescent="0.25">
      <c r="A2647" s="5" t="s">
        <v>926</v>
      </c>
      <c r="B2647" t="s">
        <v>809</v>
      </c>
      <c r="C2647">
        <v>25.29</v>
      </c>
    </row>
    <row r="2648" spans="1:3" x14ac:dyDescent="0.25">
      <c r="A2648" s="5" t="s">
        <v>926</v>
      </c>
      <c r="B2648" t="s">
        <v>804</v>
      </c>
      <c r="C2648" s="5" t="s">
        <v>805</v>
      </c>
    </row>
    <row r="2649" spans="1:3" x14ac:dyDescent="0.25">
      <c r="A2649" s="5" t="s">
        <v>1145</v>
      </c>
      <c r="B2649" t="s">
        <v>146</v>
      </c>
      <c r="C2649" t="b">
        <v>0</v>
      </c>
    </row>
    <row r="2650" spans="1:3" x14ac:dyDescent="0.25">
      <c r="A2650" s="5" t="s">
        <v>1145</v>
      </c>
      <c r="B2650" t="s">
        <v>802</v>
      </c>
      <c r="C2650" s="5" t="s">
        <v>814</v>
      </c>
    </row>
    <row r="2651" spans="1:3" x14ac:dyDescent="0.25">
      <c r="A2651" s="5" t="s">
        <v>1145</v>
      </c>
      <c r="B2651" t="s">
        <v>809</v>
      </c>
      <c r="C2651">
        <v>32.14</v>
      </c>
    </row>
    <row r="2652" spans="1:3" x14ac:dyDescent="0.25">
      <c r="A2652" s="5" t="s">
        <v>1145</v>
      </c>
      <c r="B2652" t="s">
        <v>804</v>
      </c>
      <c r="C2652" s="5" t="s">
        <v>805</v>
      </c>
    </row>
    <row r="2653" spans="1:3" x14ac:dyDescent="0.25">
      <c r="A2653" s="5" t="s">
        <v>156</v>
      </c>
      <c r="B2653" t="s">
        <v>146</v>
      </c>
      <c r="C2653" t="b">
        <v>0</v>
      </c>
    </row>
    <row r="2654" spans="1:3" x14ac:dyDescent="0.25">
      <c r="A2654" s="5" t="s">
        <v>156</v>
      </c>
      <c r="B2654" t="s">
        <v>802</v>
      </c>
      <c r="C2654" s="5" t="s">
        <v>837</v>
      </c>
    </row>
    <row r="2655" spans="1:3" x14ac:dyDescent="0.25">
      <c r="A2655" s="5" t="s">
        <v>156</v>
      </c>
      <c r="B2655" t="s">
        <v>809</v>
      </c>
      <c r="C2655">
        <v>17.43</v>
      </c>
    </row>
    <row r="2656" spans="1:3" x14ac:dyDescent="0.25">
      <c r="A2656" s="5" t="s">
        <v>156</v>
      </c>
      <c r="B2656" t="s">
        <v>804</v>
      </c>
      <c r="C2656" s="5" t="s">
        <v>805</v>
      </c>
    </row>
    <row r="2657" spans="1:11" x14ac:dyDescent="0.25">
      <c r="A2657" s="5" t="s">
        <v>455</v>
      </c>
      <c r="B2657" t="s">
        <v>146</v>
      </c>
      <c r="C2657" t="b">
        <v>0</v>
      </c>
    </row>
    <row r="2658" spans="1:11" x14ac:dyDescent="0.25">
      <c r="A2658" s="5" t="s">
        <v>455</v>
      </c>
      <c r="B2658" t="s">
        <v>802</v>
      </c>
      <c r="C2658" s="5" t="s">
        <v>848</v>
      </c>
    </row>
    <row r="2659" spans="1:11" x14ac:dyDescent="0.25">
      <c r="A2659" s="5" t="s">
        <v>455</v>
      </c>
      <c r="B2659" t="s">
        <v>809</v>
      </c>
      <c r="C2659">
        <v>12.57</v>
      </c>
    </row>
    <row r="2660" spans="1:11" x14ac:dyDescent="0.25">
      <c r="A2660" s="5" t="s">
        <v>455</v>
      </c>
      <c r="B2660" t="s">
        <v>804</v>
      </c>
      <c r="C2660" s="5" t="s">
        <v>1047</v>
      </c>
    </row>
    <row r="2661" spans="1:11" x14ac:dyDescent="0.25">
      <c r="A2661" s="5" t="s">
        <v>24</v>
      </c>
      <c r="B2661" t="s">
        <v>815</v>
      </c>
      <c r="C2661">
        <v>10498160</v>
      </c>
    </row>
    <row r="2662" spans="1:11" x14ac:dyDescent="0.25">
      <c r="A2662" s="5" t="s">
        <v>24</v>
      </c>
      <c r="B2662" t="s">
        <v>816</v>
      </c>
      <c r="C2662" t="b">
        <v>0</v>
      </c>
    </row>
    <row r="2663" spans="1:11" x14ac:dyDescent="0.25">
      <c r="A2663" s="5" t="s">
        <v>24</v>
      </c>
      <c r="B2663" t="s">
        <v>817</v>
      </c>
      <c r="C2663" t="b">
        <v>1</v>
      </c>
    </row>
    <row r="2664" spans="1:11" x14ac:dyDescent="0.25">
      <c r="A2664" s="5" t="s">
        <v>24</v>
      </c>
      <c r="B2664" t="s">
        <v>818</v>
      </c>
      <c r="C2664" t="b">
        <v>1</v>
      </c>
    </row>
    <row r="2665" spans="1:11" x14ac:dyDescent="0.25">
      <c r="A2665" s="5" t="s">
        <v>24</v>
      </c>
      <c r="B2665" t="s">
        <v>819</v>
      </c>
      <c r="C2665">
        <v>0</v>
      </c>
    </row>
    <row r="2666" spans="1:11" x14ac:dyDescent="0.25">
      <c r="A2666" s="5" t="s">
        <v>24</v>
      </c>
      <c r="B2666" t="s">
        <v>820</v>
      </c>
      <c r="C2666">
        <v>-2</v>
      </c>
    </row>
    <row r="2667" spans="1:11" x14ac:dyDescent="0.25">
      <c r="A2667" s="5" t="s">
        <v>24</v>
      </c>
      <c r="B2667" t="s">
        <v>821</v>
      </c>
      <c r="C2667">
        <v>1</v>
      </c>
    </row>
    <row r="2668" spans="1:11" x14ac:dyDescent="0.25">
      <c r="A2668" s="5" t="s">
        <v>24</v>
      </c>
      <c r="B2668" t="s">
        <v>822</v>
      </c>
      <c r="C2668">
        <v>1</v>
      </c>
    </row>
    <row r="2669" spans="1:11" x14ac:dyDescent="0.25">
      <c r="A2669" s="5" t="s">
        <v>24</v>
      </c>
      <c r="B2669" t="s">
        <v>823</v>
      </c>
      <c r="C2669">
        <v>1</v>
      </c>
    </row>
    <row r="2670" spans="1:11" x14ac:dyDescent="0.25">
      <c r="A2670" t="s">
        <v>1144</v>
      </c>
    </row>
    <row r="2671" spans="1:11" x14ac:dyDescent="0.25">
      <c r="A2671" t="s">
        <v>1155</v>
      </c>
    </row>
    <row r="2672" spans="1:11" x14ac:dyDescent="0.25">
      <c r="D2672">
        <v>1</v>
      </c>
      <c r="E2672" t="s">
        <v>69</v>
      </c>
      <c r="F2672" s="5" t="s">
        <v>453</v>
      </c>
      <c r="G2672" t="s">
        <v>71</v>
      </c>
      <c r="I2672">
        <v>10</v>
      </c>
      <c r="J2672">
        <v>0</v>
      </c>
      <c r="K2672" t="s">
        <v>885</v>
      </c>
    </row>
    <row r="2673" spans="1:17" x14ac:dyDescent="0.25">
      <c r="D2673">
        <v>2</v>
      </c>
      <c r="E2673" t="s">
        <v>69</v>
      </c>
      <c r="F2673" s="5" t="s">
        <v>70</v>
      </c>
      <c r="G2673" t="s">
        <v>71</v>
      </c>
      <c r="I2673">
        <v>10</v>
      </c>
      <c r="J2673">
        <v>0</v>
      </c>
      <c r="K2673" t="s">
        <v>886</v>
      </c>
    </row>
    <row r="2674" spans="1:17" x14ac:dyDescent="0.25">
      <c r="D2674">
        <v>3</v>
      </c>
      <c r="E2674" t="s">
        <v>69</v>
      </c>
      <c r="F2674" s="5" t="s">
        <v>72</v>
      </c>
      <c r="G2674" t="s">
        <v>71</v>
      </c>
      <c r="I2674">
        <v>10</v>
      </c>
      <c r="J2674">
        <v>0</v>
      </c>
      <c r="K2674" t="s">
        <v>887</v>
      </c>
    </row>
    <row r="2675" spans="1:17" x14ac:dyDescent="0.25">
      <c r="D2675">
        <v>4</v>
      </c>
      <c r="E2675" t="s">
        <v>69</v>
      </c>
      <c r="F2675" s="5" t="s">
        <v>154</v>
      </c>
      <c r="G2675" t="s">
        <v>71</v>
      </c>
      <c r="I2675">
        <v>10</v>
      </c>
      <c r="J2675">
        <v>0</v>
      </c>
      <c r="K2675" t="s">
        <v>888</v>
      </c>
    </row>
    <row r="2676" spans="1:17" x14ac:dyDescent="0.25">
      <c r="D2676">
        <v>5</v>
      </c>
      <c r="E2676" t="s">
        <v>69</v>
      </c>
      <c r="F2676" s="5" t="s">
        <v>1156</v>
      </c>
      <c r="G2676" t="s">
        <v>71</v>
      </c>
      <c r="I2676">
        <v>10</v>
      </c>
      <c r="J2676">
        <v>0</v>
      </c>
      <c r="K2676" t="s">
        <v>1255</v>
      </c>
    </row>
    <row r="2677" spans="1:17" x14ac:dyDescent="0.25">
      <c r="D2677">
        <v>6</v>
      </c>
      <c r="E2677" t="s">
        <v>69</v>
      </c>
      <c r="F2677" s="5" t="s">
        <v>249</v>
      </c>
      <c r="G2677" t="s">
        <v>71</v>
      </c>
      <c r="I2677">
        <v>10</v>
      </c>
      <c r="J2677">
        <v>0</v>
      </c>
      <c r="K2677" t="s">
        <v>258</v>
      </c>
    </row>
    <row r="2678" spans="1:17" x14ac:dyDescent="0.25">
      <c r="D2678">
        <v>7</v>
      </c>
      <c r="E2678" t="s">
        <v>69</v>
      </c>
      <c r="F2678" s="5" t="s">
        <v>377</v>
      </c>
      <c r="G2678" t="s">
        <v>71</v>
      </c>
      <c r="I2678">
        <v>10</v>
      </c>
      <c r="J2678">
        <v>0</v>
      </c>
      <c r="K2678" t="s">
        <v>1153</v>
      </c>
    </row>
    <row r="2679" spans="1:17" x14ac:dyDescent="0.25">
      <c r="D2679">
        <v>8</v>
      </c>
      <c r="E2679" t="s">
        <v>69</v>
      </c>
      <c r="F2679" s="5" t="s">
        <v>202</v>
      </c>
      <c r="G2679" t="s">
        <v>151</v>
      </c>
      <c r="H2679">
        <v>50</v>
      </c>
      <c r="K2679" t="s">
        <v>646</v>
      </c>
    </row>
    <row r="2680" spans="1:17" x14ac:dyDescent="0.25">
      <c r="D2680">
        <v>9</v>
      </c>
      <c r="E2680" t="s">
        <v>69</v>
      </c>
      <c r="F2680" s="5" t="s">
        <v>242</v>
      </c>
      <c r="G2680" t="s">
        <v>151</v>
      </c>
      <c r="H2680">
        <v>50</v>
      </c>
      <c r="K2680" t="s">
        <v>933</v>
      </c>
    </row>
    <row r="2681" spans="1:17" x14ac:dyDescent="0.25">
      <c r="D2681">
        <v>10</v>
      </c>
      <c r="E2681" t="s">
        <v>69</v>
      </c>
      <c r="F2681" s="5" t="s">
        <v>243</v>
      </c>
      <c r="G2681" t="s">
        <v>151</v>
      </c>
      <c r="H2681">
        <v>50</v>
      </c>
      <c r="K2681" t="s">
        <v>934</v>
      </c>
    </row>
    <row r="2682" spans="1:17" x14ac:dyDescent="0.25">
      <c r="D2682">
        <v>11</v>
      </c>
      <c r="E2682" t="s">
        <v>69</v>
      </c>
      <c r="F2682" s="5" t="s">
        <v>415</v>
      </c>
      <c r="G2682" t="s">
        <v>151</v>
      </c>
      <c r="H2682">
        <v>128</v>
      </c>
      <c r="K2682" t="s">
        <v>932</v>
      </c>
      <c r="Q2682">
        <v>0</v>
      </c>
    </row>
    <row r="2683" spans="1:17" x14ac:dyDescent="0.25">
      <c r="D2683">
        <v>12</v>
      </c>
      <c r="E2683" t="s">
        <v>69</v>
      </c>
      <c r="F2683" s="5" t="s">
        <v>363</v>
      </c>
      <c r="G2683" t="s">
        <v>221</v>
      </c>
      <c r="H2683">
        <v>2</v>
      </c>
      <c r="K2683" t="s">
        <v>363</v>
      </c>
      <c r="Q2683">
        <v>0</v>
      </c>
    </row>
    <row r="2684" spans="1:17" x14ac:dyDescent="0.25">
      <c r="A2684" t="s">
        <v>1157</v>
      </c>
    </row>
    <row r="2685" spans="1:17" x14ac:dyDescent="0.25">
      <c r="A2685" t="s">
        <v>1302</v>
      </c>
    </row>
    <row r="2686" spans="1:17" x14ac:dyDescent="0.25">
      <c r="A2686">
        <v>125</v>
      </c>
    </row>
    <row r="2687" spans="1:17" x14ac:dyDescent="0.25">
      <c r="B2687" s="5" t="s">
        <v>24</v>
      </c>
    </row>
    <row r="2688" spans="1:17" x14ac:dyDescent="0.25">
      <c r="A2688">
        <v>125</v>
      </c>
      <c r="B2688" s="5" t="s">
        <v>624</v>
      </c>
    </row>
    <row r="2689" spans="1:2" x14ac:dyDescent="0.25">
      <c r="A2689">
        <v>126</v>
      </c>
      <c r="B2689" s="5" t="s">
        <v>625</v>
      </c>
    </row>
    <row r="2690" spans="1:2" x14ac:dyDescent="0.25">
      <c r="A2690" t="s">
        <v>1303</v>
      </c>
    </row>
    <row r="2691" spans="1:2" x14ac:dyDescent="0.25">
      <c r="A2691" t="s">
        <v>1304</v>
      </c>
    </row>
    <row r="2692" spans="1:2" x14ac:dyDescent="0.25">
      <c r="A2692">
        <v>128</v>
      </c>
    </row>
    <row r="2693" spans="1:2" x14ac:dyDescent="0.25">
      <c r="B2693" s="5" t="s">
        <v>24</v>
      </c>
    </row>
    <row r="2694" spans="1:2" x14ac:dyDescent="0.25">
      <c r="A2694">
        <v>128</v>
      </c>
      <c r="B2694" s="5" t="s">
        <v>390</v>
      </c>
    </row>
    <row r="2695" spans="1:2" x14ac:dyDescent="0.25">
      <c r="A2695">
        <v>127</v>
      </c>
      <c r="B2695" s="5" t="s">
        <v>81</v>
      </c>
    </row>
    <row r="2696" spans="1:2" x14ac:dyDescent="0.25">
      <c r="A2696" t="s">
        <v>1305</v>
      </c>
    </row>
    <row r="2697" spans="1:2" x14ac:dyDescent="0.25">
      <c r="A2697" t="s">
        <v>1306</v>
      </c>
    </row>
    <row r="2699" spans="1:2" x14ac:dyDescent="0.25">
      <c r="B2699" s="5" t="s">
        <v>24</v>
      </c>
    </row>
    <row r="2700" spans="1:2" x14ac:dyDescent="0.25">
      <c r="A2700">
        <v>129</v>
      </c>
      <c r="B2700" s="5" t="s">
        <v>626</v>
      </c>
    </row>
    <row r="2701" spans="1:2" x14ac:dyDescent="0.25">
      <c r="A2701">
        <v>130</v>
      </c>
      <c r="B2701" s="5" t="s">
        <v>627</v>
      </c>
    </row>
    <row r="2702" spans="1:2" x14ac:dyDescent="0.25">
      <c r="A2702">
        <v>131</v>
      </c>
      <c r="B2702" s="5" t="s">
        <v>628</v>
      </c>
    </row>
    <row r="2703" spans="1:2" x14ac:dyDescent="0.25">
      <c r="A2703">
        <v>132</v>
      </c>
      <c r="B2703" s="5" t="s">
        <v>629</v>
      </c>
    </row>
    <row r="2704" spans="1:2" x14ac:dyDescent="0.25">
      <c r="A2704" t="s">
        <v>1307</v>
      </c>
    </row>
    <row r="2705" spans="1:2" x14ac:dyDescent="0.25">
      <c r="A2705" t="s">
        <v>1328</v>
      </c>
    </row>
    <row r="2706" spans="1:2" x14ac:dyDescent="0.25">
      <c r="A2706">
        <v>125</v>
      </c>
    </row>
    <row r="2707" spans="1:2" x14ac:dyDescent="0.25">
      <c r="B2707" s="5" t="s">
        <v>24</v>
      </c>
    </row>
    <row r="2708" spans="1:2" x14ac:dyDescent="0.25">
      <c r="A2708">
        <v>125</v>
      </c>
      <c r="B2708" s="5" t="s">
        <v>624</v>
      </c>
    </row>
    <row r="2709" spans="1:2" x14ac:dyDescent="0.25">
      <c r="A2709">
        <v>126</v>
      </c>
      <c r="B2709" s="5" t="s">
        <v>625</v>
      </c>
    </row>
    <row r="2710" spans="1:2" x14ac:dyDescent="0.25">
      <c r="A2710" t="s">
        <v>1329</v>
      </c>
    </row>
    <row r="2711" spans="1:2" x14ac:dyDescent="0.25">
      <c r="A2711" t="s">
        <v>1330</v>
      </c>
    </row>
    <row r="2712" spans="1:2" x14ac:dyDescent="0.25">
      <c r="A2712">
        <v>128</v>
      </c>
    </row>
    <row r="2713" spans="1:2" x14ac:dyDescent="0.25">
      <c r="B2713" s="5" t="s">
        <v>24</v>
      </c>
    </row>
    <row r="2714" spans="1:2" x14ac:dyDescent="0.25">
      <c r="A2714">
        <v>128</v>
      </c>
      <c r="B2714" s="5" t="s">
        <v>390</v>
      </c>
    </row>
    <row r="2715" spans="1:2" x14ac:dyDescent="0.25">
      <c r="A2715">
        <v>127</v>
      </c>
      <c r="B2715" s="5" t="s">
        <v>81</v>
      </c>
    </row>
    <row r="2716" spans="1:2" x14ac:dyDescent="0.25">
      <c r="A2716" t="s">
        <v>1331</v>
      </c>
    </row>
    <row r="2717" spans="1:2" x14ac:dyDescent="0.25">
      <c r="A2717" t="s">
        <v>1332</v>
      </c>
    </row>
    <row r="2719" spans="1:2" x14ac:dyDescent="0.25">
      <c r="B2719" s="5" t="s">
        <v>24</v>
      </c>
    </row>
    <row r="2720" spans="1:2" x14ac:dyDescent="0.25">
      <c r="A2720">
        <v>129</v>
      </c>
      <c r="B2720" s="5" t="s">
        <v>626</v>
      </c>
    </row>
    <row r="2721" spans="1:2" x14ac:dyDescent="0.25">
      <c r="A2721">
        <v>130</v>
      </c>
      <c r="B2721" s="5" t="s">
        <v>627</v>
      </c>
    </row>
    <row r="2722" spans="1:2" x14ac:dyDescent="0.25">
      <c r="A2722">
        <v>131</v>
      </c>
      <c r="B2722" s="5" t="s">
        <v>628</v>
      </c>
    </row>
    <row r="2723" spans="1:2" x14ac:dyDescent="0.25">
      <c r="A2723">
        <v>132</v>
      </c>
      <c r="B2723" s="5" t="s">
        <v>629</v>
      </c>
    </row>
    <row r="2724" spans="1:2" x14ac:dyDescent="0.25">
      <c r="A2724" t="s">
        <v>1333</v>
      </c>
    </row>
    <row r="2725" spans="1:2" x14ac:dyDescent="0.25">
      <c r="A2725" t="s">
        <v>1334</v>
      </c>
    </row>
    <row r="2727" spans="1:2" x14ac:dyDescent="0.25">
      <c r="B2727" s="5" t="s">
        <v>24</v>
      </c>
    </row>
    <row r="2728" spans="1:2" x14ac:dyDescent="0.25">
      <c r="A2728">
        <v>140</v>
      </c>
      <c r="B2728" s="5" t="s">
        <v>609</v>
      </c>
    </row>
    <row r="2729" spans="1:2" x14ac:dyDescent="0.25">
      <c r="A2729">
        <v>141</v>
      </c>
      <c r="B2729" s="5" t="s">
        <v>622</v>
      </c>
    </row>
    <row r="2730" spans="1:2" x14ac:dyDescent="0.25">
      <c r="A2730">
        <v>142</v>
      </c>
      <c r="B2730" s="5" t="s">
        <v>623</v>
      </c>
    </row>
    <row r="2731" spans="1:2" x14ac:dyDescent="0.25">
      <c r="A2731">
        <v>234</v>
      </c>
      <c r="B2731" s="5" t="s">
        <v>611</v>
      </c>
    </row>
    <row r="2732" spans="1:2" x14ac:dyDescent="0.25">
      <c r="A2732">
        <v>235</v>
      </c>
      <c r="B2732" s="5" t="s">
        <v>612</v>
      </c>
    </row>
    <row r="2733" spans="1:2" x14ac:dyDescent="0.25">
      <c r="A2733">
        <v>236</v>
      </c>
      <c r="B2733" s="5" t="s">
        <v>613</v>
      </c>
    </row>
    <row r="2734" spans="1:2" x14ac:dyDescent="0.25">
      <c r="A2734">
        <v>227</v>
      </c>
      <c r="B2734" s="5" t="s">
        <v>610</v>
      </c>
    </row>
    <row r="2735" spans="1:2" x14ac:dyDescent="0.25">
      <c r="A2735">
        <v>228</v>
      </c>
      <c r="B2735" s="5" t="s">
        <v>614</v>
      </c>
    </row>
    <row r="2736" spans="1:2" x14ac:dyDescent="0.25">
      <c r="A2736">
        <v>229</v>
      </c>
      <c r="B2736" s="5" t="s">
        <v>615</v>
      </c>
    </row>
    <row r="2737" spans="1:2" x14ac:dyDescent="0.25">
      <c r="A2737">
        <v>230</v>
      </c>
      <c r="B2737" s="5" t="s">
        <v>616</v>
      </c>
    </row>
    <row r="2738" spans="1:2" x14ac:dyDescent="0.25">
      <c r="A2738">
        <v>231</v>
      </c>
      <c r="B2738" s="5" t="s">
        <v>617</v>
      </c>
    </row>
    <row r="2739" spans="1:2" x14ac:dyDescent="0.25">
      <c r="A2739">
        <v>232</v>
      </c>
      <c r="B2739" s="5" t="s">
        <v>618</v>
      </c>
    </row>
    <row r="2740" spans="1:2" x14ac:dyDescent="0.25">
      <c r="A2740">
        <v>233</v>
      </c>
      <c r="B2740" s="5" t="s">
        <v>619</v>
      </c>
    </row>
    <row r="2741" spans="1:2" x14ac:dyDescent="0.25">
      <c r="A2741">
        <v>237</v>
      </c>
      <c r="B2741" s="5" t="s">
        <v>620</v>
      </c>
    </row>
    <row r="2742" spans="1:2" x14ac:dyDescent="0.25">
      <c r="A2742">
        <v>238</v>
      </c>
      <c r="B2742" s="5" t="s">
        <v>621</v>
      </c>
    </row>
    <row r="2743" spans="1:2" x14ac:dyDescent="0.25">
      <c r="A2743">
        <v>139</v>
      </c>
      <c r="B2743" s="5" t="s">
        <v>392</v>
      </c>
    </row>
    <row r="2744" spans="1:2" x14ac:dyDescent="0.25">
      <c r="A2744" t="s">
        <v>1335</v>
      </c>
    </row>
    <row r="2745" spans="1:2" x14ac:dyDescent="0.25">
      <c r="A2745" t="s">
        <v>1336</v>
      </c>
    </row>
    <row r="2747" spans="1:2" x14ac:dyDescent="0.25">
      <c r="B2747" s="5" t="s">
        <v>24</v>
      </c>
    </row>
    <row r="2748" spans="1:2" x14ac:dyDescent="0.25">
      <c r="A2748">
        <v>133</v>
      </c>
      <c r="B2748" s="5" t="s">
        <v>347</v>
      </c>
    </row>
    <row r="2749" spans="1:2" x14ac:dyDescent="0.25">
      <c r="A2749">
        <v>134</v>
      </c>
      <c r="B2749" s="5" t="s">
        <v>270</v>
      </c>
    </row>
    <row r="2750" spans="1:2" x14ac:dyDescent="0.25">
      <c r="A2750">
        <v>135</v>
      </c>
      <c r="B2750" s="5" t="s">
        <v>271</v>
      </c>
    </row>
    <row r="2751" spans="1:2" x14ac:dyDescent="0.25">
      <c r="A2751" t="s">
        <v>1337</v>
      </c>
    </row>
    <row r="2752" spans="1:2" x14ac:dyDescent="0.25">
      <c r="A2752" t="s">
        <v>1338</v>
      </c>
    </row>
    <row r="2754" spans="1:2" x14ac:dyDescent="0.25">
      <c r="B2754" s="5" t="s">
        <v>24</v>
      </c>
    </row>
    <row r="2755" spans="1:2" x14ac:dyDescent="0.25">
      <c r="A2755">
        <v>136</v>
      </c>
      <c r="B2755" s="5" t="s">
        <v>391</v>
      </c>
    </row>
    <row r="2756" spans="1:2" x14ac:dyDescent="0.25">
      <c r="A2756">
        <v>137</v>
      </c>
      <c r="B2756" s="5" t="s">
        <v>878</v>
      </c>
    </row>
    <row r="2757" spans="1:2" x14ac:dyDescent="0.25">
      <c r="A2757">
        <v>138</v>
      </c>
      <c r="B2757" s="5" t="s">
        <v>879</v>
      </c>
    </row>
    <row r="2758" spans="1:2" x14ac:dyDescent="0.25">
      <c r="A2758">
        <v>251</v>
      </c>
      <c r="B2758" s="5" t="s">
        <v>880</v>
      </c>
    </row>
    <row r="2759" spans="1:2" x14ac:dyDescent="0.25">
      <c r="A2759" t="s">
        <v>1339</v>
      </c>
    </row>
    <row r="2760" spans="1:2" x14ac:dyDescent="0.25">
      <c r="A2760" t="s">
        <v>1358</v>
      </c>
    </row>
    <row r="2762" spans="1:2" x14ac:dyDescent="0.25">
      <c r="B2762" s="5" t="s">
        <v>24</v>
      </c>
    </row>
    <row r="2763" spans="1:2" x14ac:dyDescent="0.25">
      <c r="A2763">
        <v>125</v>
      </c>
      <c r="B2763" s="5" t="s">
        <v>624</v>
      </c>
    </row>
    <row r="2764" spans="1:2" x14ac:dyDescent="0.25">
      <c r="A2764">
        <v>126</v>
      </c>
      <c r="B2764" s="5" t="s">
        <v>625</v>
      </c>
    </row>
    <row r="2765" spans="1:2" x14ac:dyDescent="0.25">
      <c r="A2765" t="s">
        <v>1359</v>
      </c>
    </row>
    <row r="2766" spans="1:2" x14ac:dyDescent="0.25">
      <c r="A2766" t="s">
        <v>1360</v>
      </c>
    </row>
    <row r="2768" spans="1:2" x14ac:dyDescent="0.25">
      <c r="B2768" s="5" t="s">
        <v>24</v>
      </c>
    </row>
    <row r="2769" spans="1:2" x14ac:dyDescent="0.25">
      <c r="A2769">
        <v>128</v>
      </c>
      <c r="B2769" s="5" t="s">
        <v>390</v>
      </c>
    </row>
    <row r="2770" spans="1:2" x14ac:dyDescent="0.25">
      <c r="A2770">
        <v>127</v>
      </c>
      <c r="B2770" s="5" t="s">
        <v>81</v>
      </c>
    </row>
    <row r="2771" spans="1:2" x14ac:dyDescent="0.25">
      <c r="A2771" t="s">
        <v>1361</v>
      </c>
    </row>
    <row r="2772" spans="1:2" x14ac:dyDescent="0.25">
      <c r="A2772" t="s">
        <v>1362</v>
      </c>
    </row>
    <row r="2774" spans="1:2" x14ac:dyDescent="0.25">
      <c r="B2774" s="5" t="s">
        <v>24</v>
      </c>
    </row>
    <row r="2775" spans="1:2" x14ac:dyDescent="0.25">
      <c r="A2775">
        <v>129</v>
      </c>
      <c r="B2775" s="5" t="s">
        <v>626</v>
      </c>
    </row>
    <row r="2776" spans="1:2" x14ac:dyDescent="0.25">
      <c r="A2776">
        <v>130</v>
      </c>
      <c r="B2776" s="5" t="s">
        <v>627</v>
      </c>
    </row>
    <row r="2777" spans="1:2" x14ac:dyDescent="0.25">
      <c r="A2777">
        <v>131</v>
      </c>
      <c r="B2777" s="5" t="s">
        <v>628</v>
      </c>
    </row>
    <row r="2778" spans="1:2" x14ac:dyDescent="0.25">
      <c r="A2778">
        <v>132</v>
      </c>
      <c r="B2778" s="5" t="s">
        <v>629</v>
      </c>
    </row>
    <row r="2779" spans="1:2" x14ac:dyDescent="0.25">
      <c r="A2779" t="s">
        <v>1363</v>
      </c>
    </row>
    <row r="2780" spans="1:2" x14ac:dyDescent="0.25">
      <c r="A2780" t="s">
        <v>1380</v>
      </c>
    </row>
    <row r="2781" spans="1:2" x14ac:dyDescent="0.25">
      <c r="A2781">
        <v>125</v>
      </c>
    </row>
    <row r="2782" spans="1:2" x14ac:dyDescent="0.25">
      <c r="B2782" s="5" t="s">
        <v>24</v>
      </c>
    </row>
    <row r="2783" spans="1:2" x14ac:dyDescent="0.25">
      <c r="A2783">
        <v>125</v>
      </c>
      <c r="B2783" s="5" t="s">
        <v>624</v>
      </c>
    </row>
    <row r="2784" spans="1:2" x14ac:dyDescent="0.25">
      <c r="A2784">
        <v>126</v>
      </c>
      <c r="B2784" s="5" t="s">
        <v>625</v>
      </c>
    </row>
    <row r="2785" spans="1:2" x14ac:dyDescent="0.25">
      <c r="A2785" t="s">
        <v>1381</v>
      </c>
    </row>
    <row r="2786" spans="1:2" x14ac:dyDescent="0.25">
      <c r="A2786" t="s">
        <v>1382</v>
      </c>
    </row>
    <row r="2787" spans="1:2" x14ac:dyDescent="0.25">
      <c r="A2787">
        <v>128</v>
      </c>
    </row>
    <row r="2788" spans="1:2" x14ac:dyDescent="0.25">
      <c r="B2788" s="5" t="s">
        <v>24</v>
      </c>
    </row>
    <row r="2789" spans="1:2" x14ac:dyDescent="0.25">
      <c r="A2789">
        <v>128</v>
      </c>
      <c r="B2789" s="5" t="s">
        <v>390</v>
      </c>
    </row>
    <row r="2790" spans="1:2" x14ac:dyDescent="0.25">
      <c r="A2790">
        <v>127</v>
      </c>
      <c r="B2790" s="5" t="s">
        <v>81</v>
      </c>
    </row>
    <row r="2791" spans="1:2" x14ac:dyDescent="0.25">
      <c r="A2791" t="s">
        <v>1383</v>
      </c>
    </row>
    <row r="2792" spans="1:2" x14ac:dyDescent="0.25">
      <c r="A2792" t="s">
        <v>1384</v>
      </c>
    </row>
    <row r="2793" spans="1:2" x14ac:dyDescent="0.25">
      <c r="A2793">
        <v>129</v>
      </c>
    </row>
    <row r="2794" spans="1:2" x14ac:dyDescent="0.25">
      <c r="B2794" s="5" t="s">
        <v>24</v>
      </c>
    </row>
    <row r="2795" spans="1:2" x14ac:dyDescent="0.25">
      <c r="A2795">
        <v>129</v>
      </c>
      <c r="B2795" s="5" t="s">
        <v>626</v>
      </c>
    </row>
    <row r="2796" spans="1:2" x14ac:dyDescent="0.25">
      <c r="A2796">
        <v>130</v>
      </c>
      <c r="B2796" s="5" t="s">
        <v>627</v>
      </c>
    </row>
    <row r="2797" spans="1:2" x14ac:dyDescent="0.25">
      <c r="A2797">
        <v>131</v>
      </c>
      <c r="B2797" s="5" t="s">
        <v>628</v>
      </c>
    </row>
    <row r="2798" spans="1:2" x14ac:dyDescent="0.25">
      <c r="A2798">
        <v>132</v>
      </c>
      <c r="B2798" s="5" t="s">
        <v>629</v>
      </c>
    </row>
    <row r="2799" spans="1:2" x14ac:dyDescent="0.25">
      <c r="A2799" t="s">
        <v>1385</v>
      </c>
    </row>
    <row r="2800" spans="1:2" x14ac:dyDescent="0.25">
      <c r="A2800" t="s">
        <v>1402</v>
      </c>
    </row>
    <row r="2801" spans="1:2" x14ac:dyDescent="0.25">
      <c r="A2801">
        <v>125</v>
      </c>
    </row>
    <row r="2802" spans="1:2" x14ac:dyDescent="0.25">
      <c r="B2802" s="5" t="s">
        <v>24</v>
      </c>
    </row>
    <row r="2803" spans="1:2" x14ac:dyDescent="0.25">
      <c r="A2803">
        <v>125</v>
      </c>
      <c r="B2803" s="5" t="s">
        <v>624</v>
      </c>
    </row>
    <row r="2804" spans="1:2" x14ac:dyDescent="0.25">
      <c r="A2804">
        <v>126</v>
      </c>
      <c r="B2804" s="5" t="s">
        <v>625</v>
      </c>
    </row>
    <row r="2805" spans="1:2" x14ac:dyDescent="0.25">
      <c r="A2805" t="s">
        <v>1403</v>
      </c>
    </row>
    <row r="2806" spans="1:2" x14ac:dyDescent="0.25">
      <c r="A2806" t="s">
        <v>1404</v>
      </c>
    </row>
    <row r="2807" spans="1:2" x14ac:dyDescent="0.25">
      <c r="A2807">
        <v>128</v>
      </c>
    </row>
    <row r="2808" spans="1:2" x14ac:dyDescent="0.25">
      <c r="B2808" s="5" t="s">
        <v>24</v>
      </c>
    </row>
    <row r="2809" spans="1:2" x14ac:dyDescent="0.25">
      <c r="A2809">
        <v>128</v>
      </c>
      <c r="B2809" s="5" t="s">
        <v>390</v>
      </c>
    </row>
    <row r="2810" spans="1:2" x14ac:dyDescent="0.25">
      <c r="A2810">
        <v>127</v>
      </c>
      <c r="B2810" s="5" t="s">
        <v>81</v>
      </c>
    </row>
    <row r="2811" spans="1:2" x14ac:dyDescent="0.25">
      <c r="A2811" t="s">
        <v>1405</v>
      </c>
    </row>
    <row r="2812" spans="1:2" x14ac:dyDescent="0.25">
      <c r="A2812" t="s">
        <v>1406</v>
      </c>
    </row>
    <row r="2813" spans="1:2" x14ac:dyDescent="0.25">
      <c r="A2813">
        <v>132</v>
      </c>
    </row>
    <row r="2814" spans="1:2" x14ac:dyDescent="0.25">
      <c r="B2814" s="5" t="s">
        <v>24</v>
      </c>
    </row>
    <row r="2815" spans="1:2" x14ac:dyDescent="0.25">
      <c r="A2815">
        <v>129</v>
      </c>
      <c r="B2815" s="5" t="s">
        <v>626</v>
      </c>
    </row>
    <row r="2816" spans="1:2" x14ac:dyDescent="0.25">
      <c r="A2816">
        <v>130</v>
      </c>
      <c r="B2816" s="5" t="s">
        <v>627</v>
      </c>
    </row>
    <row r="2817" spans="1:2" x14ac:dyDescent="0.25">
      <c r="A2817">
        <v>131</v>
      </c>
      <c r="B2817" s="5" t="s">
        <v>628</v>
      </c>
    </row>
    <row r="2818" spans="1:2" x14ac:dyDescent="0.25">
      <c r="A2818">
        <v>132</v>
      </c>
      <c r="B2818" s="5" t="s">
        <v>629</v>
      </c>
    </row>
    <row r="2819" spans="1:2" x14ac:dyDescent="0.25">
      <c r="A2819" t="s">
        <v>1407</v>
      </c>
    </row>
    <row r="2820" spans="1:2" x14ac:dyDescent="0.25">
      <c r="A2820" t="s">
        <v>1422</v>
      </c>
    </row>
    <row r="2821" spans="1:2" x14ac:dyDescent="0.25">
      <c r="A2821">
        <v>125</v>
      </c>
    </row>
    <row r="2822" spans="1:2" x14ac:dyDescent="0.25">
      <c r="B2822" s="5" t="s">
        <v>24</v>
      </c>
    </row>
    <row r="2823" spans="1:2" x14ac:dyDescent="0.25">
      <c r="A2823">
        <v>125</v>
      </c>
      <c r="B2823" s="5" t="s">
        <v>624</v>
      </c>
    </row>
    <row r="2824" spans="1:2" x14ac:dyDescent="0.25">
      <c r="A2824">
        <v>126</v>
      </c>
      <c r="B2824" s="5" t="s">
        <v>625</v>
      </c>
    </row>
    <row r="2825" spans="1:2" x14ac:dyDescent="0.25">
      <c r="A2825" t="s">
        <v>1423</v>
      </c>
    </row>
    <row r="2826" spans="1:2" x14ac:dyDescent="0.25">
      <c r="A2826" t="s">
        <v>1424</v>
      </c>
    </row>
    <row r="2827" spans="1:2" x14ac:dyDescent="0.25">
      <c r="A2827">
        <v>128</v>
      </c>
    </row>
    <row r="2828" spans="1:2" x14ac:dyDescent="0.25">
      <c r="B2828" s="5" t="s">
        <v>24</v>
      </c>
    </row>
    <row r="2829" spans="1:2" x14ac:dyDescent="0.25">
      <c r="A2829">
        <v>128</v>
      </c>
      <c r="B2829" s="5" t="s">
        <v>390</v>
      </c>
    </row>
    <row r="2830" spans="1:2" x14ac:dyDescent="0.25">
      <c r="A2830">
        <v>127</v>
      </c>
      <c r="B2830" s="5" t="s">
        <v>81</v>
      </c>
    </row>
    <row r="2831" spans="1:2" x14ac:dyDescent="0.25">
      <c r="A2831" t="s">
        <v>1425</v>
      </c>
    </row>
    <row r="2832" spans="1:2" x14ac:dyDescent="0.25">
      <c r="A2832" t="s">
        <v>1438</v>
      </c>
    </row>
    <row r="2834" spans="1:19" x14ac:dyDescent="0.25">
      <c r="B2834" s="5" t="s">
        <v>24</v>
      </c>
    </row>
    <row r="2835" spans="1:19" x14ac:dyDescent="0.25">
      <c r="A2835">
        <v>125</v>
      </c>
      <c r="B2835" s="5" t="s">
        <v>624</v>
      </c>
    </row>
    <row r="2836" spans="1:19" x14ac:dyDescent="0.25">
      <c r="A2836">
        <v>126</v>
      </c>
      <c r="B2836" s="5" t="s">
        <v>625</v>
      </c>
    </row>
    <row r="2837" spans="1:19" x14ac:dyDescent="0.25">
      <c r="A2837" t="s">
        <v>1439</v>
      </c>
    </row>
    <row r="2838" spans="1:19" x14ac:dyDescent="0.25">
      <c r="A2838" t="s">
        <v>1440</v>
      </c>
    </row>
    <row r="2840" spans="1:19" x14ac:dyDescent="0.25">
      <c r="B2840" s="5" t="s">
        <v>24</v>
      </c>
    </row>
    <row r="2841" spans="1:19" x14ac:dyDescent="0.25">
      <c r="A2841">
        <v>128</v>
      </c>
      <c r="B2841" s="5" t="s">
        <v>390</v>
      </c>
    </row>
    <row r="2842" spans="1:19" x14ac:dyDescent="0.25">
      <c r="A2842">
        <v>127</v>
      </c>
      <c r="B2842" s="5" t="s">
        <v>81</v>
      </c>
    </row>
    <row r="2843" spans="1:19" x14ac:dyDescent="0.25">
      <c r="A2843" t="s">
        <v>1441</v>
      </c>
    </row>
    <row r="2844" spans="1:19" x14ac:dyDescent="0.25">
      <c r="A2844" t="s">
        <v>1464</v>
      </c>
    </row>
    <row r="2845" spans="1:19" x14ac:dyDescent="0.25">
      <c r="D2845">
        <v>1</v>
      </c>
      <c r="E2845" t="s">
        <v>69</v>
      </c>
      <c r="F2845" s="5" t="s">
        <v>363</v>
      </c>
      <c r="G2845" t="s">
        <v>1601</v>
      </c>
      <c r="H2845">
        <v>10</v>
      </c>
      <c r="K2845" t="s">
        <v>363</v>
      </c>
      <c r="S2845" t="b">
        <v>1</v>
      </c>
    </row>
    <row r="2846" spans="1:19" x14ac:dyDescent="0.25">
      <c r="A2846" t="s">
        <v>1465</v>
      </c>
    </row>
    <row r="2847" spans="1:19" x14ac:dyDescent="0.25">
      <c r="A2847" t="s">
        <v>1466</v>
      </c>
    </row>
    <row r="2848" spans="1:19" x14ac:dyDescent="0.25">
      <c r="D2848">
        <v>1</v>
      </c>
      <c r="E2848" t="s">
        <v>69</v>
      </c>
      <c r="F2848" s="5" t="s">
        <v>453</v>
      </c>
      <c r="G2848" t="s">
        <v>71</v>
      </c>
      <c r="I2848">
        <v>10</v>
      </c>
      <c r="J2848">
        <v>0</v>
      </c>
      <c r="K2848" t="s">
        <v>885</v>
      </c>
      <c r="S2848" t="b">
        <v>1</v>
      </c>
    </row>
    <row r="2849" spans="1:19" x14ac:dyDescent="0.25">
      <c r="D2849">
        <v>2</v>
      </c>
      <c r="E2849" t="s">
        <v>69</v>
      </c>
      <c r="F2849" s="5" t="s">
        <v>363</v>
      </c>
      <c r="G2849" t="s">
        <v>1601</v>
      </c>
      <c r="H2849">
        <v>10</v>
      </c>
      <c r="K2849" t="s">
        <v>363</v>
      </c>
      <c r="S2849" t="b">
        <v>1</v>
      </c>
    </row>
    <row r="2850" spans="1:19" x14ac:dyDescent="0.25">
      <c r="A2850" t="s">
        <v>1467</v>
      </c>
    </row>
    <row r="2851" spans="1:19" x14ac:dyDescent="0.25">
      <c r="A2851" t="s">
        <v>1468</v>
      </c>
    </row>
    <row r="2852" spans="1:19" x14ac:dyDescent="0.25">
      <c r="D2852">
        <v>1</v>
      </c>
      <c r="E2852" t="s">
        <v>69</v>
      </c>
      <c r="F2852" s="5" t="s">
        <v>453</v>
      </c>
      <c r="G2852" t="s">
        <v>71</v>
      </c>
      <c r="I2852">
        <v>10</v>
      </c>
      <c r="J2852">
        <v>0</v>
      </c>
      <c r="K2852" t="s">
        <v>885</v>
      </c>
      <c r="S2852" t="b">
        <v>1</v>
      </c>
    </row>
    <row r="2853" spans="1:19" x14ac:dyDescent="0.25">
      <c r="D2853">
        <v>2</v>
      </c>
      <c r="E2853" t="s">
        <v>69</v>
      </c>
      <c r="F2853" s="5" t="s">
        <v>363</v>
      </c>
      <c r="G2853" t="s">
        <v>1601</v>
      </c>
      <c r="H2853">
        <v>10</v>
      </c>
      <c r="K2853" t="s">
        <v>363</v>
      </c>
      <c r="S2853" t="b">
        <v>1</v>
      </c>
    </row>
    <row r="2854" spans="1:19" x14ac:dyDescent="0.25">
      <c r="A2854" t="s">
        <v>1469</v>
      </c>
    </row>
    <row r="2855" spans="1:19" x14ac:dyDescent="0.25">
      <c r="A2855" t="s">
        <v>1470</v>
      </c>
    </row>
    <row r="2856" spans="1:19" x14ac:dyDescent="0.25">
      <c r="D2856">
        <v>1</v>
      </c>
      <c r="E2856" t="s">
        <v>69</v>
      </c>
      <c r="F2856" s="5" t="s">
        <v>453</v>
      </c>
      <c r="G2856" t="s">
        <v>71</v>
      </c>
      <c r="I2856">
        <v>10</v>
      </c>
      <c r="J2856">
        <v>0</v>
      </c>
      <c r="K2856" t="s">
        <v>885</v>
      </c>
      <c r="S2856" t="b">
        <v>1</v>
      </c>
    </row>
    <row r="2857" spans="1:19" x14ac:dyDescent="0.25">
      <c r="D2857">
        <v>2</v>
      </c>
      <c r="E2857" t="s">
        <v>69</v>
      </c>
      <c r="F2857" s="5" t="s">
        <v>363</v>
      </c>
      <c r="G2857" t="s">
        <v>1601</v>
      </c>
      <c r="H2857">
        <v>10</v>
      </c>
      <c r="K2857" t="s">
        <v>363</v>
      </c>
      <c r="S2857" t="b">
        <v>1</v>
      </c>
    </row>
    <row r="2858" spans="1:19" x14ac:dyDescent="0.25">
      <c r="A2858" t="s">
        <v>1471</v>
      </c>
    </row>
    <row r="2859" spans="1:19" x14ac:dyDescent="0.25">
      <c r="A2859" t="s">
        <v>1472</v>
      </c>
    </row>
    <row r="2860" spans="1:19" x14ac:dyDescent="0.25">
      <c r="D2860">
        <v>1</v>
      </c>
      <c r="E2860" t="s">
        <v>69</v>
      </c>
      <c r="F2860" s="5" t="s">
        <v>363</v>
      </c>
      <c r="G2860" t="s">
        <v>1601</v>
      </c>
      <c r="H2860">
        <v>10</v>
      </c>
      <c r="K2860" t="s">
        <v>363</v>
      </c>
      <c r="S2860" t="b">
        <v>1</v>
      </c>
    </row>
    <row r="2861" spans="1:19" x14ac:dyDescent="0.25">
      <c r="A2861" t="s">
        <v>1473</v>
      </c>
    </row>
    <row r="2862" spans="1:19" x14ac:dyDescent="0.25">
      <c r="A2862" t="s">
        <v>1474</v>
      </c>
    </row>
    <row r="2863" spans="1:19" x14ac:dyDescent="0.25">
      <c r="D2863">
        <v>1</v>
      </c>
      <c r="E2863" t="s">
        <v>69</v>
      </c>
      <c r="F2863" s="5" t="s">
        <v>453</v>
      </c>
      <c r="G2863" t="s">
        <v>71</v>
      </c>
      <c r="I2863">
        <v>10</v>
      </c>
      <c r="J2863">
        <v>0</v>
      </c>
      <c r="K2863" t="s">
        <v>885</v>
      </c>
      <c r="S2863" t="b">
        <v>1</v>
      </c>
    </row>
    <row r="2864" spans="1:19" x14ac:dyDescent="0.25">
      <c r="D2864">
        <v>2</v>
      </c>
      <c r="E2864" t="s">
        <v>69</v>
      </c>
      <c r="F2864" s="5" t="s">
        <v>70</v>
      </c>
      <c r="G2864" t="s">
        <v>71</v>
      </c>
      <c r="I2864">
        <v>10</v>
      </c>
      <c r="J2864">
        <v>0</v>
      </c>
      <c r="K2864" t="s">
        <v>886</v>
      </c>
      <c r="S2864" t="b">
        <v>1</v>
      </c>
    </row>
    <row r="2865" spans="1:19" x14ac:dyDescent="0.25">
      <c r="D2865">
        <v>3</v>
      </c>
      <c r="E2865" t="s">
        <v>69</v>
      </c>
      <c r="F2865" s="5" t="s">
        <v>72</v>
      </c>
      <c r="G2865" t="s">
        <v>71</v>
      </c>
      <c r="I2865">
        <v>10</v>
      </c>
      <c r="J2865">
        <v>0</v>
      </c>
      <c r="K2865" t="s">
        <v>887</v>
      </c>
      <c r="S2865" t="b">
        <v>1</v>
      </c>
    </row>
    <row r="2866" spans="1:19" x14ac:dyDescent="0.25">
      <c r="D2866">
        <v>4</v>
      </c>
      <c r="E2866" t="s">
        <v>69</v>
      </c>
      <c r="F2866" s="5" t="s">
        <v>154</v>
      </c>
      <c r="G2866" t="s">
        <v>71</v>
      </c>
      <c r="I2866">
        <v>10</v>
      </c>
      <c r="J2866">
        <v>0</v>
      </c>
      <c r="K2866" t="s">
        <v>888</v>
      </c>
      <c r="S2866" t="b">
        <v>1</v>
      </c>
    </row>
    <row r="2867" spans="1:19" x14ac:dyDescent="0.25">
      <c r="D2867">
        <v>5</v>
      </c>
      <c r="E2867" t="s">
        <v>69</v>
      </c>
      <c r="F2867" s="5" t="s">
        <v>1156</v>
      </c>
      <c r="G2867" t="s">
        <v>71</v>
      </c>
      <c r="I2867">
        <v>10</v>
      </c>
      <c r="J2867">
        <v>0</v>
      </c>
      <c r="K2867" t="s">
        <v>1255</v>
      </c>
      <c r="S2867" t="b">
        <v>1</v>
      </c>
    </row>
    <row r="2868" spans="1:19" x14ac:dyDescent="0.25">
      <c r="D2868">
        <v>6</v>
      </c>
      <c r="E2868" t="s">
        <v>69</v>
      </c>
      <c r="F2868" s="5" t="s">
        <v>249</v>
      </c>
      <c r="G2868" t="s">
        <v>71</v>
      </c>
      <c r="I2868">
        <v>10</v>
      </c>
      <c r="J2868">
        <v>0</v>
      </c>
      <c r="K2868" t="s">
        <v>258</v>
      </c>
      <c r="S2868" t="b">
        <v>1</v>
      </c>
    </row>
    <row r="2869" spans="1:19" x14ac:dyDescent="0.25">
      <c r="D2869">
        <v>7</v>
      </c>
      <c r="E2869" t="s">
        <v>69</v>
      </c>
      <c r="F2869" s="5" t="s">
        <v>377</v>
      </c>
      <c r="G2869" t="s">
        <v>71</v>
      </c>
      <c r="I2869">
        <v>10</v>
      </c>
      <c r="J2869">
        <v>0</v>
      </c>
      <c r="K2869" t="s">
        <v>1153</v>
      </c>
      <c r="S2869" t="b">
        <v>1</v>
      </c>
    </row>
    <row r="2870" spans="1:19" x14ac:dyDescent="0.25">
      <c r="D2870">
        <v>8</v>
      </c>
      <c r="E2870" t="s">
        <v>69</v>
      </c>
      <c r="F2870" s="5" t="s">
        <v>202</v>
      </c>
      <c r="G2870" t="s">
        <v>151</v>
      </c>
      <c r="H2870">
        <v>50</v>
      </c>
      <c r="K2870" t="s">
        <v>646</v>
      </c>
      <c r="S2870" t="b">
        <v>1</v>
      </c>
    </row>
    <row r="2871" spans="1:19" x14ac:dyDescent="0.25">
      <c r="D2871">
        <v>9</v>
      </c>
      <c r="E2871" t="s">
        <v>69</v>
      </c>
      <c r="F2871" s="5" t="s">
        <v>242</v>
      </c>
      <c r="G2871" t="s">
        <v>151</v>
      </c>
      <c r="H2871">
        <v>50</v>
      </c>
      <c r="K2871" t="s">
        <v>933</v>
      </c>
      <c r="S2871" t="b">
        <v>1</v>
      </c>
    </row>
    <row r="2872" spans="1:19" x14ac:dyDescent="0.25">
      <c r="D2872">
        <v>10</v>
      </c>
      <c r="E2872" t="s">
        <v>69</v>
      </c>
      <c r="F2872" s="5" t="s">
        <v>243</v>
      </c>
      <c r="G2872" t="s">
        <v>151</v>
      </c>
      <c r="H2872">
        <v>50</v>
      </c>
      <c r="K2872" t="s">
        <v>934</v>
      </c>
      <c r="S2872" t="b">
        <v>1</v>
      </c>
    </row>
    <row r="2873" spans="1:19" x14ac:dyDescent="0.25">
      <c r="D2873">
        <v>11</v>
      </c>
      <c r="E2873" t="s">
        <v>69</v>
      </c>
      <c r="F2873" s="5" t="s">
        <v>415</v>
      </c>
      <c r="G2873" t="s">
        <v>151</v>
      </c>
      <c r="H2873">
        <v>128</v>
      </c>
      <c r="K2873" t="s">
        <v>932</v>
      </c>
      <c r="S2873" t="b">
        <v>1</v>
      </c>
    </row>
    <row r="2874" spans="1:19" x14ac:dyDescent="0.25">
      <c r="D2874">
        <v>12</v>
      </c>
      <c r="E2874" t="s">
        <v>69</v>
      </c>
      <c r="F2874" s="5" t="s">
        <v>363</v>
      </c>
      <c r="G2874" t="s">
        <v>1601</v>
      </c>
      <c r="H2874">
        <v>10</v>
      </c>
      <c r="K2874" t="s">
        <v>363</v>
      </c>
      <c r="S2874" t="b">
        <v>1</v>
      </c>
    </row>
    <row r="2875" spans="1:19" x14ac:dyDescent="0.25">
      <c r="A2875" t="s">
        <v>1475</v>
      </c>
    </row>
    <row r="2876" spans="1:19" x14ac:dyDescent="0.25">
      <c r="A2876" t="s">
        <v>1476</v>
      </c>
    </row>
    <row r="2877" spans="1:19" x14ac:dyDescent="0.25">
      <c r="D2877">
        <v>1</v>
      </c>
      <c r="E2877" t="s">
        <v>69</v>
      </c>
      <c r="F2877" s="5" t="s">
        <v>453</v>
      </c>
      <c r="G2877" t="s">
        <v>71</v>
      </c>
      <c r="I2877">
        <v>10</v>
      </c>
      <c r="J2877">
        <v>0</v>
      </c>
      <c r="K2877" t="s">
        <v>885</v>
      </c>
      <c r="S2877" t="b">
        <v>1</v>
      </c>
    </row>
    <row r="2878" spans="1:19" x14ac:dyDescent="0.25">
      <c r="D2878">
        <v>2</v>
      </c>
      <c r="E2878" t="s">
        <v>69</v>
      </c>
      <c r="F2878" s="5" t="s">
        <v>363</v>
      </c>
      <c r="G2878" t="s">
        <v>1601</v>
      </c>
      <c r="H2878">
        <v>10</v>
      </c>
      <c r="K2878" t="s">
        <v>363</v>
      </c>
      <c r="S2878" t="b">
        <v>1</v>
      </c>
    </row>
    <row r="2879" spans="1:19" x14ac:dyDescent="0.25">
      <c r="A2879" t="s">
        <v>1477</v>
      </c>
    </row>
    <row r="2880" spans="1:19" x14ac:dyDescent="0.25">
      <c r="A2880" t="s">
        <v>1478</v>
      </c>
    </row>
    <row r="2881" spans="1:19" x14ac:dyDescent="0.25">
      <c r="D2881">
        <v>1</v>
      </c>
      <c r="E2881" t="s">
        <v>69</v>
      </c>
      <c r="F2881" s="5" t="s">
        <v>363</v>
      </c>
      <c r="G2881" t="s">
        <v>1601</v>
      </c>
      <c r="H2881">
        <v>10</v>
      </c>
      <c r="K2881" t="s">
        <v>363</v>
      </c>
      <c r="S2881" t="b">
        <v>1</v>
      </c>
    </row>
    <row r="2882" spans="1:19" x14ac:dyDescent="0.25">
      <c r="A2882" t="s">
        <v>1479</v>
      </c>
    </row>
    <row r="2883" spans="1:19" x14ac:dyDescent="0.25">
      <c r="A2883" t="s">
        <v>1480</v>
      </c>
    </row>
    <row r="2884" spans="1:19" x14ac:dyDescent="0.25">
      <c r="D2884">
        <v>1</v>
      </c>
      <c r="E2884" t="s">
        <v>69</v>
      </c>
      <c r="F2884" s="5" t="s">
        <v>453</v>
      </c>
      <c r="G2884" t="s">
        <v>71</v>
      </c>
      <c r="I2884">
        <v>10</v>
      </c>
      <c r="J2884">
        <v>0</v>
      </c>
      <c r="K2884" t="s">
        <v>885</v>
      </c>
      <c r="S2884" t="b">
        <v>1</v>
      </c>
    </row>
    <row r="2885" spans="1:19" x14ac:dyDescent="0.25">
      <c r="D2885">
        <v>2</v>
      </c>
      <c r="E2885" t="s">
        <v>69</v>
      </c>
      <c r="F2885" s="5" t="s">
        <v>363</v>
      </c>
      <c r="G2885" t="s">
        <v>1601</v>
      </c>
      <c r="H2885">
        <v>10</v>
      </c>
      <c r="K2885" t="s">
        <v>363</v>
      </c>
      <c r="S2885" t="b">
        <v>1</v>
      </c>
    </row>
    <row r="2886" spans="1:19" x14ac:dyDescent="0.25">
      <c r="A2886" t="s">
        <v>1481</v>
      </c>
    </row>
    <row r="2887" spans="1:19" x14ac:dyDescent="0.25">
      <c r="A2887" t="s">
        <v>1482</v>
      </c>
    </row>
    <row r="2888" spans="1:19" x14ac:dyDescent="0.25">
      <c r="D2888">
        <v>1</v>
      </c>
      <c r="E2888" t="s">
        <v>69</v>
      </c>
      <c r="F2888" s="5" t="s">
        <v>453</v>
      </c>
      <c r="G2888" t="s">
        <v>71</v>
      </c>
      <c r="I2888">
        <v>10</v>
      </c>
      <c r="J2888">
        <v>0</v>
      </c>
      <c r="K2888" t="s">
        <v>885</v>
      </c>
      <c r="S2888" t="b">
        <v>1</v>
      </c>
    </row>
    <row r="2889" spans="1:19" x14ac:dyDescent="0.25">
      <c r="D2889">
        <v>2</v>
      </c>
      <c r="E2889" t="s">
        <v>69</v>
      </c>
      <c r="F2889" s="5" t="s">
        <v>363</v>
      </c>
      <c r="G2889" t="s">
        <v>1601</v>
      </c>
      <c r="H2889">
        <v>10</v>
      </c>
      <c r="K2889" t="s">
        <v>363</v>
      </c>
      <c r="S2889" t="b">
        <v>1</v>
      </c>
    </row>
    <row r="2890" spans="1:19" x14ac:dyDescent="0.25">
      <c r="A2890" t="s">
        <v>1483</v>
      </c>
    </row>
    <row r="2891" spans="1:19" x14ac:dyDescent="0.25">
      <c r="A2891" t="s">
        <v>1484</v>
      </c>
    </row>
    <row r="2892" spans="1:19" x14ac:dyDescent="0.25">
      <c r="D2892">
        <v>1</v>
      </c>
      <c r="E2892" t="s">
        <v>69</v>
      </c>
      <c r="F2892" s="5" t="s">
        <v>70</v>
      </c>
      <c r="G2892" t="s">
        <v>71</v>
      </c>
      <c r="I2892">
        <v>10</v>
      </c>
      <c r="J2892">
        <v>0</v>
      </c>
      <c r="K2892" t="s">
        <v>886</v>
      </c>
      <c r="S2892" t="b">
        <v>1</v>
      </c>
    </row>
    <row r="2893" spans="1:19" x14ac:dyDescent="0.25">
      <c r="D2893">
        <v>2</v>
      </c>
      <c r="E2893" t="s">
        <v>69</v>
      </c>
      <c r="F2893" s="5" t="s">
        <v>72</v>
      </c>
      <c r="G2893" t="s">
        <v>71</v>
      </c>
      <c r="I2893">
        <v>10</v>
      </c>
      <c r="J2893">
        <v>0</v>
      </c>
      <c r="K2893" t="s">
        <v>887</v>
      </c>
      <c r="S2893" t="b">
        <v>1</v>
      </c>
    </row>
    <row r="2894" spans="1:19" x14ac:dyDescent="0.25">
      <c r="D2894">
        <v>3</v>
      </c>
      <c r="E2894" t="s">
        <v>69</v>
      </c>
      <c r="F2894" s="5" t="s">
        <v>154</v>
      </c>
      <c r="G2894" t="s">
        <v>71</v>
      </c>
      <c r="I2894">
        <v>10</v>
      </c>
      <c r="J2894">
        <v>0</v>
      </c>
      <c r="K2894" t="s">
        <v>888</v>
      </c>
      <c r="S2894" t="b">
        <v>1</v>
      </c>
    </row>
    <row r="2895" spans="1:19" x14ac:dyDescent="0.25">
      <c r="D2895">
        <v>4</v>
      </c>
      <c r="E2895" t="s">
        <v>69</v>
      </c>
      <c r="F2895" s="5" t="s">
        <v>160</v>
      </c>
      <c r="G2895" t="s">
        <v>71</v>
      </c>
      <c r="I2895">
        <v>10</v>
      </c>
      <c r="J2895">
        <v>0</v>
      </c>
      <c r="K2895" t="s">
        <v>160</v>
      </c>
      <c r="S2895" t="b">
        <v>1</v>
      </c>
    </row>
    <row r="2896" spans="1:19" x14ac:dyDescent="0.25">
      <c r="D2896">
        <v>5</v>
      </c>
      <c r="E2896" t="s">
        <v>69</v>
      </c>
      <c r="F2896" s="5" t="s">
        <v>261</v>
      </c>
      <c r="G2896" t="s">
        <v>71</v>
      </c>
      <c r="I2896">
        <v>10</v>
      </c>
      <c r="J2896">
        <v>0</v>
      </c>
      <c r="K2896" t="s">
        <v>935</v>
      </c>
      <c r="S2896" t="b">
        <v>1</v>
      </c>
    </row>
    <row r="2897" spans="4:19" x14ac:dyDescent="0.25">
      <c r="D2897">
        <v>6</v>
      </c>
      <c r="E2897" t="s">
        <v>69</v>
      </c>
      <c r="F2897" s="5" t="s">
        <v>259</v>
      </c>
      <c r="G2897" t="s">
        <v>71</v>
      </c>
      <c r="I2897">
        <v>10</v>
      </c>
      <c r="J2897">
        <v>0</v>
      </c>
      <c r="K2897" t="s">
        <v>938</v>
      </c>
      <c r="S2897" t="b">
        <v>1</v>
      </c>
    </row>
    <row r="2898" spans="4:19" x14ac:dyDescent="0.25">
      <c r="D2898">
        <v>7</v>
      </c>
      <c r="E2898" t="s">
        <v>69</v>
      </c>
      <c r="F2898" s="5" t="s">
        <v>478</v>
      </c>
      <c r="G2898" t="s">
        <v>151</v>
      </c>
      <c r="H2898">
        <v>255</v>
      </c>
      <c r="K2898" t="s">
        <v>648</v>
      </c>
      <c r="S2898" t="b">
        <v>1</v>
      </c>
    </row>
    <row r="2899" spans="4:19" x14ac:dyDescent="0.25">
      <c r="D2899">
        <v>8</v>
      </c>
      <c r="E2899" t="s">
        <v>69</v>
      </c>
      <c r="F2899" s="5" t="s">
        <v>110</v>
      </c>
      <c r="G2899" t="s">
        <v>71</v>
      </c>
      <c r="I2899">
        <v>10</v>
      </c>
      <c r="J2899">
        <v>0</v>
      </c>
      <c r="K2899" t="s">
        <v>646</v>
      </c>
      <c r="S2899" t="b">
        <v>1</v>
      </c>
    </row>
    <row r="2900" spans="4:19" x14ac:dyDescent="0.25">
      <c r="D2900">
        <v>9</v>
      </c>
      <c r="E2900" t="s">
        <v>69</v>
      </c>
      <c r="F2900" s="5" t="s">
        <v>479</v>
      </c>
      <c r="G2900" t="s">
        <v>71</v>
      </c>
      <c r="I2900">
        <v>10</v>
      </c>
      <c r="J2900">
        <v>0</v>
      </c>
      <c r="K2900" t="s">
        <v>1257</v>
      </c>
      <c r="S2900" t="b">
        <v>1</v>
      </c>
    </row>
    <row r="2901" spans="4:19" x14ac:dyDescent="0.25">
      <c r="D2901">
        <v>10</v>
      </c>
      <c r="E2901" t="s">
        <v>69</v>
      </c>
      <c r="F2901" s="5" t="s">
        <v>262</v>
      </c>
      <c r="G2901" t="s">
        <v>71</v>
      </c>
      <c r="I2901">
        <v>10</v>
      </c>
      <c r="J2901">
        <v>0</v>
      </c>
      <c r="K2901" t="s">
        <v>647</v>
      </c>
      <c r="S2901" t="b">
        <v>1</v>
      </c>
    </row>
    <row r="2902" spans="4:19" x14ac:dyDescent="0.25">
      <c r="D2902">
        <v>11</v>
      </c>
      <c r="E2902" t="s">
        <v>69</v>
      </c>
      <c r="F2902" s="5" t="s">
        <v>111</v>
      </c>
      <c r="G2902" t="s">
        <v>71</v>
      </c>
      <c r="I2902">
        <v>10</v>
      </c>
      <c r="J2902">
        <v>0</v>
      </c>
      <c r="K2902" t="s">
        <v>1258</v>
      </c>
      <c r="S2902" t="b">
        <v>1</v>
      </c>
    </row>
    <row r="2903" spans="4:19" x14ac:dyDescent="0.25">
      <c r="D2903">
        <v>12</v>
      </c>
      <c r="E2903" t="s">
        <v>69</v>
      </c>
      <c r="F2903" s="5" t="s">
        <v>394</v>
      </c>
      <c r="G2903" t="s">
        <v>71</v>
      </c>
      <c r="I2903">
        <v>10</v>
      </c>
      <c r="J2903">
        <v>0</v>
      </c>
      <c r="K2903" t="s">
        <v>956</v>
      </c>
      <c r="S2903" t="b">
        <v>1</v>
      </c>
    </row>
    <row r="2904" spans="4:19" x14ac:dyDescent="0.25">
      <c r="D2904">
        <v>13</v>
      </c>
      <c r="E2904" t="s">
        <v>69</v>
      </c>
      <c r="F2904" s="5" t="s">
        <v>112</v>
      </c>
      <c r="G2904" t="s">
        <v>71</v>
      </c>
      <c r="I2904">
        <v>10</v>
      </c>
      <c r="J2904">
        <v>0</v>
      </c>
      <c r="K2904" t="s">
        <v>889</v>
      </c>
      <c r="S2904" t="b">
        <v>1</v>
      </c>
    </row>
    <row r="2905" spans="4:19" x14ac:dyDescent="0.25">
      <c r="D2905">
        <v>14</v>
      </c>
      <c r="E2905" t="s">
        <v>69</v>
      </c>
      <c r="F2905" s="5" t="s">
        <v>113</v>
      </c>
      <c r="G2905" t="s">
        <v>483</v>
      </c>
      <c r="I2905">
        <v>19</v>
      </c>
      <c r="J2905">
        <v>4</v>
      </c>
      <c r="K2905" t="s">
        <v>957</v>
      </c>
      <c r="S2905" t="b">
        <v>1</v>
      </c>
    </row>
    <row r="2906" spans="4:19" x14ac:dyDescent="0.25">
      <c r="D2906">
        <v>15</v>
      </c>
      <c r="E2906" t="s">
        <v>69</v>
      </c>
      <c r="F2906" s="5" t="s">
        <v>114</v>
      </c>
      <c r="G2906" t="s">
        <v>483</v>
      </c>
      <c r="I2906">
        <v>19</v>
      </c>
      <c r="J2906">
        <v>4</v>
      </c>
      <c r="K2906" t="s">
        <v>958</v>
      </c>
      <c r="S2906" t="b">
        <v>1</v>
      </c>
    </row>
    <row r="2907" spans="4:19" x14ac:dyDescent="0.25">
      <c r="D2907">
        <v>16</v>
      </c>
      <c r="E2907" t="s">
        <v>69</v>
      </c>
      <c r="F2907" s="5" t="s">
        <v>115</v>
      </c>
      <c r="G2907" t="s">
        <v>483</v>
      </c>
      <c r="I2907">
        <v>19</v>
      </c>
      <c r="J2907">
        <v>4</v>
      </c>
      <c r="K2907" t="s">
        <v>898</v>
      </c>
      <c r="S2907" t="b">
        <v>1</v>
      </c>
    </row>
    <row r="2908" spans="4:19" x14ac:dyDescent="0.25">
      <c r="D2908">
        <v>17</v>
      </c>
      <c r="E2908" t="s">
        <v>69</v>
      </c>
      <c r="F2908" s="5" t="s">
        <v>45</v>
      </c>
      <c r="G2908" t="s">
        <v>483</v>
      </c>
      <c r="I2908">
        <v>19</v>
      </c>
      <c r="J2908">
        <v>4</v>
      </c>
      <c r="K2908" t="s">
        <v>959</v>
      </c>
      <c r="S2908" t="b">
        <v>1</v>
      </c>
    </row>
    <row r="2909" spans="4:19" x14ac:dyDescent="0.25">
      <c r="D2909">
        <v>18</v>
      </c>
      <c r="E2909" t="s">
        <v>69</v>
      </c>
      <c r="F2909" s="5" t="s">
        <v>116</v>
      </c>
      <c r="G2909" t="s">
        <v>483</v>
      </c>
      <c r="I2909">
        <v>19</v>
      </c>
      <c r="J2909">
        <v>4</v>
      </c>
      <c r="K2909" t="s">
        <v>960</v>
      </c>
      <c r="S2909" t="b">
        <v>1</v>
      </c>
    </row>
    <row r="2910" spans="4:19" x14ac:dyDescent="0.25">
      <c r="D2910">
        <v>19</v>
      </c>
      <c r="E2910" t="s">
        <v>69</v>
      </c>
      <c r="F2910" s="5" t="s">
        <v>117</v>
      </c>
      <c r="G2910" t="s">
        <v>483</v>
      </c>
      <c r="I2910">
        <v>19</v>
      </c>
      <c r="J2910">
        <v>4</v>
      </c>
      <c r="K2910" t="s">
        <v>900</v>
      </c>
      <c r="S2910" t="b">
        <v>1</v>
      </c>
    </row>
    <row r="2911" spans="4:19" x14ac:dyDescent="0.25">
      <c r="D2911">
        <v>20</v>
      </c>
      <c r="E2911" t="s">
        <v>69</v>
      </c>
      <c r="F2911" s="5" t="s">
        <v>46</v>
      </c>
      <c r="G2911" t="s">
        <v>483</v>
      </c>
      <c r="I2911">
        <v>19</v>
      </c>
      <c r="J2911">
        <v>4</v>
      </c>
      <c r="K2911" t="s">
        <v>961</v>
      </c>
      <c r="S2911" t="b">
        <v>1</v>
      </c>
    </row>
    <row r="2912" spans="4:19" x14ac:dyDescent="0.25">
      <c r="D2912">
        <v>21</v>
      </c>
      <c r="E2912" t="s">
        <v>69</v>
      </c>
      <c r="F2912" s="5" t="s">
        <v>118</v>
      </c>
      <c r="G2912" t="s">
        <v>483</v>
      </c>
      <c r="I2912">
        <v>19</v>
      </c>
      <c r="J2912">
        <v>4</v>
      </c>
      <c r="K2912" t="s">
        <v>962</v>
      </c>
      <c r="S2912" t="b">
        <v>1</v>
      </c>
    </row>
    <row r="2913" spans="4:19" x14ac:dyDescent="0.25">
      <c r="D2913">
        <v>22</v>
      </c>
      <c r="E2913" t="s">
        <v>69</v>
      </c>
      <c r="F2913" s="5" t="s">
        <v>119</v>
      </c>
      <c r="G2913" t="s">
        <v>483</v>
      </c>
      <c r="I2913">
        <v>19</v>
      </c>
      <c r="J2913">
        <v>4</v>
      </c>
      <c r="K2913" t="s">
        <v>902</v>
      </c>
      <c r="S2913" t="b">
        <v>1</v>
      </c>
    </row>
    <row r="2914" spans="4:19" x14ac:dyDescent="0.25">
      <c r="D2914">
        <v>23</v>
      </c>
      <c r="E2914" t="s">
        <v>69</v>
      </c>
      <c r="F2914" s="5" t="s">
        <v>47</v>
      </c>
      <c r="G2914" t="s">
        <v>483</v>
      </c>
      <c r="I2914">
        <v>19</v>
      </c>
      <c r="J2914">
        <v>4</v>
      </c>
      <c r="K2914" t="s">
        <v>963</v>
      </c>
      <c r="S2914" t="b">
        <v>1</v>
      </c>
    </row>
    <row r="2915" spans="4:19" x14ac:dyDescent="0.25">
      <c r="D2915">
        <v>24</v>
      </c>
      <c r="E2915" t="s">
        <v>69</v>
      </c>
      <c r="F2915" s="5" t="s">
        <v>120</v>
      </c>
      <c r="G2915" t="s">
        <v>483</v>
      </c>
      <c r="I2915">
        <v>19</v>
      </c>
      <c r="J2915">
        <v>4</v>
      </c>
      <c r="K2915" t="s">
        <v>964</v>
      </c>
      <c r="S2915" t="b">
        <v>1</v>
      </c>
    </row>
    <row r="2916" spans="4:19" x14ac:dyDescent="0.25">
      <c r="D2916">
        <v>25</v>
      </c>
      <c r="E2916" t="s">
        <v>69</v>
      </c>
      <c r="F2916" s="5" t="s">
        <v>121</v>
      </c>
      <c r="G2916" t="s">
        <v>483</v>
      </c>
      <c r="I2916">
        <v>19</v>
      </c>
      <c r="J2916">
        <v>4</v>
      </c>
      <c r="K2916" t="s">
        <v>904</v>
      </c>
      <c r="S2916" t="b">
        <v>1</v>
      </c>
    </row>
    <row r="2917" spans="4:19" x14ac:dyDescent="0.25">
      <c r="D2917">
        <v>26</v>
      </c>
      <c r="E2917" t="s">
        <v>69</v>
      </c>
      <c r="F2917" s="5" t="s">
        <v>48</v>
      </c>
      <c r="G2917" t="s">
        <v>483</v>
      </c>
      <c r="I2917">
        <v>19</v>
      </c>
      <c r="J2917">
        <v>4</v>
      </c>
      <c r="K2917" t="s">
        <v>965</v>
      </c>
      <c r="S2917" t="b">
        <v>1</v>
      </c>
    </row>
    <row r="2918" spans="4:19" x14ac:dyDescent="0.25">
      <c r="D2918">
        <v>27</v>
      </c>
      <c r="E2918" t="s">
        <v>69</v>
      </c>
      <c r="F2918" s="5" t="s">
        <v>122</v>
      </c>
      <c r="G2918" t="s">
        <v>483</v>
      </c>
      <c r="I2918">
        <v>19</v>
      </c>
      <c r="J2918">
        <v>4</v>
      </c>
      <c r="K2918" t="s">
        <v>966</v>
      </c>
      <c r="S2918" t="b">
        <v>1</v>
      </c>
    </row>
    <row r="2919" spans="4:19" x14ac:dyDescent="0.25">
      <c r="D2919">
        <v>28</v>
      </c>
      <c r="E2919" t="s">
        <v>69</v>
      </c>
      <c r="F2919" s="5" t="s">
        <v>123</v>
      </c>
      <c r="G2919" t="s">
        <v>483</v>
      </c>
      <c r="I2919">
        <v>19</v>
      </c>
      <c r="J2919">
        <v>4</v>
      </c>
      <c r="K2919" t="s">
        <v>906</v>
      </c>
      <c r="S2919" t="b">
        <v>1</v>
      </c>
    </row>
    <row r="2920" spans="4:19" x14ac:dyDescent="0.25">
      <c r="D2920">
        <v>29</v>
      </c>
      <c r="E2920" t="s">
        <v>69</v>
      </c>
      <c r="F2920" s="5" t="s">
        <v>49</v>
      </c>
      <c r="G2920" t="s">
        <v>483</v>
      </c>
      <c r="I2920">
        <v>19</v>
      </c>
      <c r="J2920">
        <v>4</v>
      </c>
      <c r="K2920" t="s">
        <v>967</v>
      </c>
      <c r="S2920" t="b">
        <v>1</v>
      </c>
    </row>
    <row r="2921" spans="4:19" x14ac:dyDescent="0.25">
      <c r="D2921">
        <v>30</v>
      </c>
      <c r="E2921" t="s">
        <v>69</v>
      </c>
      <c r="F2921" s="5" t="s">
        <v>124</v>
      </c>
      <c r="G2921" t="s">
        <v>483</v>
      </c>
      <c r="I2921">
        <v>19</v>
      </c>
      <c r="J2921">
        <v>4</v>
      </c>
      <c r="K2921" t="s">
        <v>968</v>
      </c>
      <c r="S2921" t="b">
        <v>1</v>
      </c>
    </row>
    <row r="2922" spans="4:19" x14ac:dyDescent="0.25">
      <c r="D2922">
        <v>31</v>
      </c>
      <c r="E2922" t="s">
        <v>69</v>
      </c>
      <c r="F2922" s="5" t="s">
        <v>125</v>
      </c>
      <c r="G2922" t="s">
        <v>483</v>
      </c>
      <c r="I2922">
        <v>19</v>
      </c>
      <c r="J2922">
        <v>4</v>
      </c>
      <c r="K2922" t="s">
        <v>908</v>
      </c>
      <c r="S2922" t="b">
        <v>1</v>
      </c>
    </row>
    <row r="2923" spans="4:19" x14ac:dyDescent="0.25">
      <c r="D2923">
        <v>32</v>
      </c>
      <c r="E2923" t="s">
        <v>69</v>
      </c>
      <c r="F2923" s="5" t="s">
        <v>50</v>
      </c>
      <c r="G2923" t="s">
        <v>483</v>
      </c>
      <c r="I2923">
        <v>19</v>
      </c>
      <c r="J2923">
        <v>4</v>
      </c>
      <c r="K2923" t="s">
        <v>969</v>
      </c>
      <c r="S2923" t="b">
        <v>1</v>
      </c>
    </row>
    <row r="2924" spans="4:19" x14ac:dyDescent="0.25">
      <c r="D2924">
        <v>33</v>
      </c>
      <c r="E2924" t="s">
        <v>69</v>
      </c>
      <c r="F2924" s="5" t="s">
        <v>126</v>
      </c>
      <c r="G2924" t="s">
        <v>483</v>
      </c>
      <c r="I2924">
        <v>19</v>
      </c>
      <c r="J2924">
        <v>4</v>
      </c>
      <c r="K2924" t="s">
        <v>970</v>
      </c>
      <c r="S2924" t="b">
        <v>1</v>
      </c>
    </row>
    <row r="2925" spans="4:19" x14ac:dyDescent="0.25">
      <c r="D2925">
        <v>34</v>
      </c>
      <c r="E2925" t="s">
        <v>69</v>
      </c>
      <c r="F2925" s="5" t="s">
        <v>127</v>
      </c>
      <c r="G2925" t="s">
        <v>483</v>
      </c>
      <c r="I2925">
        <v>19</v>
      </c>
      <c r="J2925">
        <v>4</v>
      </c>
      <c r="K2925" t="s">
        <v>910</v>
      </c>
      <c r="S2925" t="b">
        <v>1</v>
      </c>
    </row>
    <row r="2926" spans="4:19" x14ac:dyDescent="0.25">
      <c r="D2926">
        <v>35</v>
      </c>
      <c r="E2926" t="s">
        <v>69</v>
      </c>
      <c r="F2926" s="5" t="s">
        <v>51</v>
      </c>
      <c r="G2926" t="s">
        <v>483</v>
      </c>
      <c r="I2926">
        <v>19</v>
      </c>
      <c r="J2926">
        <v>4</v>
      </c>
      <c r="K2926" t="s">
        <v>971</v>
      </c>
      <c r="S2926" t="b">
        <v>1</v>
      </c>
    </row>
    <row r="2927" spans="4:19" x14ac:dyDescent="0.25">
      <c r="D2927">
        <v>36</v>
      </c>
      <c r="E2927" t="s">
        <v>69</v>
      </c>
      <c r="F2927" s="5" t="s">
        <v>128</v>
      </c>
      <c r="G2927" t="s">
        <v>483</v>
      </c>
      <c r="I2927">
        <v>19</v>
      </c>
      <c r="J2927">
        <v>4</v>
      </c>
      <c r="K2927" t="s">
        <v>972</v>
      </c>
      <c r="S2927" t="b">
        <v>1</v>
      </c>
    </row>
    <row r="2928" spans="4:19" x14ac:dyDescent="0.25">
      <c r="D2928">
        <v>37</v>
      </c>
      <c r="E2928" t="s">
        <v>69</v>
      </c>
      <c r="F2928" s="5" t="s">
        <v>129</v>
      </c>
      <c r="G2928" t="s">
        <v>483</v>
      </c>
      <c r="I2928">
        <v>19</v>
      </c>
      <c r="J2928">
        <v>4</v>
      </c>
      <c r="K2928" t="s">
        <v>912</v>
      </c>
      <c r="S2928" t="b">
        <v>1</v>
      </c>
    </row>
    <row r="2929" spans="4:19" x14ac:dyDescent="0.25">
      <c r="D2929">
        <v>38</v>
      </c>
      <c r="E2929" t="s">
        <v>69</v>
      </c>
      <c r="F2929" s="5" t="s">
        <v>52</v>
      </c>
      <c r="G2929" t="s">
        <v>483</v>
      </c>
      <c r="I2929">
        <v>19</v>
      </c>
      <c r="J2929">
        <v>4</v>
      </c>
      <c r="K2929" t="s">
        <v>973</v>
      </c>
      <c r="S2929" t="b">
        <v>1</v>
      </c>
    </row>
    <row r="2930" spans="4:19" x14ac:dyDescent="0.25">
      <c r="D2930">
        <v>39</v>
      </c>
      <c r="E2930" t="s">
        <v>69</v>
      </c>
      <c r="F2930" s="5" t="s">
        <v>130</v>
      </c>
      <c r="G2930" t="s">
        <v>483</v>
      </c>
      <c r="I2930">
        <v>19</v>
      </c>
      <c r="J2930">
        <v>4</v>
      </c>
      <c r="K2930" t="s">
        <v>974</v>
      </c>
      <c r="S2930" t="b">
        <v>1</v>
      </c>
    </row>
    <row r="2931" spans="4:19" x14ac:dyDescent="0.25">
      <c r="D2931">
        <v>40</v>
      </c>
      <c r="E2931" t="s">
        <v>69</v>
      </c>
      <c r="F2931" s="5" t="s">
        <v>131</v>
      </c>
      <c r="G2931" t="s">
        <v>483</v>
      </c>
      <c r="I2931">
        <v>19</v>
      </c>
      <c r="J2931">
        <v>4</v>
      </c>
      <c r="K2931" t="s">
        <v>914</v>
      </c>
      <c r="S2931" t="b">
        <v>1</v>
      </c>
    </row>
    <row r="2932" spans="4:19" x14ac:dyDescent="0.25">
      <c r="D2932">
        <v>41</v>
      </c>
      <c r="E2932" t="s">
        <v>69</v>
      </c>
      <c r="F2932" s="5" t="s">
        <v>53</v>
      </c>
      <c r="G2932" t="s">
        <v>483</v>
      </c>
      <c r="I2932">
        <v>19</v>
      </c>
      <c r="J2932">
        <v>4</v>
      </c>
      <c r="K2932" t="s">
        <v>975</v>
      </c>
      <c r="S2932" t="b">
        <v>1</v>
      </c>
    </row>
    <row r="2933" spans="4:19" x14ac:dyDescent="0.25">
      <c r="D2933">
        <v>42</v>
      </c>
      <c r="E2933" t="s">
        <v>69</v>
      </c>
      <c r="F2933" s="5" t="s">
        <v>132</v>
      </c>
      <c r="G2933" t="s">
        <v>483</v>
      </c>
      <c r="I2933">
        <v>19</v>
      </c>
      <c r="J2933">
        <v>4</v>
      </c>
      <c r="K2933" t="s">
        <v>976</v>
      </c>
      <c r="S2933" t="b">
        <v>1</v>
      </c>
    </row>
    <row r="2934" spans="4:19" x14ac:dyDescent="0.25">
      <c r="D2934">
        <v>43</v>
      </c>
      <c r="E2934" t="s">
        <v>69</v>
      </c>
      <c r="F2934" s="5" t="s">
        <v>133</v>
      </c>
      <c r="G2934" t="s">
        <v>483</v>
      </c>
      <c r="I2934">
        <v>19</v>
      </c>
      <c r="J2934">
        <v>4</v>
      </c>
      <c r="K2934" t="s">
        <v>916</v>
      </c>
      <c r="S2934" t="b">
        <v>1</v>
      </c>
    </row>
    <row r="2935" spans="4:19" x14ac:dyDescent="0.25">
      <c r="D2935">
        <v>44</v>
      </c>
      <c r="E2935" t="s">
        <v>69</v>
      </c>
      <c r="F2935" s="5" t="s">
        <v>54</v>
      </c>
      <c r="G2935" t="s">
        <v>483</v>
      </c>
      <c r="I2935">
        <v>19</v>
      </c>
      <c r="J2935">
        <v>4</v>
      </c>
      <c r="K2935" t="s">
        <v>977</v>
      </c>
      <c r="S2935" t="b">
        <v>1</v>
      </c>
    </row>
    <row r="2936" spans="4:19" x14ac:dyDescent="0.25">
      <c r="D2936">
        <v>45</v>
      </c>
      <c r="E2936" t="s">
        <v>69</v>
      </c>
      <c r="F2936" s="5" t="s">
        <v>134</v>
      </c>
      <c r="G2936" t="s">
        <v>483</v>
      </c>
      <c r="I2936">
        <v>19</v>
      </c>
      <c r="J2936">
        <v>4</v>
      </c>
      <c r="K2936" t="s">
        <v>978</v>
      </c>
      <c r="S2936" t="b">
        <v>1</v>
      </c>
    </row>
    <row r="2937" spans="4:19" x14ac:dyDescent="0.25">
      <c r="D2937">
        <v>46</v>
      </c>
      <c r="E2937" t="s">
        <v>69</v>
      </c>
      <c r="F2937" s="5" t="s">
        <v>135</v>
      </c>
      <c r="G2937" t="s">
        <v>483</v>
      </c>
      <c r="I2937">
        <v>19</v>
      </c>
      <c r="J2937">
        <v>4</v>
      </c>
      <c r="K2937" t="s">
        <v>918</v>
      </c>
      <c r="S2937" t="b">
        <v>1</v>
      </c>
    </row>
    <row r="2938" spans="4:19" x14ac:dyDescent="0.25">
      <c r="D2938">
        <v>47</v>
      </c>
      <c r="E2938" t="s">
        <v>69</v>
      </c>
      <c r="F2938" s="5" t="s">
        <v>55</v>
      </c>
      <c r="G2938" t="s">
        <v>483</v>
      </c>
      <c r="I2938">
        <v>19</v>
      </c>
      <c r="J2938">
        <v>4</v>
      </c>
      <c r="K2938" t="s">
        <v>979</v>
      </c>
      <c r="S2938" t="b">
        <v>1</v>
      </c>
    </row>
    <row r="2939" spans="4:19" x14ac:dyDescent="0.25">
      <c r="D2939">
        <v>48</v>
      </c>
      <c r="E2939" t="s">
        <v>69</v>
      </c>
      <c r="F2939" s="5" t="s">
        <v>136</v>
      </c>
      <c r="G2939" t="s">
        <v>483</v>
      </c>
      <c r="I2939">
        <v>19</v>
      </c>
      <c r="J2939">
        <v>4</v>
      </c>
      <c r="K2939" t="s">
        <v>980</v>
      </c>
      <c r="S2939" t="b">
        <v>1</v>
      </c>
    </row>
    <row r="2940" spans="4:19" x14ac:dyDescent="0.25">
      <c r="D2940">
        <v>49</v>
      </c>
      <c r="E2940" t="s">
        <v>69</v>
      </c>
      <c r="F2940" s="5" t="s">
        <v>137</v>
      </c>
      <c r="G2940" t="s">
        <v>483</v>
      </c>
      <c r="I2940">
        <v>19</v>
      </c>
      <c r="J2940">
        <v>4</v>
      </c>
      <c r="K2940" t="s">
        <v>920</v>
      </c>
      <c r="S2940" t="b">
        <v>1</v>
      </c>
    </row>
    <row r="2941" spans="4:19" x14ac:dyDescent="0.25">
      <c r="D2941">
        <v>50</v>
      </c>
      <c r="E2941" t="s">
        <v>69</v>
      </c>
      <c r="F2941" s="5" t="s">
        <v>56</v>
      </c>
      <c r="G2941" t="s">
        <v>483</v>
      </c>
      <c r="I2941">
        <v>19</v>
      </c>
      <c r="J2941">
        <v>4</v>
      </c>
      <c r="K2941" t="s">
        <v>981</v>
      </c>
      <c r="S2941" t="b">
        <v>1</v>
      </c>
    </row>
    <row r="2942" spans="4:19" x14ac:dyDescent="0.25">
      <c r="D2942">
        <v>51</v>
      </c>
      <c r="E2942" t="s">
        <v>69</v>
      </c>
      <c r="F2942" s="5" t="s">
        <v>138</v>
      </c>
      <c r="G2942" t="s">
        <v>483</v>
      </c>
      <c r="I2942">
        <v>19</v>
      </c>
      <c r="J2942">
        <v>4</v>
      </c>
      <c r="K2942" t="s">
        <v>982</v>
      </c>
      <c r="S2942" t="b">
        <v>1</v>
      </c>
    </row>
    <row r="2943" spans="4:19" x14ac:dyDescent="0.25">
      <c r="D2943">
        <v>52</v>
      </c>
      <c r="E2943" t="s">
        <v>69</v>
      </c>
      <c r="F2943" s="5" t="s">
        <v>139</v>
      </c>
      <c r="G2943" t="s">
        <v>483</v>
      </c>
      <c r="I2943">
        <v>19</v>
      </c>
      <c r="J2943">
        <v>4</v>
      </c>
      <c r="K2943" t="s">
        <v>922</v>
      </c>
      <c r="S2943" t="b">
        <v>1</v>
      </c>
    </row>
    <row r="2944" spans="4:19" x14ac:dyDescent="0.25">
      <c r="D2944">
        <v>53</v>
      </c>
      <c r="E2944" t="s">
        <v>69</v>
      </c>
      <c r="F2944" s="5" t="s">
        <v>140</v>
      </c>
      <c r="G2944" t="s">
        <v>151</v>
      </c>
      <c r="H2944">
        <v>-1</v>
      </c>
      <c r="K2944" t="s">
        <v>923</v>
      </c>
      <c r="S2944" t="b">
        <v>1</v>
      </c>
    </row>
    <row r="2945" spans="1:19" x14ac:dyDescent="0.25">
      <c r="D2945">
        <v>54</v>
      </c>
      <c r="E2945" t="s">
        <v>69</v>
      </c>
      <c r="F2945" s="5" t="s">
        <v>1583</v>
      </c>
      <c r="G2945" t="s">
        <v>151</v>
      </c>
      <c r="H2945">
        <v>-1</v>
      </c>
      <c r="K2945" t="s">
        <v>1585</v>
      </c>
      <c r="S2945" t="b">
        <v>1</v>
      </c>
    </row>
    <row r="2946" spans="1:19" x14ac:dyDescent="0.25">
      <c r="D2946">
        <v>55</v>
      </c>
      <c r="E2946" t="s">
        <v>69</v>
      </c>
      <c r="F2946" s="5" t="s">
        <v>161</v>
      </c>
      <c r="G2946" t="s">
        <v>162</v>
      </c>
      <c r="I2946">
        <v>3</v>
      </c>
      <c r="K2946" t="s">
        <v>1265</v>
      </c>
      <c r="S2946" t="b">
        <v>1</v>
      </c>
    </row>
    <row r="2947" spans="1:19" x14ac:dyDescent="0.25">
      <c r="A2947" t="s">
        <v>1485</v>
      </c>
    </row>
    <row r="2948" spans="1:19" x14ac:dyDescent="0.25">
      <c r="A2948" t="s">
        <v>1486</v>
      </c>
    </row>
    <row r="2949" spans="1:19" x14ac:dyDescent="0.25">
      <c r="D2949">
        <v>1</v>
      </c>
      <c r="E2949" t="s">
        <v>69</v>
      </c>
      <c r="F2949" s="5" t="s">
        <v>70</v>
      </c>
      <c r="G2949" t="s">
        <v>71</v>
      </c>
      <c r="I2949">
        <v>10</v>
      </c>
      <c r="J2949">
        <v>0</v>
      </c>
      <c r="K2949" t="s">
        <v>886</v>
      </c>
      <c r="S2949" t="b">
        <v>1</v>
      </c>
    </row>
    <row r="2950" spans="1:19" x14ac:dyDescent="0.25">
      <c r="D2950">
        <v>2</v>
      </c>
      <c r="E2950" t="s">
        <v>69</v>
      </c>
      <c r="F2950" s="5" t="s">
        <v>72</v>
      </c>
      <c r="G2950" t="s">
        <v>71</v>
      </c>
      <c r="I2950">
        <v>10</v>
      </c>
      <c r="J2950">
        <v>0</v>
      </c>
      <c r="K2950" t="s">
        <v>887</v>
      </c>
      <c r="S2950" t="b">
        <v>1</v>
      </c>
    </row>
    <row r="2951" spans="1:19" x14ac:dyDescent="0.25">
      <c r="D2951">
        <v>3</v>
      </c>
      <c r="E2951" t="s">
        <v>69</v>
      </c>
      <c r="F2951" s="5" t="s">
        <v>154</v>
      </c>
      <c r="G2951" t="s">
        <v>71</v>
      </c>
      <c r="I2951">
        <v>10</v>
      </c>
      <c r="J2951">
        <v>0</v>
      </c>
      <c r="K2951" t="s">
        <v>888</v>
      </c>
      <c r="S2951" t="b">
        <v>1</v>
      </c>
    </row>
    <row r="2952" spans="1:19" x14ac:dyDescent="0.25">
      <c r="D2952">
        <v>4</v>
      </c>
      <c r="E2952" t="s">
        <v>69</v>
      </c>
      <c r="F2952" s="5" t="s">
        <v>160</v>
      </c>
      <c r="G2952" t="s">
        <v>71</v>
      </c>
      <c r="I2952">
        <v>10</v>
      </c>
      <c r="J2952">
        <v>0</v>
      </c>
      <c r="K2952" t="s">
        <v>160</v>
      </c>
      <c r="S2952" t="b">
        <v>1</v>
      </c>
    </row>
    <row r="2953" spans="1:19" x14ac:dyDescent="0.25">
      <c r="D2953">
        <v>5</v>
      </c>
      <c r="E2953" t="s">
        <v>69</v>
      </c>
      <c r="F2953" s="5" t="s">
        <v>261</v>
      </c>
      <c r="G2953" t="s">
        <v>71</v>
      </c>
      <c r="I2953">
        <v>10</v>
      </c>
      <c r="J2953">
        <v>0</v>
      </c>
      <c r="K2953" t="s">
        <v>935</v>
      </c>
      <c r="S2953" t="b">
        <v>1</v>
      </c>
    </row>
    <row r="2954" spans="1:19" x14ac:dyDescent="0.25">
      <c r="D2954">
        <v>6</v>
      </c>
      <c r="E2954" t="s">
        <v>69</v>
      </c>
      <c r="F2954" s="5" t="s">
        <v>259</v>
      </c>
      <c r="G2954" t="s">
        <v>71</v>
      </c>
      <c r="I2954">
        <v>10</v>
      </c>
      <c r="J2954">
        <v>0</v>
      </c>
      <c r="K2954" t="s">
        <v>938</v>
      </c>
      <c r="S2954" t="b">
        <v>1</v>
      </c>
    </row>
    <row r="2955" spans="1:19" x14ac:dyDescent="0.25">
      <c r="D2955">
        <v>7</v>
      </c>
      <c r="E2955" t="s">
        <v>69</v>
      </c>
      <c r="F2955" s="5" t="s">
        <v>478</v>
      </c>
      <c r="G2955" t="s">
        <v>151</v>
      </c>
      <c r="H2955">
        <v>255</v>
      </c>
      <c r="K2955" t="s">
        <v>648</v>
      </c>
      <c r="S2955" t="b">
        <v>1</v>
      </c>
    </row>
    <row r="2956" spans="1:19" x14ac:dyDescent="0.25">
      <c r="D2956">
        <v>8</v>
      </c>
      <c r="E2956" t="s">
        <v>69</v>
      </c>
      <c r="F2956" s="5" t="s">
        <v>110</v>
      </c>
      <c r="G2956" t="s">
        <v>71</v>
      </c>
      <c r="I2956">
        <v>10</v>
      </c>
      <c r="J2956">
        <v>0</v>
      </c>
      <c r="K2956" t="s">
        <v>646</v>
      </c>
      <c r="S2956" t="b">
        <v>1</v>
      </c>
    </row>
    <row r="2957" spans="1:19" x14ac:dyDescent="0.25">
      <c r="D2957">
        <v>9</v>
      </c>
      <c r="E2957" t="s">
        <v>69</v>
      </c>
      <c r="F2957" s="5" t="s">
        <v>479</v>
      </c>
      <c r="G2957" t="s">
        <v>71</v>
      </c>
      <c r="I2957">
        <v>10</v>
      </c>
      <c r="J2957">
        <v>0</v>
      </c>
      <c r="K2957" t="s">
        <v>1257</v>
      </c>
      <c r="S2957" t="b">
        <v>1</v>
      </c>
    </row>
    <row r="2958" spans="1:19" x14ac:dyDescent="0.25">
      <c r="D2958">
        <v>10</v>
      </c>
      <c r="E2958" t="s">
        <v>69</v>
      </c>
      <c r="F2958" s="5" t="s">
        <v>262</v>
      </c>
      <c r="G2958" t="s">
        <v>71</v>
      </c>
      <c r="I2958">
        <v>10</v>
      </c>
      <c r="J2958">
        <v>0</v>
      </c>
      <c r="K2958" t="s">
        <v>647</v>
      </c>
      <c r="S2958" t="b">
        <v>1</v>
      </c>
    </row>
    <row r="2959" spans="1:19" x14ac:dyDescent="0.25">
      <c r="D2959">
        <v>11</v>
      </c>
      <c r="E2959" t="s">
        <v>69</v>
      </c>
      <c r="F2959" s="5" t="s">
        <v>111</v>
      </c>
      <c r="G2959" t="s">
        <v>71</v>
      </c>
      <c r="I2959">
        <v>10</v>
      </c>
      <c r="J2959">
        <v>0</v>
      </c>
      <c r="K2959" t="s">
        <v>1258</v>
      </c>
      <c r="S2959" t="b">
        <v>1</v>
      </c>
    </row>
    <row r="2960" spans="1:19" x14ac:dyDescent="0.25">
      <c r="D2960">
        <v>12</v>
      </c>
      <c r="E2960" t="s">
        <v>69</v>
      </c>
      <c r="F2960" s="5" t="s">
        <v>394</v>
      </c>
      <c r="G2960" t="s">
        <v>152</v>
      </c>
      <c r="I2960">
        <v>3</v>
      </c>
      <c r="J2960">
        <v>0</v>
      </c>
      <c r="K2960" t="s">
        <v>956</v>
      </c>
      <c r="S2960" t="b">
        <v>1</v>
      </c>
    </row>
    <row r="2961" spans="4:19" x14ac:dyDescent="0.25">
      <c r="D2961">
        <v>13</v>
      </c>
      <c r="E2961" t="s">
        <v>69</v>
      </c>
      <c r="F2961" s="5" t="s">
        <v>112</v>
      </c>
      <c r="G2961" t="s">
        <v>71</v>
      </c>
      <c r="I2961">
        <v>10</v>
      </c>
      <c r="J2961">
        <v>0</v>
      </c>
      <c r="K2961" t="s">
        <v>889</v>
      </c>
      <c r="S2961" t="b">
        <v>1</v>
      </c>
    </row>
    <row r="2962" spans="4:19" x14ac:dyDescent="0.25">
      <c r="D2962">
        <v>14</v>
      </c>
      <c r="E2962" t="s">
        <v>69</v>
      </c>
      <c r="F2962" s="5" t="s">
        <v>113</v>
      </c>
      <c r="G2962" t="s">
        <v>153</v>
      </c>
      <c r="I2962">
        <v>53</v>
      </c>
      <c r="K2962" t="s">
        <v>957</v>
      </c>
      <c r="S2962" t="b">
        <v>1</v>
      </c>
    </row>
    <row r="2963" spans="4:19" x14ac:dyDescent="0.25">
      <c r="D2963">
        <v>15</v>
      </c>
      <c r="E2963" t="s">
        <v>69</v>
      </c>
      <c r="F2963" s="5" t="s">
        <v>114</v>
      </c>
      <c r="G2963" t="s">
        <v>153</v>
      </c>
      <c r="I2963">
        <v>53</v>
      </c>
      <c r="K2963" t="s">
        <v>958</v>
      </c>
      <c r="S2963" t="b">
        <v>1</v>
      </c>
    </row>
    <row r="2964" spans="4:19" x14ac:dyDescent="0.25">
      <c r="D2964">
        <v>16</v>
      </c>
      <c r="E2964" t="s">
        <v>69</v>
      </c>
      <c r="F2964" s="5" t="s">
        <v>115</v>
      </c>
      <c r="G2964" t="s">
        <v>153</v>
      </c>
      <c r="I2964">
        <v>53</v>
      </c>
      <c r="K2964" t="s">
        <v>898</v>
      </c>
      <c r="S2964" t="b">
        <v>1</v>
      </c>
    </row>
    <row r="2965" spans="4:19" x14ac:dyDescent="0.25">
      <c r="D2965">
        <v>17</v>
      </c>
      <c r="E2965" t="s">
        <v>69</v>
      </c>
      <c r="F2965" s="5" t="s">
        <v>45</v>
      </c>
      <c r="G2965" t="s">
        <v>153</v>
      </c>
      <c r="I2965">
        <v>53</v>
      </c>
      <c r="K2965" t="s">
        <v>959</v>
      </c>
      <c r="S2965" t="b">
        <v>1</v>
      </c>
    </row>
    <row r="2966" spans="4:19" x14ac:dyDescent="0.25">
      <c r="D2966">
        <v>18</v>
      </c>
      <c r="E2966" t="s">
        <v>69</v>
      </c>
      <c r="F2966" s="5" t="s">
        <v>116</v>
      </c>
      <c r="G2966" t="s">
        <v>153</v>
      </c>
      <c r="I2966">
        <v>53</v>
      </c>
      <c r="K2966" t="s">
        <v>960</v>
      </c>
      <c r="S2966" t="b">
        <v>1</v>
      </c>
    </row>
    <row r="2967" spans="4:19" x14ac:dyDescent="0.25">
      <c r="D2967">
        <v>19</v>
      </c>
      <c r="E2967" t="s">
        <v>69</v>
      </c>
      <c r="F2967" s="5" t="s">
        <v>117</v>
      </c>
      <c r="G2967" t="s">
        <v>153</v>
      </c>
      <c r="I2967">
        <v>53</v>
      </c>
      <c r="K2967" t="s">
        <v>900</v>
      </c>
      <c r="S2967" t="b">
        <v>1</v>
      </c>
    </row>
    <row r="2968" spans="4:19" x14ac:dyDescent="0.25">
      <c r="D2968">
        <v>20</v>
      </c>
      <c r="E2968" t="s">
        <v>69</v>
      </c>
      <c r="F2968" s="5" t="s">
        <v>46</v>
      </c>
      <c r="G2968" t="s">
        <v>153</v>
      </c>
      <c r="I2968">
        <v>53</v>
      </c>
      <c r="K2968" t="s">
        <v>961</v>
      </c>
      <c r="S2968" t="b">
        <v>1</v>
      </c>
    </row>
    <row r="2969" spans="4:19" x14ac:dyDescent="0.25">
      <c r="D2969">
        <v>21</v>
      </c>
      <c r="E2969" t="s">
        <v>69</v>
      </c>
      <c r="F2969" s="5" t="s">
        <v>118</v>
      </c>
      <c r="G2969" t="s">
        <v>153</v>
      </c>
      <c r="I2969">
        <v>53</v>
      </c>
      <c r="K2969" t="s">
        <v>962</v>
      </c>
      <c r="S2969" t="b">
        <v>1</v>
      </c>
    </row>
    <row r="2970" spans="4:19" x14ac:dyDescent="0.25">
      <c r="D2970">
        <v>22</v>
      </c>
      <c r="E2970" t="s">
        <v>69</v>
      </c>
      <c r="F2970" s="5" t="s">
        <v>119</v>
      </c>
      <c r="G2970" t="s">
        <v>153</v>
      </c>
      <c r="I2970">
        <v>53</v>
      </c>
      <c r="K2970" t="s">
        <v>902</v>
      </c>
      <c r="S2970" t="b">
        <v>1</v>
      </c>
    </row>
    <row r="2971" spans="4:19" x14ac:dyDescent="0.25">
      <c r="D2971">
        <v>23</v>
      </c>
      <c r="E2971" t="s">
        <v>69</v>
      </c>
      <c r="F2971" s="5" t="s">
        <v>47</v>
      </c>
      <c r="G2971" t="s">
        <v>153</v>
      </c>
      <c r="I2971">
        <v>53</v>
      </c>
      <c r="K2971" t="s">
        <v>963</v>
      </c>
      <c r="S2971" t="b">
        <v>1</v>
      </c>
    </row>
    <row r="2972" spans="4:19" x14ac:dyDescent="0.25">
      <c r="D2972">
        <v>24</v>
      </c>
      <c r="E2972" t="s">
        <v>69</v>
      </c>
      <c r="F2972" s="5" t="s">
        <v>120</v>
      </c>
      <c r="G2972" t="s">
        <v>153</v>
      </c>
      <c r="I2972">
        <v>53</v>
      </c>
      <c r="K2972" t="s">
        <v>964</v>
      </c>
      <c r="S2972" t="b">
        <v>1</v>
      </c>
    </row>
    <row r="2973" spans="4:19" x14ac:dyDescent="0.25">
      <c r="D2973">
        <v>25</v>
      </c>
      <c r="E2973" t="s">
        <v>69</v>
      </c>
      <c r="F2973" s="5" t="s">
        <v>121</v>
      </c>
      <c r="G2973" t="s">
        <v>153</v>
      </c>
      <c r="I2973">
        <v>53</v>
      </c>
      <c r="K2973" t="s">
        <v>904</v>
      </c>
      <c r="S2973" t="b">
        <v>1</v>
      </c>
    </row>
    <row r="2974" spans="4:19" x14ac:dyDescent="0.25">
      <c r="D2974">
        <v>26</v>
      </c>
      <c r="E2974" t="s">
        <v>69</v>
      </c>
      <c r="F2974" s="5" t="s">
        <v>48</v>
      </c>
      <c r="G2974" t="s">
        <v>153</v>
      </c>
      <c r="I2974">
        <v>53</v>
      </c>
      <c r="K2974" t="s">
        <v>965</v>
      </c>
      <c r="S2974" t="b">
        <v>1</v>
      </c>
    </row>
    <row r="2975" spans="4:19" x14ac:dyDescent="0.25">
      <c r="D2975">
        <v>27</v>
      </c>
      <c r="E2975" t="s">
        <v>69</v>
      </c>
      <c r="F2975" s="5" t="s">
        <v>122</v>
      </c>
      <c r="G2975" t="s">
        <v>153</v>
      </c>
      <c r="I2975">
        <v>53</v>
      </c>
      <c r="K2975" t="s">
        <v>966</v>
      </c>
      <c r="S2975" t="b">
        <v>1</v>
      </c>
    </row>
    <row r="2976" spans="4:19" x14ac:dyDescent="0.25">
      <c r="D2976">
        <v>28</v>
      </c>
      <c r="E2976" t="s">
        <v>69</v>
      </c>
      <c r="F2976" s="5" t="s">
        <v>123</v>
      </c>
      <c r="G2976" t="s">
        <v>153</v>
      </c>
      <c r="I2976">
        <v>53</v>
      </c>
      <c r="K2976" t="s">
        <v>906</v>
      </c>
      <c r="S2976" t="b">
        <v>1</v>
      </c>
    </row>
    <row r="2977" spans="4:19" x14ac:dyDescent="0.25">
      <c r="D2977">
        <v>29</v>
      </c>
      <c r="E2977" t="s">
        <v>69</v>
      </c>
      <c r="F2977" s="5" t="s">
        <v>49</v>
      </c>
      <c r="G2977" t="s">
        <v>153</v>
      </c>
      <c r="I2977">
        <v>53</v>
      </c>
      <c r="K2977" t="s">
        <v>967</v>
      </c>
      <c r="S2977" t="b">
        <v>1</v>
      </c>
    </row>
    <row r="2978" spans="4:19" x14ac:dyDescent="0.25">
      <c r="D2978">
        <v>30</v>
      </c>
      <c r="E2978" t="s">
        <v>69</v>
      </c>
      <c r="F2978" s="5" t="s">
        <v>124</v>
      </c>
      <c r="G2978" t="s">
        <v>153</v>
      </c>
      <c r="I2978">
        <v>53</v>
      </c>
      <c r="K2978" t="s">
        <v>968</v>
      </c>
      <c r="S2978" t="b">
        <v>1</v>
      </c>
    </row>
    <row r="2979" spans="4:19" x14ac:dyDescent="0.25">
      <c r="D2979">
        <v>31</v>
      </c>
      <c r="E2979" t="s">
        <v>69</v>
      </c>
      <c r="F2979" s="5" t="s">
        <v>125</v>
      </c>
      <c r="G2979" t="s">
        <v>153</v>
      </c>
      <c r="I2979">
        <v>53</v>
      </c>
      <c r="K2979" t="s">
        <v>908</v>
      </c>
      <c r="S2979" t="b">
        <v>1</v>
      </c>
    </row>
    <row r="2980" spans="4:19" x14ac:dyDescent="0.25">
      <c r="D2980">
        <v>32</v>
      </c>
      <c r="E2980" t="s">
        <v>69</v>
      </c>
      <c r="F2980" s="5" t="s">
        <v>50</v>
      </c>
      <c r="G2980" t="s">
        <v>153</v>
      </c>
      <c r="I2980">
        <v>53</v>
      </c>
      <c r="K2980" t="s">
        <v>969</v>
      </c>
      <c r="S2980" t="b">
        <v>1</v>
      </c>
    </row>
    <row r="2981" spans="4:19" x14ac:dyDescent="0.25">
      <c r="D2981">
        <v>33</v>
      </c>
      <c r="E2981" t="s">
        <v>69</v>
      </c>
      <c r="F2981" s="5" t="s">
        <v>126</v>
      </c>
      <c r="G2981" t="s">
        <v>153</v>
      </c>
      <c r="I2981">
        <v>53</v>
      </c>
      <c r="K2981" t="s">
        <v>970</v>
      </c>
      <c r="S2981" t="b">
        <v>1</v>
      </c>
    </row>
    <row r="2982" spans="4:19" x14ac:dyDescent="0.25">
      <c r="D2982">
        <v>34</v>
      </c>
      <c r="E2982" t="s">
        <v>69</v>
      </c>
      <c r="F2982" s="5" t="s">
        <v>127</v>
      </c>
      <c r="G2982" t="s">
        <v>153</v>
      </c>
      <c r="I2982">
        <v>53</v>
      </c>
      <c r="K2982" t="s">
        <v>910</v>
      </c>
      <c r="S2982" t="b">
        <v>1</v>
      </c>
    </row>
    <row r="2983" spans="4:19" x14ac:dyDescent="0.25">
      <c r="D2983">
        <v>35</v>
      </c>
      <c r="E2983" t="s">
        <v>69</v>
      </c>
      <c r="F2983" s="5" t="s">
        <v>51</v>
      </c>
      <c r="G2983" t="s">
        <v>153</v>
      </c>
      <c r="I2983">
        <v>53</v>
      </c>
      <c r="K2983" t="s">
        <v>971</v>
      </c>
      <c r="S2983" t="b">
        <v>1</v>
      </c>
    </row>
    <row r="2984" spans="4:19" x14ac:dyDescent="0.25">
      <c r="D2984">
        <v>36</v>
      </c>
      <c r="E2984" t="s">
        <v>69</v>
      </c>
      <c r="F2984" s="5" t="s">
        <v>128</v>
      </c>
      <c r="G2984" t="s">
        <v>153</v>
      </c>
      <c r="I2984">
        <v>53</v>
      </c>
      <c r="K2984" t="s">
        <v>972</v>
      </c>
      <c r="S2984" t="b">
        <v>1</v>
      </c>
    </row>
    <row r="2985" spans="4:19" x14ac:dyDescent="0.25">
      <c r="D2985">
        <v>37</v>
      </c>
      <c r="E2985" t="s">
        <v>69</v>
      </c>
      <c r="F2985" s="5" t="s">
        <v>129</v>
      </c>
      <c r="G2985" t="s">
        <v>153</v>
      </c>
      <c r="I2985">
        <v>53</v>
      </c>
      <c r="K2985" t="s">
        <v>912</v>
      </c>
      <c r="S2985" t="b">
        <v>1</v>
      </c>
    </row>
    <row r="2986" spans="4:19" x14ac:dyDescent="0.25">
      <c r="D2986">
        <v>38</v>
      </c>
      <c r="E2986" t="s">
        <v>69</v>
      </c>
      <c r="F2986" s="5" t="s">
        <v>52</v>
      </c>
      <c r="G2986" t="s">
        <v>153</v>
      </c>
      <c r="I2986">
        <v>53</v>
      </c>
      <c r="K2986" t="s">
        <v>973</v>
      </c>
      <c r="S2986" t="b">
        <v>1</v>
      </c>
    </row>
    <row r="2987" spans="4:19" x14ac:dyDescent="0.25">
      <c r="D2987">
        <v>39</v>
      </c>
      <c r="E2987" t="s">
        <v>69</v>
      </c>
      <c r="F2987" s="5" t="s">
        <v>130</v>
      </c>
      <c r="G2987" t="s">
        <v>153</v>
      </c>
      <c r="I2987">
        <v>53</v>
      </c>
      <c r="K2987" t="s">
        <v>974</v>
      </c>
      <c r="S2987" t="b">
        <v>1</v>
      </c>
    </row>
    <row r="2988" spans="4:19" x14ac:dyDescent="0.25">
      <c r="D2988">
        <v>40</v>
      </c>
      <c r="E2988" t="s">
        <v>69</v>
      </c>
      <c r="F2988" s="5" t="s">
        <v>131</v>
      </c>
      <c r="G2988" t="s">
        <v>153</v>
      </c>
      <c r="I2988">
        <v>53</v>
      </c>
      <c r="K2988" t="s">
        <v>914</v>
      </c>
      <c r="S2988" t="b">
        <v>1</v>
      </c>
    </row>
    <row r="2989" spans="4:19" x14ac:dyDescent="0.25">
      <c r="D2989">
        <v>41</v>
      </c>
      <c r="E2989" t="s">
        <v>69</v>
      </c>
      <c r="F2989" s="5" t="s">
        <v>53</v>
      </c>
      <c r="G2989" t="s">
        <v>153</v>
      </c>
      <c r="I2989">
        <v>53</v>
      </c>
      <c r="K2989" t="s">
        <v>975</v>
      </c>
      <c r="S2989" t="b">
        <v>1</v>
      </c>
    </row>
    <row r="2990" spans="4:19" x14ac:dyDescent="0.25">
      <c r="D2990">
        <v>42</v>
      </c>
      <c r="E2990" t="s">
        <v>69</v>
      </c>
      <c r="F2990" s="5" t="s">
        <v>132</v>
      </c>
      <c r="G2990" t="s">
        <v>153</v>
      </c>
      <c r="I2990">
        <v>53</v>
      </c>
      <c r="K2990" t="s">
        <v>976</v>
      </c>
      <c r="S2990" t="b">
        <v>1</v>
      </c>
    </row>
    <row r="2991" spans="4:19" x14ac:dyDescent="0.25">
      <c r="D2991">
        <v>43</v>
      </c>
      <c r="E2991" t="s">
        <v>69</v>
      </c>
      <c r="F2991" s="5" t="s">
        <v>133</v>
      </c>
      <c r="G2991" t="s">
        <v>153</v>
      </c>
      <c r="I2991">
        <v>53</v>
      </c>
      <c r="K2991" t="s">
        <v>916</v>
      </c>
      <c r="S2991" t="b">
        <v>1</v>
      </c>
    </row>
    <row r="2992" spans="4:19" x14ac:dyDescent="0.25">
      <c r="D2992">
        <v>44</v>
      </c>
      <c r="E2992" t="s">
        <v>69</v>
      </c>
      <c r="F2992" s="5" t="s">
        <v>54</v>
      </c>
      <c r="G2992" t="s">
        <v>153</v>
      </c>
      <c r="I2992">
        <v>53</v>
      </c>
      <c r="K2992" t="s">
        <v>977</v>
      </c>
      <c r="S2992" t="b">
        <v>1</v>
      </c>
    </row>
    <row r="2993" spans="1:19" x14ac:dyDescent="0.25">
      <c r="D2993">
        <v>45</v>
      </c>
      <c r="E2993" t="s">
        <v>69</v>
      </c>
      <c r="F2993" s="5" t="s">
        <v>134</v>
      </c>
      <c r="G2993" t="s">
        <v>153</v>
      </c>
      <c r="I2993">
        <v>53</v>
      </c>
      <c r="K2993" t="s">
        <v>978</v>
      </c>
      <c r="S2993" t="b">
        <v>1</v>
      </c>
    </row>
    <row r="2994" spans="1:19" x14ac:dyDescent="0.25">
      <c r="D2994">
        <v>46</v>
      </c>
      <c r="E2994" t="s">
        <v>69</v>
      </c>
      <c r="F2994" s="5" t="s">
        <v>135</v>
      </c>
      <c r="G2994" t="s">
        <v>153</v>
      </c>
      <c r="I2994">
        <v>53</v>
      </c>
      <c r="K2994" t="s">
        <v>918</v>
      </c>
      <c r="S2994" t="b">
        <v>1</v>
      </c>
    </row>
    <row r="2995" spans="1:19" x14ac:dyDescent="0.25">
      <c r="D2995">
        <v>47</v>
      </c>
      <c r="E2995" t="s">
        <v>69</v>
      </c>
      <c r="F2995" s="5" t="s">
        <v>55</v>
      </c>
      <c r="G2995" t="s">
        <v>153</v>
      </c>
      <c r="I2995">
        <v>53</v>
      </c>
      <c r="K2995" t="s">
        <v>979</v>
      </c>
      <c r="S2995" t="b">
        <v>1</v>
      </c>
    </row>
    <row r="2996" spans="1:19" x14ac:dyDescent="0.25">
      <c r="D2996">
        <v>48</v>
      </c>
      <c r="E2996" t="s">
        <v>69</v>
      </c>
      <c r="F2996" s="5" t="s">
        <v>136</v>
      </c>
      <c r="G2996" t="s">
        <v>153</v>
      </c>
      <c r="I2996">
        <v>53</v>
      </c>
      <c r="K2996" t="s">
        <v>980</v>
      </c>
      <c r="S2996" t="b">
        <v>1</v>
      </c>
    </row>
    <row r="2997" spans="1:19" x14ac:dyDescent="0.25">
      <c r="D2997">
        <v>49</v>
      </c>
      <c r="E2997" t="s">
        <v>69</v>
      </c>
      <c r="F2997" s="5" t="s">
        <v>137</v>
      </c>
      <c r="G2997" t="s">
        <v>153</v>
      </c>
      <c r="I2997">
        <v>53</v>
      </c>
      <c r="K2997" t="s">
        <v>920</v>
      </c>
      <c r="S2997" t="b">
        <v>1</v>
      </c>
    </row>
    <row r="2998" spans="1:19" x14ac:dyDescent="0.25">
      <c r="D2998">
        <v>50</v>
      </c>
      <c r="E2998" t="s">
        <v>69</v>
      </c>
      <c r="F2998" s="5" t="s">
        <v>56</v>
      </c>
      <c r="G2998" t="s">
        <v>153</v>
      </c>
      <c r="I2998">
        <v>53</v>
      </c>
      <c r="K2998" t="s">
        <v>981</v>
      </c>
      <c r="S2998" t="b">
        <v>1</v>
      </c>
    </row>
    <row r="2999" spans="1:19" x14ac:dyDescent="0.25">
      <c r="D2999">
        <v>51</v>
      </c>
      <c r="E2999" t="s">
        <v>69</v>
      </c>
      <c r="F2999" s="5" t="s">
        <v>138</v>
      </c>
      <c r="G2999" t="s">
        <v>153</v>
      </c>
      <c r="I2999">
        <v>53</v>
      </c>
      <c r="K2999" t="s">
        <v>982</v>
      </c>
      <c r="S2999" t="b">
        <v>1</v>
      </c>
    </row>
    <row r="3000" spans="1:19" x14ac:dyDescent="0.25">
      <c r="D3000">
        <v>52</v>
      </c>
      <c r="E3000" t="s">
        <v>69</v>
      </c>
      <c r="F3000" s="5" t="s">
        <v>139</v>
      </c>
      <c r="G3000" t="s">
        <v>153</v>
      </c>
      <c r="I3000">
        <v>53</v>
      </c>
      <c r="K3000" t="s">
        <v>922</v>
      </c>
      <c r="S3000" t="b">
        <v>1</v>
      </c>
    </row>
    <row r="3001" spans="1:19" x14ac:dyDescent="0.25">
      <c r="D3001">
        <v>53</v>
      </c>
      <c r="E3001" t="s">
        <v>69</v>
      </c>
      <c r="F3001" s="5" t="s">
        <v>140</v>
      </c>
      <c r="G3001" t="s">
        <v>151</v>
      </c>
      <c r="H3001">
        <v>-1</v>
      </c>
      <c r="K3001" t="s">
        <v>923</v>
      </c>
      <c r="S3001" t="b">
        <v>1</v>
      </c>
    </row>
    <row r="3002" spans="1:19" x14ac:dyDescent="0.25">
      <c r="D3002">
        <v>54</v>
      </c>
      <c r="E3002" t="s">
        <v>69</v>
      </c>
      <c r="F3002" s="5" t="s">
        <v>1583</v>
      </c>
      <c r="G3002" t="s">
        <v>151</v>
      </c>
      <c r="H3002">
        <v>-1</v>
      </c>
      <c r="K3002" t="s">
        <v>1585</v>
      </c>
      <c r="S3002" t="b">
        <v>1</v>
      </c>
    </row>
    <row r="3003" spans="1:19" x14ac:dyDescent="0.25">
      <c r="D3003">
        <v>55</v>
      </c>
      <c r="E3003" t="s">
        <v>69</v>
      </c>
      <c r="F3003" s="5" t="s">
        <v>161</v>
      </c>
      <c r="G3003" t="s">
        <v>162</v>
      </c>
      <c r="I3003">
        <v>3</v>
      </c>
      <c r="K3003" t="s">
        <v>1265</v>
      </c>
      <c r="S3003" t="b">
        <v>1</v>
      </c>
    </row>
    <row r="3004" spans="1:19" x14ac:dyDescent="0.25">
      <c r="D3004">
        <v>56</v>
      </c>
      <c r="E3004" t="s">
        <v>69</v>
      </c>
      <c r="F3004" s="5" t="s">
        <v>163</v>
      </c>
      <c r="G3004" t="s">
        <v>44</v>
      </c>
      <c r="K3004" t="s">
        <v>163</v>
      </c>
      <c r="S3004" t="b">
        <v>1</v>
      </c>
    </row>
    <row r="3005" spans="1:19" x14ac:dyDescent="0.25">
      <c r="A3005" t="s">
        <v>1487</v>
      </c>
    </row>
    <row r="3006" spans="1:19" x14ac:dyDescent="0.25">
      <c r="A3006" t="s">
        <v>1488</v>
      </c>
    </row>
    <row r="3007" spans="1:19" x14ac:dyDescent="0.25">
      <c r="D3007">
        <v>1</v>
      </c>
      <c r="E3007" t="s">
        <v>69</v>
      </c>
      <c r="F3007" s="5" t="s">
        <v>70</v>
      </c>
      <c r="G3007" t="s">
        <v>71</v>
      </c>
      <c r="I3007">
        <v>10</v>
      </c>
      <c r="J3007">
        <v>0</v>
      </c>
      <c r="K3007" t="s">
        <v>886</v>
      </c>
      <c r="S3007" t="b">
        <v>1</v>
      </c>
    </row>
    <row r="3008" spans="1:19" x14ac:dyDescent="0.25">
      <c r="D3008">
        <v>2</v>
      </c>
      <c r="E3008" t="s">
        <v>69</v>
      </c>
      <c r="F3008" s="5" t="s">
        <v>72</v>
      </c>
      <c r="G3008" t="s">
        <v>71</v>
      </c>
      <c r="I3008">
        <v>10</v>
      </c>
      <c r="J3008">
        <v>0</v>
      </c>
      <c r="K3008" t="s">
        <v>887</v>
      </c>
      <c r="S3008" t="b">
        <v>1</v>
      </c>
    </row>
    <row r="3009" spans="1:19" x14ac:dyDescent="0.25">
      <c r="D3009">
        <v>3</v>
      </c>
      <c r="E3009" t="s">
        <v>69</v>
      </c>
      <c r="F3009" s="5" t="s">
        <v>154</v>
      </c>
      <c r="G3009" t="s">
        <v>71</v>
      </c>
      <c r="I3009">
        <v>10</v>
      </c>
      <c r="J3009">
        <v>0</v>
      </c>
      <c r="K3009" t="s">
        <v>888</v>
      </c>
      <c r="S3009" t="b">
        <v>1</v>
      </c>
    </row>
    <row r="3010" spans="1:19" x14ac:dyDescent="0.25">
      <c r="D3010">
        <v>4</v>
      </c>
      <c r="E3010" t="s">
        <v>69</v>
      </c>
      <c r="F3010" s="5" t="s">
        <v>160</v>
      </c>
      <c r="G3010" t="s">
        <v>71</v>
      </c>
      <c r="I3010">
        <v>10</v>
      </c>
      <c r="J3010">
        <v>0</v>
      </c>
      <c r="K3010" t="s">
        <v>160</v>
      </c>
      <c r="S3010" t="b">
        <v>1</v>
      </c>
    </row>
    <row r="3011" spans="1:19" x14ac:dyDescent="0.25">
      <c r="D3011">
        <v>5</v>
      </c>
      <c r="E3011" t="s">
        <v>69</v>
      </c>
      <c r="F3011" s="5" t="s">
        <v>261</v>
      </c>
      <c r="G3011" t="s">
        <v>71</v>
      </c>
      <c r="I3011">
        <v>10</v>
      </c>
      <c r="J3011">
        <v>0</v>
      </c>
      <c r="K3011" t="s">
        <v>935</v>
      </c>
      <c r="S3011" t="b">
        <v>1</v>
      </c>
    </row>
    <row r="3012" spans="1:19" x14ac:dyDescent="0.25">
      <c r="D3012">
        <v>6</v>
      </c>
      <c r="E3012" t="s">
        <v>69</v>
      </c>
      <c r="F3012" s="5" t="s">
        <v>161</v>
      </c>
      <c r="G3012" t="s">
        <v>162</v>
      </c>
      <c r="I3012">
        <v>3</v>
      </c>
      <c r="K3012" t="s">
        <v>1265</v>
      </c>
      <c r="S3012" t="b">
        <v>1</v>
      </c>
    </row>
    <row r="3013" spans="1:19" x14ac:dyDescent="0.25">
      <c r="A3013" t="s">
        <v>1489</v>
      </c>
    </row>
    <row r="3014" spans="1:19" x14ac:dyDescent="0.25">
      <c r="A3014" t="s">
        <v>1490</v>
      </c>
    </row>
    <row r="3015" spans="1:19" x14ac:dyDescent="0.25">
      <c r="D3015">
        <v>1</v>
      </c>
      <c r="E3015" t="s">
        <v>69</v>
      </c>
      <c r="F3015" s="5" t="s">
        <v>453</v>
      </c>
      <c r="G3015" t="s">
        <v>71</v>
      </c>
      <c r="I3015">
        <v>10</v>
      </c>
      <c r="J3015">
        <v>0</v>
      </c>
      <c r="K3015" t="s">
        <v>885</v>
      </c>
      <c r="M3015" t="s">
        <v>74</v>
      </c>
      <c r="N3015" t="s">
        <v>475</v>
      </c>
      <c r="O3015" t="s">
        <v>75</v>
      </c>
      <c r="S3015" t="b">
        <v>0</v>
      </c>
    </row>
    <row r="3016" spans="1:19" x14ac:dyDescent="0.25">
      <c r="D3016">
        <v>2</v>
      </c>
      <c r="E3016" t="s">
        <v>69</v>
      </c>
      <c r="F3016" s="5" t="s">
        <v>363</v>
      </c>
      <c r="G3016" t="s">
        <v>1601</v>
      </c>
      <c r="H3016">
        <v>10</v>
      </c>
      <c r="K3016" t="s">
        <v>363</v>
      </c>
      <c r="S3016" t="b">
        <v>1</v>
      </c>
    </row>
    <row r="3017" spans="1:19" x14ac:dyDescent="0.25">
      <c r="A3017" t="s">
        <v>1491</v>
      </c>
    </row>
    <row r="3018" spans="1:19" x14ac:dyDescent="0.25">
      <c r="A3018" t="s">
        <v>1492</v>
      </c>
    </row>
    <row r="3019" spans="1:19" x14ac:dyDescent="0.25">
      <c r="D3019">
        <v>1</v>
      </c>
      <c r="E3019" t="s">
        <v>69</v>
      </c>
      <c r="F3019" s="5" t="s">
        <v>70</v>
      </c>
      <c r="G3019" t="s">
        <v>71</v>
      </c>
      <c r="I3019">
        <v>10</v>
      </c>
      <c r="J3019">
        <v>0</v>
      </c>
      <c r="K3019" t="s">
        <v>886</v>
      </c>
      <c r="S3019" t="b">
        <v>1</v>
      </c>
    </row>
    <row r="3020" spans="1:19" x14ac:dyDescent="0.25">
      <c r="D3020">
        <v>2</v>
      </c>
      <c r="E3020" t="s">
        <v>69</v>
      </c>
      <c r="F3020" s="5" t="s">
        <v>72</v>
      </c>
      <c r="G3020" t="s">
        <v>71</v>
      </c>
      <c r="I3020">
        <v>10</v>
      </c>
      <c r="J3020">
        <v>0</v>
      </c>
      <c r="K3020" t="s">
        <v>887</v>
      </c>
      <c r="S3020" t="b">
        <v>1</v>
      </c>
    </row>
    <row r="3021" spans="1:19" x14ac:dyDescent="0.25">
      <c r="D3021">
        <v>3</v>
      </c>
      <c r="E3021" t="s">
        <v>69</v>
      </c>
      <c r="F3021" s="5" t="s">
        <v>154</v>
      </c>
      <c r="G3021" t="s">
        <v>71</v>
      </c>
      <c r="I3021">
        <v>10</v>
      </c>
      <c r="J3021">
        <v>0</v>
      </c>
      <c r="K3021" t="s">
        <v>888</v>
      </c>
      <c r="S3021" t="b">
        <v>1</v>
      </c>
    </row>
    <row r="3022" spans="1:19" x14ac:dyDescent="0.25">
      <c r="D3022">
        <v>4</v>
      </c>
      <c r="E3022" t="s">
        <v>69</v>
      </c>
      <c r="F3022" s="5" t="s">
        <v>160</v>
      </c>
      <c r="G3022" t="s">
        <v>71</v>
      </c>
      <c r="I3022">
        <v>10</v>
      </c>
      <c r="J3022">
        <v>0</v>
      </c>
      <c r="K3022" t="s">
        <v>160</v>
      </c>
      <c r="S3022" t="b">
        <v>1</v>
      </c>
    </row>
    <row r="3023" spans="1:19" x14ac:dyDescent="0.25">
      <c r="D3023">
        <v>5</v>
      </c>
      <c r="E3023" t="s">
        <v>69</v>
      </c>
      <c r="F3023" s="5" t="s">
        <v>261</v>
      </c>
      <c r="G3023" t="s">
        <v>71</v>
      </c>
      <c r="I3023">
        <v>10</v>
      </c>
      <c r="J3023">
        <v>0</v>
      </c>
      <c r="K3023" t="s">
        <v>935</v>
      </c>
      <c r="S3023" t="b">
        <v>1</v>
      </c>
    </row>
    <row r="3024" spans="1:19" x14ac:dyDescent="0.25">
      <c r="D3024">
        <v>6</v>
      </c>
      <c r="E3024" t="s">
        <v>69</v>
      </c>
      <c r="F3024" s="5" t="s">
        <v>259</v>
      </c>
      <c r="G3024" t="s">
        <v>71</v>
      </c>
      <c r="I3024">
        <v>10</v>
      </c>
      <c r="J3024">
        <v>0</v>
      </c>
      <c r="K3024" t="s">
        <v>938</v>
      </c>
      <c r="S3024" t="b">
        <v>1</v>
      </c>
    </row>
    <row r="3025" spans="4:19" x14ac:dyDescent="0.25">
      <c r="D3025">
        <v>7</v>
      </c>
      <c r="E3025" t="s">
        <v>69</v>
      </c>
      <c r="F3025" s="5" t="s">
        <v>478</v>
      </c>
      <c r="G3025" t="s">
        <v>151</v>
      </c>
      <c r="H3025">
        <v>255</v>
      </c>
      <c r="K3025" t="s">
        <v>648</v>
      </c>
      <c r="S3025" t="b">
        <v>1</v>
      </c>
    </row>
    <row r="3026" spans="4:19" x14ac:dyDescent="0.25">
      <c r="D3026">
        <v>8</v>
      </c>
      <c r="E3026" t="s">
        <v>69</v>
      </c>
      <c r="F3026" s="5" t="s">
        <v>110</v>
      </c>
      <c r="G3026" t="s">
        <v>71</v>
      </c>
      <c r="I3026">
        <v>10</v>
      </c>
      <c r="J3026">
        <v>0</v>
      </c>
      <c r="K3026" t="s">
        <v>646</v>
      </c>
      <c r="S3026" t="b">
        <v>1</v>
      </c>
    </row>
    <row r="3027" spans="4:19" x14ac:dyDescent="0.25">
      <c r="D3027">
        <v>9</v>
      </c>
      <c r="E3027" t="s">
        <v>69</v>
      </c>
      <c r="F3027" s="5" t="s">
        <v>479</v>
      </c>
      <c r="G3027" t="s">
        <v>71</v>
      </c>
      <c r="I3027">
        <v>10</v>
      </c>
      <c r="J3027">
        <v>0</v>
      </c>
      <c r="K3027" t="s">
        <v>1257</v>
      </c>
      <c r="S3027" t="b">
        <v>1</v>
      </c>
    </row>
    <row r="3028" spans="4:19" x14ac:dyDescent="0.25">
      <c r="D3028">
        <v>10</v>
      </c>
      <c r="E3028" t="s">
        <v>69</v>
      </c>
      <c r="F3028" s="5" t="s">
        <v>262</v>
      </c>
      <c r="G3028" t="s">
        <v>71</v>
      </c>
      <c r="I3028">
        <v>10</v>
      </c>
      <c r="J3028">
        <v>0</v>
      </c>
      <c r="K3028" t="s">
        <v>647</v>
      </c>
      <c r="S3028" t="b">
        <v>1</v>
      </c>
    </row>
    <row r="3029" spans="4:19" x14ac:dyDescent="0.25">
      <c r="D3029">
        <v>11</v>
      </c>
      <c r="E3029" t="s">
        <v>69</v>
      </c>
      <c r="F3029" s="5" t="s">
        <v>111</v>
      </c>
      <c r="G3029" t="s">
        <v>71</v>
      </c>
      <c r="I3029">
        <v>10</v>
      </c>
      <c r="J3029">
        <v>0</v>
      </c>
      <c r="K3029" t="s">
        <v>1258</v>
      </c>
      <c r="S3029" t="b">
        <v>1</v>
      </c>
    </row>
    <row r="3030" spans="4:19" x14ac:dyDescent="0.25">
      <c r="D3030">
        <v>12</v>
      </c>
      <c r="E3030" t="s">
        <v>69</v>
      </c>
      <c r="F3030" s="5" t="s">
        <v>394</v>
      </c>
      <c r="G3030" t="s">
        <v>71</v>
      </c>
      <c r="I3030">
        <v>10</v>
      </c>
      <c r="J3030">
        <v>0</v>
      </c>
      <c r="K3030" t="s">
        <v>956</v>
      </c>
      <c r="S3030" t="b">
        <v>1</v>
      </c>
    </row>
    <row r="3031" spans="4:19" x14ac:dyDescent="0.25">
      <c r="D3031">
        <v>13</v>
      </c>
      <c r="E3031" t="s">
        <v>69</v>
      </c>
      <c r="F3031" s="5" t="s">
        <v>112</v>
      </c>
      <c r="G3031" t="s">
        <v>71</v>
      </c>
      <c r="I3031">
        <v>10</v>
      </c>
      <c r="J3031">
        <v>0</v>
      </c>
      <c r="K3031" t="s">
        <v>889</v>
      </c>
      <c r="S3031" t="b">
        <v>1</v>
      </c>
    </row>
    <row r="3032" spans="4:19" x14ac:dyDescent="0.25">
      <c r="D3032">
        <v>14</v>
      </c>
      <c r="E3032" t="s">
        <v>69</v>
      </c>
      <c r="F3032" s="5" t="s">
        <v>113</v>
      </c>
      <c r="G3032" t="s">
        <v>483</v>
      </c>
      <c r="I3032">
        <v>19</v>
      </c>
      <c r="J3032">
        <v>4</v>
      </c>
      <c r="K3032" t="s">
        <v>957</v>
      </c>
      <c r="S3032" t="b">
        <v>1</v>
      </c>
    </row>
    <row r="3033" spans="4:19" x14ac:dyDescent="0.25">
      <c r="D3033">
        <v>15</v>
      </c>
      <c r="E3033" t="s">
        <v>69</v>
      </c>
      <c r="F3033" s="5" t="s">
        <v>114</v>
      </c>
      <c r="G3033" t="s">
        <v>483</v>
      </c>
      <c r="I3033">
        <v>19</v>
      </c>
      <c r="J3033">
        <v>4</v>
      </c>
      <c r="K3033" t="s">
        <v>958</v>
      </c>
      <c r="S3033" t="b">
        <v>1</v>
      </c>
    </row>
    <row r="3034" spans="4:19" x14ac:dyDescent="0.25">
      <c r="D3034">
        <v>16</v>
      </c>
      <c r="E3034" t="s">
        <v>69</v>
      </c>
      <c r="F3034" s="5" t="s">
        <v>115</v>
      </c>
      <c r="G3034" t="s">
        <v>483</v>
      </c>
      <c r="I3034">
        <v>19</v>
      </c>
      <c r="J3034">
        <v>4</v>
      </c>
      <c r="K3034" t="s">
        <v>898</v>
      </c>
      <c r="S3034" t="b">
        <v>1</v>
      </c>
    </row>
    <row r="3035" spans="4:19" x14ac:dyDescent="0.25">
      <c r="D3035">
        <v>17</v>
      </c>
      <c r="E3035" t="s">
        <v>69</v>
      </c>
      <c r="F3035" s="5" t="s">
        <v>45</v>
      </c>
      <c r="G3035" t="s">
        <v>483</v>
      </c>
      <c r="I3035">
        <v>19</v>
      </c>
      <c r="J3035">
        <v>4</v>
      </c>
      <c r="K3035" t="s">
        <v>959</v>
      </c>
      <c r="S3035" t="b">
        <v>1</v>
      </c>
    </row>
    <row r="3036" spans="4:19" x14ac:dyDescent="0.25">
      <c r="D3036">
        <v>18</v>
      </c>
      <c r="E3036" t="s">
        <v>69</v>
      </c>
      <c r="F3036" s="5" t="s">
        <v>116</v>
      </c>
      <c r="G3036" t="s">
        <v>483</v>
      </c>
      <c r="I3036">
        <v>19</v>
      </c>
      <c r="J3036">
        <v>4</v>
      </c>
      <c r="K3036" t="s">
        <v>960</v>
      </c>
      <c r="S3036" t="b">
        <v>1</v>
      </c>
    </row>
    <row r="3037" spans="4:19" x14ac:dyDescent="0.25">
      <c r="D3037">
        <v>19</v>
      </c>
      <c r="E3037" t="s">
        <v>69</v>
      </c>
      <c r="F3037" s="5" t="s">
        <v>117</v>
      </c>
      <c r="G3037" t="s">
        <v>483</v>
      </c>
      <c r="I3037">
        <v>19</v>
      </c>
      <c r="J3037">
        <v>4</v>
      </c>
      <c r="K3037" t="s">
        <v>900</v>
      </c>
      <c r="S3037" t="b">
        <v>1</v>
      </c>
    </row>
    <row r="3038" spans="4:19" x14ac:dyDescent="0.25">
      <c r="D3038">
        <v>20</v>
      </c>
      <c r="E3038" t="s">
        <v>69</v>
      </c>
      <c r="F3038" s="5" t="s">
        <v>46</v>
      </c>
      <c r="G3038" t="s">
        <v>483</v>
      </c>
      <c r="I3038">
        <v>19</v>
      </c>
      <c r="J3038">
        <v>4</v>
      </c>
      <c r="K3038" t="s">
        <v>961</v>
      </c>
      <c r="S3038" t="b">
        <v>1</v>
      </c>
    </row>
    <row r="3039" spans="4:19" x14ac:dyDescent="0.25">
      <c r="D3039">
        <v>21</v>
      </c>
      <c r="E3039" t="s">
        <v>69</v>
      </c>
      <c r="F3039" s="5" t="s">
        <v>118</v>
      </c>
      <c r="G3039" t="s">
        <v>483</v>
      </c>
      <c r="I3039">
        <v>19</v>
      </c>
      <c r="J3039">
        <v>4</v>
      </c>
      <c r="K3039" t="s">
        <v>962</v>
      </c>
      <c r="S3039" t="b">
        <v>1</v>
      </c>
    </row>
    <row r="3040" spans="4:19" x14ac:dyDescent="0.25">
      <c r="D3040">
        <v>22</v>
      </c>
      <c r="E3040" t="s">
        <v>69</v>
      </c>
      <c r="F3040" s="5" t="s">
        <v>119</v>
      </c>
      <c r="G3040" t="s">
        <v>483</v>
      </c>
      <c r="I3040">
        <v>19</v>
      </c>
      <c r="J3040">
        <v>4</v>
      </c>
      <c r="K3040" t="s">
        <v>902</v>
      </c>
      <c r="S3040" t="b">
        <v>1</v>
      </c>
    </row>
    <row r="3041" spans="4:19" x14ac:dyDescent="0.25">
      <c r="D3041">
        <v>23</v>
      </c>
      <c r="E3041" t="s">
        <v>69</v>
      </c>
      <c r="F3041" s="5" t="s">
        <v>47</v>
      </c>
      <c r="G3041" t="s">
        <v>483</v>
      </c>
      <c r="I3041">
        <v>19</v>
      </c>
      <c r="J3041">
        <v>4</v>
      </c>
      <c r="K3041" t="s">
        <v>963</v>
      </c>
      <c r="S3041" t="b">
        <v>1</v>
      </c>
    </row>
    <row r="3042" spans="4:19" x14ac:dyDescent="0.25">
      <c r="D3042">
        <v>24</v>
      </c>
      <c r="E3042" t="s">
        <v>69</v>
      </c>
      <c r="F3042" s="5" t="s">
        <v>120</v>
      </c>
      <c r="G3042" t="s">
        <v>483</v>
      </c>
      <c r="I3042">
        <v>19</v>
      </c>
      <c r="J3042">
        <v>4</v>
      </c>
      <c r="K3042" t="s">
        <v>964</v>
      </c>
      <c r="S3042" t="b">
        <v>1</v>
      </c>
    </row>
    <row r="3043" spans="4:19" x14ac:dyDescent="0.25">
      <c r="D3043">
        <v>25</v>
      </c>
      <c r="E3043" t="s">
        <v>69</v>
      </c>
      <c r="F3043" s="5" t="s">
        <v>121</v>
      </c>
      <c r="G3043" t="s">
        <v>483</v>
      </c>
      <c r="I3043">
        <v>19</v>
      </c>
      <c r="J3043">
        <v>4</v>
      </c>
      <c r="K3043" t="s">
        <v>904</v>
      </c>
      <c r="S3043" t="b">
        <v>1</v>
      </c>
    </row>
    <row r="3044" spans="4:19" x14ac:dyDescent="0.25">
      <c r="D3044">
        <v>26</v>
      </c>
      <c r="E3044" t="s">
        <v>69</v>
      </c>
      <c r="F3044" s="5" t="s">
        <v>48</v>
      </c>
      <c r="G3044" t="s">
        <v>483</v>
      </c>
      <c r="I3044">
        <v>19</v>
      </c>
      <c r="J3044">
        <v>4</v>
      </c>
      <c r="K3044" t="s">
        <v>965</v>
      </c>
      <c r="S3044" t="b">
        <v>1</v>
      </c>
    </row>
    <row r="3045" spans="4:19" x14ac:dyDescent="0.25">
      <c r="D3045">
        <v>27</v>
      </c>
      <c r="E3045" t="s">
        <v>69</v>
      </c>
      <c r="F3045" s="5" t="s">
        <v>122</v>
      </c>
      <c r="G3045" t="s">
        <v>483</v>
      </c>
      <c r="I3045">
        <v>19</v>
      </c>
      <c r="J3045">
        <v>4</v>
      </c>
      <c r="K3045" t="s">
        <v>966</v>
      </c>
      <c r="S3045" t="b">
        <v>1</v>
      </c>
    </row>
    <row r="3046" spans="4:19" x14ac:dyDescent="0.25">
      <c r="D3046">
        <v>28</v>
      </c>
      <c r="E3046" t="s">
        <v>69</v>
      </c>
      <c r="F3046" s="5" t="s">
        <v>123</v>
      </c>
      <c r="G3046" t="s">
        <v>483</v>
      </c>
      <c r="I3046">
        <v>19</v>
      </c>
      <c r="J3046">
        <v>4</v>
      </c>
      <c r="K3046" t="s">
        <v>906</v>
      </c>
      <c r="S3046" t="b">
        <v>1</v>
      </c>
    </row>
    <row r="3047" spans="4:19" x14ac:dyDescent="0.25">
      <c r="D3047">
        <v>29</v>
      </c>
      <c r="E3047" t="s">
        <v>69</v>
      </c>
      <c r="F3047" s="5" t="s">
        <v>49</v>
      </c>
      <c r="G3047" t="s">
        <v>483</v>
      </c>
      <c r="I3047">
        <v>19</v>
      </c>
      <c r="J3047">
        <v>4</v>
      </c>
      <c r="K3047" t="s">
        <v>967</v>
      </c>
      <c r="S3047" t="b">
        <v>1</v>
      </c>
    </row>
    <row r="3048" spans="4:19" x14ac:dyDescent="0.25">
      <c r="D3048">
        <v>30</v>
      </c>
      <c r="E3048" t="s">
        <v>69</v>
      </c>
      <c r="F3048" s="5" t="s">
        <v>124</v>
      </c>
      <c r="G3048" t="s">
        <v>483</v>
      </c>
      <c r="I3048">
        <v>19</v>
      </c>
      <c r="J3048">
        <v>4</v>
      </c>
      <c r="K3048" t="s">
        <v>968</v>
      </c>
      <c r="S3048" t="b">
        <v>1</v>
      </c>
    </row>
    <row r="3049" spans="4:19" x14ac:dyDescent="0.25">
      <c r="D3049">
        <v>31</v>
      </c>
      <c r="E3049" t="s">
        <v>69</v>
      </c>
      <c r="F3049" s="5" t="s">
        <v>125</v>
      </c>
      <c r="G3049" t="s">
        <v>483</v>
      </c>
      <c r="I3049">
        <v>19</v>
      </c>
      <c r="J3049">
        <v>4</v>
      </c>
      <c r="K3049" t="s">
        <v>908</v>
      </c>
      <c r="S3049" t="b">
        <v>1</v>
      </c>
    </row>
    <row r="3050" spans="4:19" x14ac:dyDescent="0.25">
      <c r="D3050">
        <v>32</v>
      </c>
      <c r="E3050" t="s">
        <v>69</v>
      </c>
      <c r="F3050" s="5" t="s">
        <v>50</v>
      </c>
      <c r="G3050" t="s">
        <v>483</v>
      </c>
      <c r="I3050">
        <v>19</v>
      </c>
      <c r="J3050">
        <v>4</v>
      </c>
      <c r="K3050" t="s">
        <v>969</v>
      </c>
      <c r="S3050" t="b">
        <v>1</v>
      </c>
    </row>
    <row r="3051" spans="4:19" x14ac:dyDescent="0.25">
      <c r="D3051">
        <v>33</v>
      </c>
      <c r="E3051" t="s">
        <v>69</v>
      </c>
      <c r="F3051" s="5" t="s">
        <v>126</v>
      </c>
      <c r="G3051" t="s">
        <v>483</v>
      </c>
      <c r="I3051">
        <v>19</v>
      </c>
      <c r="J3051">
        <v>4</v>
      </c>
      <c r="K3051" t="s">
        <v>970</v>
      </c>
      <c r="S3051" t="b">
        <v>1</v>
      </c>
    </row>
    <row r="3052" spans="4:19" x14ac:dyDescent="0.25">
      <c r="D3052">
        <v>34</v>
      </c>
      <c r="E3052" t="s">
        <v>69</v>
      </c>
      <c r="F3052" s="5" t="s">
        <v>127</v>
      </c>
      <c r="G3052" t="s">
        <v>483</v>
      </c>
      <c r="I3052">
        <v>19</v>
      </c>
      <c r="J3052">
        <v>4</v>
      </c>
      <c r="K3052" t="s">
        <v>910</v>
      </c>
      <c r="S3052" t="b">
        <v>1</v>
      </c>
    </row>
    <row r="3053" spans="4:19" x14ac:dyDescent="0.25">
      <c r="D3053">
        <v>35</v>
      </c>
      <c r="E3053" t="s">
        <v>69</v>
      </c>
      <c r="F3053" s="5" t="s">
        <v>51</v>
      </c>
      <c r="G3053" t="s">
        <v>483</v>
      </c>
      <c r="I3053">
        <v>19</v>
      </c>
      <c r="J3053">
        <v>4</v>
      </c>
      <c r="K3053" t="s">
        <v>971</v>
      </c>
      <c r="S3053" t="b">
        <v>1</v>
      </c>
    </row>
    <row r="3054" spans="4:19" x14ac:dyDescent="0.25">
      <c r="D3054">
        <v>36</v>
      </c>
      <c r="E3054" t="s">
        <v>69</v>
      </c>
      <c r="F3054" s="5" t="s">
        <v>128</v>
      </c>
      <c r="G3054" t="s">
        <v>483</v>
      </c>
      <c r="I3054">
        <v>19</v>
      </c>
      <c r="J3054">
        <v>4</v>
      </c>
      <c r="K3054" t="s">
        <v>972</v>
      </c>
      <c r="S3054" t="b">
        <v>1</v>
      </c>
    </row>
    <row r="3055" spans="4:19" x14ac:dyDescent="0.25">
      <c r="D3055">
        <v>37</v>
      </c>
      <c r="E3055" t="s">
        <v>69</v>
      </c>
      <c r="F3055" s="5" t="s">
        <v>129</v>
      </c>
      <c r="G3055" t="s">
        <v>483</v>
      </c>
      <c r="I3055">
        <v>19</v>
      </c>
      <c r="J3055">
        <v>4</v>
      </c>
      <c r="K3055" t="s">
        <v>912</v>
      </c>
      <c r="S3055" t="b">
        <v>1</v>
      </c>
    </row>
    <row r="3056" spans="4:19" x14ac:dyDescent="0.25">
      <c r="D3056">
        <v>38</v>
      </c>
      <c r="E3056" t="s">
        <v>69</v>
      </c>
      <c r="F3056" s="5" t="s">
        <v>52</v>
      </c>
      <c r="G3056" t="s">
        <v>483</v>
      </c>
      <c r="I3056">
        <v>19</v>
      </c>
      <c r="J3056">
        <v>4</v>
      </c>
      <c r="K3056" t="s">
        <v>973</v>
      </c>
      <c r="S3056" t="b">
        <v>1</v>
      </c>
    </row>
    <row r="3057" spans="4:19" x14ac:dyDescent="0.25">
      <c r="D3057">
        <v>39</v>
      </c>
      <c r="E3057" t="s">
        <v>69</v>
      </c>
      <c r="F3057" s="5" t="s">
        <v>130</v>
      </c>
      <c r="G3057" t="s">
        <v>483</v>
      </c>
      <c r="I3057">
        <v>19</v>
      </c>
      <c r="J3057">
        <v>4</v>
      </c>
      <c r="K3057" t="s">
        <v>974</v>
      </c>
      <c r="S3057" t="b">
        <v>1</v>
      </c>
    </row>
    <row r="3058" spans="4:19" x14ac:dyDescent="0.25">
      <c r="D3058">
        <v>40</v>
      </c>
      <c r="E3058" t="s">
        <v>69</v>
      </c>
      <c r="F3058" s="5" t="s">
        <v>131</v>
      </c>
      <c r="G3058" t="s">
        <v>483</v>
      </c>
      <c r="I3058">
        <v>19</v>
      </c>
      <c r="J3058">
        <v>4</v>
      </c>
      <c r="K3058" t="s">
        <v>914</v>
      </c>
      <c r="S3058" t="b">
        <v>1</v>
      </c>
    </row>
    <row r="3059" spans="4:19" x14ac:dyDescent="0.25">
      <c r="D3059">
        <v>41</v>
      </c>
      <c r="E3059" t="s">
        <v>69</v>
      </c>
      <c r="F3059" s="5" t="s">
        <v>53</v>
      </c>
      <c r="G3059" t="s">
        <v>483</v>
      </c>
      <c r="I3059">
        <v>19</v>
      </c>
      <c r="J3059">
        <v>4</v>
      </c>
      <c r="K3059" t="s">
        <v>975</v>
      </c>
      <c r="S3059" t="b">
        <v>1</v>
      </c>
    </row>
    <row r="3060" spans="4:19" x14ac:dyDescent="0.25">
      <c r="D3060">
        <v>42</v>
      </c>
      <c r="E3060" t="s">
        <v>69</v>
      </c>
      <c r="F3060" s="5" t="s">
        <v>132</v>
      </c>
      <c r="G3060" t="s">
        <v>483</v>
      </c>
      <c r="I3060">
        <v>19</v>
      </c>
      <c r="J3060">
        <v>4</v>
      </c>
      <c r="K3060" t="s">
        <v>976</v>
      </c>
      <c r="S3060" t="b">
        <v>1</v>
      </c>
    </row>
    <row r="3061" spans="4:19" x14ac:dyDescent="0.25">
      <c r="D3061">
        <v>43</v>
      </c>
      <c r="E3061" t="s">
        <v>69</v>
      </c>
      <c r="F3061" s="5" t="s">
        <v>133</v>
      </c>
      <c r="G3061" t="s">
        <v>483</v>
      </c>
      <c r="I3061">
        <v>19</v>
      </c>
      <c r="J3061">
        <v>4</v>
      </c>
      <c r="K3061" t="s">
        <v>916</v>
      </c>
      <c r="S3061" t="b">
        <v>1</v>
      </c>
    </row>
    <row r="3062" spans="4:19" x14ac:dyDescent="0.25">
      <c r="D3062">
        <v>44</v>
      </c>
      <c r="E3062" t="s">
        <v>69</v>
      </c>
      <c r="F3062" s="5" t="s">
        <v>54</v>
      </c>
      <c r="G3062" t="s">
        <v>483</v>
      </c>
      <c r="I3062">
        <v>19</v>
      </c>
      <c r="J3062">
        <v>4</v>
      </c>
      <c r="K3062" t="s">
        <v>977</v>
      </c>
      <c r="S3062" t="b">
        <v>1</v>
      </c>
    </row>
    <row r="3063" spans="4:19" x14ac:dyDescent="0.25">
      <c r="D3063">
        <v>45</v>
      </c>
      <c r="E3063" t="s">
        <v>69</v>
      </c>
      <c r="F3063" s="5" t="s">
        <v>134</v>
      </c>
      <c r="G3063" t="s">
        <v>483</v>
      </c>
      <c r="I3063">
        <v>19</v>
      </c>
      <c r="J3063">
        <v>4</v>
      </c>
      <c r="K3063" t="s">
        <v>978</v>
      </c>
      <c r="S3063" t="b">
        <v>1</v>
      </c>
    </row>
    <row r="3064" spans="4:19" x14ac:dyDescent="0.25">
      <c r="D3064">
        <v>46</v>
      </c>
      <c r="E3064" t="s">
        <v>69</v>
      </c>
      <c r="F3064" s="5" t="s">
        <v>135</v>
      </c>
      <c r="G3064" t="s">
        <v>483</v>
      </c>
      <c r="I3064">
        <v>19</v>
      </c>
      <c r="J3064">
        <v>4</v>
      </c>
      <c r="K3064" t="s">
        <v>918</v>
      </c>
      <c r="S3064" t="b">
        <v>1</v>
      </c>
    </row>
    <row r="3065" spans="4:19" x14ac:dyDescent="0.25">
      <c r="D3065">
        <v>47</v>
      </c>
      <c r="E3065" t="s">
        <v>69</v>
      </c>
      <c r="F3065" s="5" t="s">
        <v>55</v>
      </c>
      <c r="G3065" t="s">
        <v>483</v>
      </c>
      <c r="I3065">
        <v>19</v>
      </c>
      <c r="J3065">
        <v>4</v>
      </c>
      <c r="K3065" t="s">
        <v>979</v>
      </c>
      <c r="S3065" t="b">
        <v>1</v>
      </c>
    </row>
    <row r="3066" spans="4:19" x14ac:dyDescent="0.25">
      <c r="D3066">
        <v>48</v>
      </c>
      <c r="E3066" t="s">
        <v>69</v>
      </c>
      <c r="F3066" s="5" t="s">
        <v>136</v>
      </c>
      <c r="G3066" t="s">
        <v>483</v>
      </c>
      <c r="I3066">
        <v>19</v>
      </c>
      <c r="J3066">
        <v>4</v>
      </c>
      <c r="K3066" t="s">
        <v>980</v>
      </c>
      <c r="S3066" t="b">
        <v>1</v>
      </c>
    </row>
    <row r="3067" spans="4:19" x14ac:dyDescent="0.25">
      <c r="D3067">
        <v>49</v>
      </c>
      <c r="E3067" t="s">
        <v>69</v>
      </c>
      <c r="F3067" s="5" t="s">
        <v>137</v>
      </c>
      <c r="G3067" t="s">
        <v>483</v>
      </c>
      <c r="I3067">
        <v>19</v>
      </c>
      <c r="J3067">
        <v>4</v>
      </c>
      <c r="K3067" t="s">
        <v>920</v>
      </c>
      <c r="S3067" t="b">
        <v>1</v>
      </c>
    </row>
    <row r="3068" spans="4:19" x14ac:dyDescent="0.25">
      <c r="D3068">
        <v>50</v>
      </c>
      <c r="E3068" t="s">
        <v>69</v>
      </c>
      <c r="F3068" s="5" t="s">
        <v>56</v>
      </c>
      <c r="G3068" t="s">
        <v>483</v>
      </c>
      <c r="I3068">
        <v>19</v>
      </c>
      <c r="J3068">
        <v>4</v>
      </c>
      <c r="K3068" t="s">
        <v>981</v>
      </c>
      <c r="S3068" t="b">
        <v>1</v>
      </c>
    </row>
    <row r="3069" spans="4:19" x14ac:dyDescent="0.25">
      <c r="D3069">
        <v>51</v>
      </c>
      <c r="E3069" t="s">
        <v>69</v>
      </c>
      <c r="F3069" s="5" t="s">
        <v>138</v>
      </c>
      <c r="G3069" t="s">
        <v>483</v>
      </c>
      <c r="I3069">
        <v>19</v>
      </c>
      <c r="J3069">
        <v>4</v>
      </c>
      <c r="K3069" t="s">
        <v>982</v>
      </c>
      <c r="S3069" t="b">
        <v>1</v>
      </c>
    </row>
    <row r="3070" spans="4:19" x14ac:dyDescent="0.25">
      <c r="D3070">
        <v>52</v>
      </c>
      <c r="E3070" t="s">
        <v>69</v>
      </c>
      <c r="F3070" s="5" t="s">
        <v>139</v>
      </c>
      <c r="G3070" t="s">
        <v>483</v>
      </c>
      <c r="I3070">
        <v>19</v>
      </c>
      <c r="J3070">
        <v>4</v>
      </c>
      <c r="K3070" t="s">
        <v>922</v>
      </c>
      <c r="S3070" t="b">
        <v>1</v>
      </c>
    </row>
    <row r="3071" spans="4:19" x14ac:dyDescent="0.25">
      <c r="D3071">
        <v>53</v>
      </c>
      <c r="E3071" t="s">
        <v>69</v>
      </c>
      <c r="F3071" s="5" t="s">
        <v>140</v>
      </c>
      <c r="G3071" t="s">
        <v>151</v>
      </c>
      <c r="H3071">
        <v>-1</v>
      </c>
      <c r="K3071" t="s">
        <v>923</v>
      </c>
      <c r="S3071" t="b">
        <v>1</v>
      </c>
    </row>
    <row r="3072" spans="4:19" x14ac:dyDescent="0.25">
      <c r="D3072">
        <v>54</v>
      </c>
      <c r="E3072" t="s">
        <v>69</v>
      </c>
      <c r="F3072" s="5" t="s">
        <v>1583</v>
      </c>
      <c r="G3072" t="s">
        <v>151</v>
      </c>
      <c r="H3072">
        <v>-1</v>
      </c>
      <c r="K3072" t="s">
        <v>1585</v>
      </c>
      <c r="S3072" t="b">
        <v>1</v>
      </c>
    </row>
    <row r="3073" spans="1:19" x14ac:dyDescent="0.25">
      <c r="D3073">
        <v>55</v>
      </c>
      <c r="E3073" t="s">
        <v>69</v>
      </c>
      <c r="F3073" s="5" t="s">
        <v>161</v>
      </c>
      <c r="G3073" t="s">
        <v>162</v>
      </c>
      <c r="I3073">
        <v>3</v>
      </c>
      <c r="K3073" t="s">
        <v>1265</v>
      </c>
      <c r="S3073" t="b">
        <v>1</v>
      </c>
    </row>
    <row r="3074" spans="1:19" x14ac:dyDescent="0.25">
      <c r="A3074" t="s">
        <v>1493</v>
      </c>
    </row>
    <row r="3075" spans="1:19" x14ac:dyDescent="0.25">
      <c r="A3075" t="s">
        <v>1494</v>
      </c>
    </row>
    <row r="3076" spans="1:19" x14ac:dyDescent="0.25">
      <c r="D3076">
        <v>1</v>
      </c>
      <c r="E3076" t="s">
        <v>69</v>
      </c>
      <c r="F3076" s="5" t="s">
        <v>70</v>
      </c>
      <c r="G3076" t="s">
        <v>71</v>
      </c>
      <c r="I3076">
        <v>10</v>
      </c>
      <c r="J3076">
        <v>0</v>
      </c>
      <c r="K3076" t="s">
        <v>886</v>
      </c>
      <c r="S3076" t="b">
        <v>1</v>
      </c>
    </row>
    <row r="3077" spans="1:19" x14ac:dyDescent="0.25">
      <c r="D3077">
        <v>2</v>
      </c>
      <c r="E3077" t="s">
        <v>69</v>
      </c>
      <c r="F3077" s="5" t="s">
        <v>72</v>
      </c>
      <c r="G3077" t="s">
        <v>71</v>
      </c>
      <c r="I3077">
        <v>10</v>
      </c>
      <c r="J3077">
        <v>0</v>
      </c>
      <c r="K3077" t="s">
        <v>887</v>
      </c>
      <c r="S3077" t="b">
        <v>1</v>
      </c>
    </row>
    <row r="3078" spans="1:19" x14ac:dyDescent="0.25">
      <c r="D3078">
        <v>3</v>
      </c>
      <c r="E3078" t="s">
        <v>69</v>
      </c>
      <c r="F3078" s="5" t="s">
        <v>154</v>
      </c>
      <c r="G3078" t="s">
        <v>71</v>
      </c>
      <c r="I3078">
        <v>10</v>
      </c>
      <c r="J3078">
        <v>0</v>
      </c>
      <c r="K3078" t="s">
        <v>888</v>
      </c>
      <c r="S3078" t="b">
        <v>1</v>
      </c>
    </row>
    <row r="3079" spans="1:19" x14ac:dyDescent="0.25">
      <c r="D3079">
        <v>4</v>
      </c>
      <c r="E3079" t="s">
        <v>69</v>
      </c>
      <c r="F3079" s="5" t="s">
        <v>160</v>
      </c>
      <c r="G3079" t="s">
        <v>71</v>
      </c>
      <c r="I3079">
        <v>10</v>
      </c>
      <c r="J3079">
        <v>0</v>
      </c>
      <c r="K3079" t="s">
        <v>160</v>
      </c>
      <c r="S3079" t="b">
        <v>1</v>
      </c>
    </row>
    <row r="3080" spans="1:19" x14ac:dyDescent="0.25">
      <c r="D3080">
        <v>5</v>
      </c>
      <c r="E3080" t="s">
        <v>69</v>
      </c>
      <c r="F3080" s="5" t="s">
        <v>261</v>
      </c>
      <c r="G3080" t="s">
        <v>71</v>
      </c>
      <c r="I3080">
        <v>10</v>
      </c>
      <c r="J3080">
        <v>0</v>
      </c>
      <c r="K3080" t="s">
        <v>935</v>
      </c>
      <c r="S3080" t="b">
        <v>1</v>
      </c>
    </row>
    <row r="3081" spans="1:19" x14ac:dyDescent="0.25">
      <c r="D3081">
        <v>6</v>
      </c>
      <c r="E3081" t="s">
        <v>69</v>
      </c>
      <c r="F3081" s="5" t="s">
        <v>259</v>
      </c>
      <c r="G3081" t="s">
        <v>71</v>
      </c>
      <c r="I3081">
        <v>10</v>
      </c>
      <c r="J3081">
        <v>0</v>
      </c>
      <c r="K3081" t="s">
        <v>938</v>
      </c>
      <c r="S3081" t="b">
        <v>1</v>
      </c>
    </row>
    <row r="3082" spans="1:19" x14ac:dyDescent="0.25">
      <c r="D3082">
        <v>7</v>
      </c>
      <c r="E3082" t="s">
        <v>69</v>
      </c>
      <c r="F3082" s="5" t="s">
        <v>478</v>
      </c>
      <c r="G3082" t="s">
        <v>151</v>
      </c>
      <c r="H3082">
        <v>255</v>
      </c>
      <c r="K3082" t="s">
        <v>648</v>
      </c>
      <c r="S3082" t="b">
        <v>1</v>
      </c>
    </row>
    <row r="3083" spans="1:19" x14ac:dyDescent="0.25">
      <c r="D3083">
        <v>8</v>
      </c>
      <c r="E3083" t="s">
        <v>69</v>
      </c>
      <c r="F3083" s="5" t="s">
        <v>110</v>
      </c>
      <c r="G3083" t="s">
        <v>71</v>
      </c>
      <c r="I3083">
        <v>10</v>
      </c>
      <c r="J3083">
        <v>0</v>
      </c>
      <c r="K3083" t="s">
        <v>646</v>
      </c>
      <c r="S3083" t="b">
        <v>1</v>
      </c>
    </row>
    <row r="3084" spans="1:19" x14ac:dyDescent="0.25">
      <c r="D3084">
        <v>9</v>
      </c>
      <c r="E3084" t="s">
        <v>69</v>
      </c>
      <c r="F3084" s="5" t="s">
        <v>479</v>
      </c>
      <c r="G3084" t="s">
        <v>71</v>
      </c>
      <c r="I3084">
        <v>10</v>
      </c>
      <c r="J3084">
        <v>0</v>
      </c>
      <c r="K3084" t="s">
        <v>1257</v>
      </c>
      <c r="S3084" t="b">
        <v>1</v>
      </c>
    </row>
    <row r="3085" spans="1:19" x14ac:dyDescent="0.25">
      <c r="D3085">
        <v>10</v>
      </c>
      <c r="E3085" t="s">
        <v>69</v>
      </c>
      <c r="F3085" s="5" t="s">
        <v>262</v>
      </c>
      <c r="G3085" t="s">
        <v>71</v>
      </c>
      <c r="I3085">
        <v>10</v>
      </c>
      <c r="J3085">
        <v>0</v>
      </c>
      <c r="K3085" t="s">
        <v>647</v>
      </c>
      <c r="S3085" t="b">
        <v>1</v>
      </c>
    </row>
    <row r="3086" spans="1:19" x14ac:dyDescent="0.25">
      <c r="D3086">
        <v>11</v>
      </c>
      <c r="E3086" t="s">
        <v>69</v>
      </c>
      <c r="F3086" s="5" t="s">
        <v>111</v>
      </c>
      <c r="G3086" t="s">
        <v>71</v>
      </c>
      <c r="I3086">
        <v>10</v>
      </c>
      <c r="J3086">
        <v>0</v>
      </c>
      <c r="K3086" t="s">
        <v>1258</v>
      </c>
      <c r="S3086" t="b">
        <v>1</v>
      </c>
    </row>
    <row r="3087" spans="1:19" x14ac:dyDescent="0.25">
      <c r="D3087">
        <v>12</v>
      </c>
      <c r="E3087" t="s">
        <v>69</v>
      </c>
      <c r="F3087" s="5" t="s">
        <v>394</v>
      </c>
      <c r="G3087" t="s">
        <v>152</v>
      </c>
      <c r="I3087">
        <v>3</v>
      </c>
      <c r="J3087">
        <v>0</v>
      </c>
      <c r="K3087" t="s">
        <v>956</v>
      </c>
      <c r="S3087" t="b">
        <v>1</v>
      </c>
    </row>
    <row r="3088" spans="1:19" x14ac:dyDescent="0.25">
      <c r="D3088">
        <v>13</v>
      </c>
      <c r="E3088" t="s">
        <v>69</v>
      </c>
      <c r="F3088" s="5" t="s">
        <v>112</v>
      </c>
      <c r="G3088" t="s">
        <v>71</v>
      </c>
      <c r="I3088">
        <v>10</v>
      </c>
      <c r="J3088">
        <v>0</v>
      </c>
      <c r="K3088" t="s">
        <v>889</v>
      </c>
      <c r="S3088" t="b">
        <v>1</v>
      </c>
    </row>
    <row r="3089" spans="4:19" x14ac:dyDescent="0.25">
      <c r="D3089">
        <v>14</v>
      </c>
      <c r="E3089" t="s">
        <v>69</v>
      </c>
      <c r="F3089" s="5" t="s">
        <v>113</v>
      </c>
      <c r="G3089" t="s">
        <v>483</v>
      </c>
      <c r="I3089">
        <v>19</v>
      </c>
      <c r="J3089">
        <v>4</v>
      </c>
      <c r="K3089" t="s">
        <v>957</v>
      </c>
      <c r="S3089" t="b">
        <v>1</v>
      </c>
    </row>
    <row r="3090" spans="4:19" x14ac:dyDescent="0.25">
      <c r="D3090">
        <v>15</v>
      </c>
      <c r="E3090" t="s">
        <v>69</v>
      </c>
      <c r="F3090" s="5" t="s">
        <v>114</v>
      </c>
      <c r="G3090" t="s">
        <v>483</v>
      </c>
      <c r="I3090">
        <v>19</v>
      </c>
      <c r="J3090">
        <v>4</v>
      </c>
      <c r="K3090" t="s">
        <v>958</v>
      </c>
      <c r="S3090" t="b">
        <v>1</v>
      </c>
    </row>
    <row r="3091" spans="4:19" x14ac:dyDescent="0.25">
      <c r="D3091">
        <v>16</v>
      </c>
      <c r="E3091" t="s">
        <v>69</v>
      </c>
      <c r="F3091" s="5" t="s">
        <v>115</v>
      </c>
      <c r="G3091" t="s">
        <v>483</v>
      </c>
      <c r="I3091">
        <v>19</v>
      </c>
      <c r="J3091">
        <v>4</v>
      </c>
      <c r="K3091" t="s">
        <v>898</v>
      </c>
      <c r="S3091" t="b">
        <v>1</v>
      </c>
    </row>
    <row r="3092" spans="4:19" x14ac:dyDescent="0.25">
      <c r="D3092">
        <v>17</v>
      </c>
      <c r="E3092" t="s">
        <v>69</v>
      </c>
      <c r="F3092" s="5" t="s">
        <v>45</v>
      </c>
      <c r="G3092" t="s">
        <v>483</v>
      </c>
      <c r="I3092">
        <v>19</v>
      </c>
      <c r="J3092">
        <v>4</v>
      </c>
      <c r="K3092" t="s">
        <v>959</v>
      </c>
      <c r="S3092" t="b">
        <v>1</v>
      </c>
    </row>
    <row r="3093" spans="4:19" x14ac:dyDescent="0.25">
      <c r="D3093">
        <v>18</v>
      </c>
      <c r="E3093" t="s">
        <v>69</v>
      </c>
      <c r="F3093" s="5" t="s">
        <v>116</v>
      </c>
      <c r="G3093" t="s">
        <v>483</v>
      </c>
      <c r="I3093">
        <v>19</v>
      </c>
      <c r="J3093">
        <v>4</v>
      </c>
      <c r="K3093" t="s">
        <v>960</v>
      </c>
      <c r="S3093" t="b">
        <v>1</v>
      </c>
    </row>
    <row r="3094" spans="4:19" x14ac:dyDescent="0.25">
      <c r="D3094">
        <v>19</v>
      </c>
      <c r="E3094" t="s">
        <v>69</v>
      </c>
      <c r="F3094" s="5" t="s">
        <v>117</v>
      </c>
      <c r="G3094" t="s">
        <v>483</v>
      </c>
      <c r="I3094">
        <v>19</v>
      </c>
      <c r="J3094">
        <v>4</v>
      </c>
      <c r="K3094" t="s">
        <v>900</v>
      </c>
      <c r="S3094" t="b">
        <v>1</v>
      </c>
    </row>
    <row r="3095" spans="4:19" x14ac:dyDescent="0.25">
      <c r="D3095">
        <v>20</v>
      </c>
      <c r="E3095" t="s">
        <v>69</v>
      </c>
      <c r="F3095" s="5" t="s">
        <v>46</v>
      </c>
      <c r="G3095" t="s">
        <v>483</v>
      </c>
      <c r="I3095">
        <v>19</v>
      </c>
      <c r="J3095">
        <v>4</v>
      </c>
      <c r="K3095" t="s">
        <v>961</v>
      </c>
      <c r="S3095" t="b">
        <v>1</v>
      </c>
    </row>
    <row r="3096" spans="4:19" x14ac:dyDescent="0.25">
      <c r="D3096">
        <v>21</v>
      </c>
      <c r="E3096" t="s">
        <v>69</v>
      </c>
      <c r="F3096" s="5" t="s">
        <v>118</v>
      </c>
      <c r="G3096" t="s">
        <v>483</v>
      </c>
      <c r="I3096">
        <v>19</v>
      </c>
      <c r="J3096">
        <v>4</v>
      </c>
      <c r="K3096" t="s">
        <v>962</v>
      </c>
      <c r="S3096" t="b">
        <v>1</v>
      </c>
    </row>
    <row r="3097" spans="4:19" x14ac:dyDescent="0.25">
      <c r="D3097">
        <v>22</v>
      </c>
      <c r="E3097" t="s">
        <v>69</v>
      </c>
      <c r="F3097" s="5" t="s">
        <v>119</v>
      </c>
      <c r="G3097" t="s">
        <v>483</v>
      </c>
      <c r="I3097">
        <v>19</v>
      </c>
      <c r="J3097">
        <v>4</v>
      </c>
      <c r="K3097" t="s">
        <v>902</v>
      </c>
      <c r="S3097" t="b">
        <v>1</v>
      </c>
    </row>
    <row r="3098" spans="4:19" x14ac:dyDescent="0.25">
      <c r="D3098">
        <v>23</v>
      </c>
      <c r="E3098" t="s">
        <v>69</v>
      </c>
      <c r="F3098" s="5" t="s">
        <v>47</v>
      </c>
      <c r="G3098" t="s">
        <v>483</v>
      </c>
      <c r="I3098">
        <v>19</v>
      </c>
      <c r="J3098">
        <v>4</v>
      </c>
      <c r="K3098" t="s">
        <v>963</v>
      </c>
      <c r="S3098" t="b">
        <v>1</v>
      </c>
    </row>
    <row r="3099" spans="4:19" x14ac:dyDescent="0.25">
      <c r="D3099">
        <v>24</v>
      </c>
      <c r="E3099" t="s">
        <v>69</v>
      </c>
      <c r="F3099" s="5" t="s">
        <v>120</v>
      </c>
      <c r="G3099" t="s">
        <v>483</v>
      </c>
      <c r="I3099">
        <v>19</v>
      </c>
      <c r="J3099">
        <v>4</v>
      </c>
      <c r="K3099" t="s">
        <v>964</v>
      </c>
      <c r="S3099" t="b">
        <v>1</v>
      </c>
    </row>
    <row r="3100" spans="4:19" x14ac:dyDescent="0.25">
      <c r="D3100">
        <v>25</v>
      </c>
      <c r="E3100" t="s">
        <v>69</v>
      </c>
      <c r="F3100" s="5" t="s">
        <v>121</v>
      </c>
      <c r="G3100" t="s">
        <v>483</v>
      </c>
      <c r="I3100">
        <v>19</v>
      </c>
      <c r="J3100">
        <v>4</v>
      </c>
      <c r="K3100" t="s">
        <v>904</v>
      </c>
      <c r="S3100" t="b">
        <v>1</v>
      </c>
    </row>
    <row r="3101" spans="4:19" x14ac:dyDescent="0.25">
      <c r="D3101">
        <v>26</v>
      </c>
      <c r="E3101" t="s">
        <v>69</v>
      </c>
      <c r="F3101" s="5" t="s">
        <v>48</v>
      </c>
      <c r="G3101" t="s">
        <v>483</v>
      </c>
      <c r="I3101">
        <v>19</v>
      </c>
      <c r="J3101">
        <v>4</v>
      </c>
      <c r="K3101" t="s">
        <v>965</v>
      </c>
      <c r="S3101" t="b">
        <v>1</v>
      </c>
    </row>
    <row r="3102" spans="4:19" x14ac:dyDescent="0.25">
      <c r="D3102">
        <v>27</v>
      </c>
      <c r="E3102" t="s">
        <v>69</v>
      </c>
      <c r="F3102" s="5" t="s">
        <v>122</v>
      </c>
      <c r="G3102" t="s">
        <v>483</v>
      </c>
      <c r="I3102">
        <v>19</v>
      </c>
      <c r="J3102">
        <v>4</v>
      </c>
      <c r="K3102" t="s">
        <v>966</v>
      </c>
      <c r="S3102" t="b">
        <v>1</v>
      </c>
    </row>
    <row r="3103" spans="4:19" x14ac:dyDescent="0.25">
      <c r="D3103">
        <v>28</v>
      </c>
      <c r="E3103" t="s">
        <v>69</v>
      </c>
      <c r="F3103" s="5" t="s">
        <v>123</v>
      </c>
      <c r="G3103" t="s">
        <v>483</v>
      </c>
      <c r="I3103">
        <v>19</v>
      </c>
      <c r="J3103">
        <v>4</v>
      </c>
      <c r="K3103" t="s">
        <v>906</v>
      </c>
      <c r="S3103" t="b">
        <v>1</v>
      </c>
    </row>
    <row r="3104" spans="4:19" x14ac:dyDescent="0.25">
      <c r="D3104">
        <v>29</v>
      </c>
      <c r="E3104" t="s">
        <v>69</v>
      </c>
      <c r="F3104" s="5" t="s">
        <v>49</v>
      </c>
      <c r="G3104" t="s">
        <v>483</v>
      </c>
      <c r="I3104">
        <v>19</v>
      </c>
      <c r="J3104">
        <v>4</v>
      </c>
      <c r="K3104" t="s">
        <v>967</v>
      </c>
      <c r="S3104" t="b">
        <v>1</v>
      </c>
    </row>
    <row r="3105" spans="4:19" x14ac:dyDescent="0.25">
      <c r="D3105">
        <v>30</v>
      </c>
      <c r="E3105" t="s">
        <v>69</v>
      </c>
      <c r="F3105" s="5" t="s">
        <v>124</v>
      </c>
      <c r="G3105" t="s">
        <v>483</v>
      </c>
      <c r="I3105">
        <v>19</v>
      </c>
      <c r="J3105">
        <v>4</v>
      </c>
      <c r="K3105" t="s">
        <v>968</v>
      </c>
      <c r="S3105" t="b">
        <v>1</v>
      </c>
    </row>
    <row r="3106" spans="4:19" x14ac:dyDescent="0.25">
      <c r="D3106">
        <v>31</v>
      </c>
      <c r="E3106" t="s">
        <v>69</v>
      </c>
      <c r="F3106" s="5" t="s">
        <v>125</v>
      </c>
      <c r="G3106" t="s">
        <v>483</v>
      </c>
      <c r="I3106">
        <v>19</v>
      </c>
      <c r="J3106">
        <v>4</v>
      </c>
      <c r="K3106" t="s">
        <v>908</v>
      </c>
      <c r="S3106" t="b">
        <v>1</v>
      </c>
    </row>
    <row r="3107" spans="4:19" x14ac:dyDescent="0.25">
      <c r="D3107">
        <v>32</v>
      </c>
      <c r="E3107" t="s">
        <v>69</v>
      </c>
      <c r="F3107" s="5" t="s">
        <v>50</v>
      </c>
      <c r="G3107" t="s">
        <v>483</v>
      </c>
      <c r="I3107">
        <v>19</v>
      </c>
      <c r="J3107">
        <v>4</v>
      </c>
      <c r="K3107" t="s">
        <v>969</v>
      </c>
      <c r="S3107" t="b">
        <v>1</v>
      </c>
    </row>
    <row r="3108" spans="4:19" x14ac:dyDescent="0.25">
      <c r="D3108">
        <v>33</v>
      </c>
      <c r="E3108" t="s">
        <v>69</v>
      </c>
      <c r="F3108" s="5" t="s">
        <v>126</v>
      </c>
      <c r="G3108" t="s">
        <v>483</v>
      </c>
      <c r="I3108">
        <v>19</v>
      </c>
      <c r="J3108">
        <v>4</v>
      </c>
      <c r="K3108" t="s">
        <v>970</v>
      </c>
      <c r="S3108" t="b">
        <v>1</v>
      </c>
    </row>
    <row r="3109" spans="4:19" x14ac:dyDescent="0.25">
      <c r="D3109">
        <v>34</v>
      </c>
      <c r="E3109" t="s">
        <v>69</v>
      </c>
      <c r="F3109" s="5" t="s">
        <v>127</v>
      </c>
      <c r="G3109" t="s">
        <v>483</v>
      </c>
      <c r="I3109">
        <v>19</v>
      </c>
      <c r="J3109">
        <v>4</v>
      </c>
      <c r="K3109" t="s">
        <v>910</v>
      </c>
      <c r="S3109" t="b">
        <v>1</v>
      </c>
    </row>
    <row r="3110" spans="4:19" x14ac:dyDescent="0.25">
      <c r="D3110">
        <v>35</v>
      </c>
      <c r="E3110" t="s">
        <v>69</v>
      </c>
      <c r="F3110" s="5" t="s">
        <v>51</v>
      </c>
      <c r="G3110" t="s">
        <v>483</v>
      </c>
      <c r="I3110">
        <v>19</v>
      </c>
      <c r="J3110">
        <v>4</v>
      </c>
      <c r="K3110" t="s">
        <v>971</v>
      </c>
      <c r="S3110" t="b">
        <v>1</v>
      </c>
    </row>
    <row r="3111" spans="4:19" x14ac:dyDescent="0.25">
      <c r="D3111">
        <v>36</v>
      </c>
      <c r="E3111" t="s">
        <v>69</v>
      </c>
      <c r="F3111" s="5" t="s">
        <v>128</v>
      </c>
      <c r="G3111" t="s">
        <v>483</v>
      </c>
      <c r="I3111">
        <v>19</v>
      </c>
      <c r="J3111">
        <v>4</v>
      </c>
      <c r="K3111" t="s">
        <v>972</v>
      </c>
      <c r="S3111" t="b">
        <v>1</v>
      </c>
    </row>
    <row r="3112" spans="4:19" x14ac:dyDescent="0.25">
      <c r="D3112">
        <v>37</v>
      </c>
      <c r="E3112" t="s">
        <v>69</v>
      </c>
      <c r="F3112" s="5" t="s">
        <v>129</v>
      </c>
      <c r="G3112" t="s">
        <v>483</v>
      </c>
      <c r="I3112">
        <v>19</v>
      </c>
      <c r="J3112">
        <v>4</v>
      </c>
      <c r="K3112" t="s">
        <v>912</v>
      </c>
      <c r="S3112" t="b">
        <v>1</v>
      </c>
    </row>
    <row r="3113" spans="4:19" x14ac:dyDescent="0.25">
      <c r="D3113">
        <v>38</v>
      </c>
      <c r="E3113" t="s">
        <v>69</v>
      </c>
      <c r="F3113" s="5" t="s">
        <v>52</v>
      </c>
      <c r="G3113" t="s">
        <v>483</v>
      </c>
      <c r="I3113">
        <v>19</v>
      </c>
      <c r="J3113">
        <v>4</v>
      </c>
      <c r="K3113" t="s">
        <v>973</v>
      </c>
      <c r="S3113" t="b">
        <v>1</v>
      </c>
    </row>
    <row r="3114" spans="4:19" x14ac:dyDescent="0.25">
      <c r="D3114">
        <v>39</v>
      </c>
      <c r="E3114" t="s">
        <v>69</v>
      </c>
      <c r="F3114" s="5" t="s">
        <v>130</v>
      </c>
      <c r="G3114" t="s">
        <v>483</v>
      </c>
      <c r="I3114">
        <v>19</v>
      </c>
      <c r="J3114">
        <v>4</v>
      </c>
      <c r="K3114" t="s">
        <v>974</v>
      </c>
      <c r="S3114" t="b">
        <v>1</v>
      </c>
    </row>
    <row r="3115" spans="4:19" x14ac:dyDescent="0.25">
      <c r="D3115">
        <v>40</v>
      </c>
      <c r="E3115" t="s">
        <v>69</v>
      </c>
      <c r="F3115" s="5" t="s">
        <v>131</v>
      </c>
      <c r="G3115" t="s">
        <v>483</v>
      </c>
      <c r="I3115">
        <v>19</v>
      </c>
      <c r="J3115">
        <v>4</v>
      </c>
      <c r="K3115" t="s">
        <v>914</v>
      </c>
      <c r="S3115" t="b">
        <v>1</v>
      </c>
    </row>
    <row r="3116" spans="4:19" x14ac:dyDescent="0.25">
      <c r="D3116">
        <v>41</v>
      </c>
      <c r="E3116" t="s">
        <v>69</v>
      </c>
      <c r="F3116" s="5" t="s">
        <v>53</v>
      </c>
      <c r="G3116" t="s">
        <v>483</v>
      </c>
      <c r="I3116">
        <v>19</v>
      </c>
      <c r="J3116">
        <v>4</v>
      </c>
      <c r="K3116" t="s">
        <v>975</v>
      </c>
      <c r="S3116" t="b">
        <v>1</v>
      </c>
    </row>
    <row r="3117" spans="4:19" x14ac:dyDescent="0.25">
      <c r="D3117">
        <v>42</v>
      </c>
      <c r="E3117" t="s">
        <v>69</v>
      </c>
      <c r="F3117" s="5" t="s">
        <v>132</v>
      </c>
      <c r="G3117" t="s">
        <v>483</v>
      </c>
      <c r="I3117">
        <v>19</v>
      </c>
      <c r="J3117">
        <v>4</v>
      </c>
      <c r="K3117" t="s">
        <v>976</v>
      </c>
      <c r="S3117" t="b">
        <v>1</v>
      </c>
    </row>
    <row r="3118" spans="4:19" x14ac:dyDescent="0.25">
      <c r="D3118">
        <v>43</v>
      </c>
      <c r="E3118" t="s">
        <v>69</v>
      </c>
      <c r="F3118" s="5" t="s">
        <v>133</v>
      </c>
      <c r="G3118" t="s">
        <v>483</v>
      </c>
      <c r="I3118">
        <v>19</v>
      </c>
      <c r="J3118">
        <v>4</v>
      </c>
      <c r="K3118" t="s">
        <v>916</v>
      </c>
      <c r="S3118" t="b">
        <v>1</v>
      </c>
    </row>
    <row r="3119" spans="4:19" x14ac:dyDescent="0.25">
      <c r="D3119">
        <v>44</v>
      </c>
      <c r="E3119" t="s">
        <v>69</v>
      </c>
      <c r="F3119" s="5" t="s">
        <v>54</v>
      </c>
      <c r="G3119" t="s">
        <v>483</v>
      </c>
      <c r="I3119">
        <v>19</v>
      </c>
      <c r="J3119">
        <v>4</v>
      </c>
      <c r="K3119" t="s">
        <v>977</v>
      </c>
      <c r="S3119" t="b">
        <v>1</v>
      </c>
    </row>
    <row r="3120" spans="4:19" x14ac:dyDescent="0.25">
      <c r="D3120">
        <v>45</v>
      </c>
      <c r="E3120" t="s">
        <v>69</v>
      </c>
      <c r="F3120" s="5" t="s">
        <v>134</v>
      </c>
      <c r="G3120" t="s">
        <v>483</v>
      </c>
      <c r="I3120">
        <v>19</v>
      </c>
      <c r="J3120">
        <v>4</v>
      </c>
      <c r="K3120" t="s">
        <v>978</v>
      </c>
      <c r="S3120" t="b">
        <v>1</v>
      </c>
    </row>
    <row r="3121" spans="1:19" x14ac:dyDescent="0.25">
      <c r="D3121">
        <v>46</v>
      </c>
      <c r="E3121" t="s">
        <v>69</v>
      </c>
      <c r="F3121" s="5" t="s">
        <v>135</v>
      </c>
      <c r="G3121" t="s">
        <v>483</v>
      </c>
      <c r="I3121">
        <v>19</v>
      </c>
      <c r="J3121">
        <v>4</v>
      </c>
      <c r="K3121" t="s">
        <v>918</v>
      </c>
      <c r="S3121" t="b">
        <v>1</v>
      </c>
    </row>
    <row r="3122" spans="1:19" x14ac:dyDescent="0.25">
      <c r="D3122">
        <v>47</v>
      </c>
      <c r="E3122" t="s">
        <v>69</v>
      </c>
      <c r="F3122" s="5" t="s">
        <v>55</v>
      </c>
      <c r="G3122" t="s">
        <v>483</v>
      </c>
      <c r="I3122">
        <v>19</v>
      </c>
      <c r="J3122">
        <v>4</v>
      </c>
      <c r="K3122" t="s">
        <v>979</v>
      </c>
      <c r="S3122" t="b">
        <v>1</v>
      </c>
    </row>
    <row r="3123" spans="1:19" x14ac:dyDescent="0.25">
      <c r="D3123">
        <v>48</v>
      </c>
      <c r="E3123" t="s">
        <v>69</v>
      </c>
      <c r="F3123" s="5" t="s">
        <v>136</v>
      </c>
      <c r="G3123" t="s">
        <v>483</v>
      </c>
      <c r="I3123">
        <v>19</v>
      </c>
      <c r="J3123">
        <v>4</v>
      </c>
      <c r="K3123" t="s">
        <v>980</v>
      </c>
      <c r="S3123" t="b">
        <v>1</v>
      </c>
    </row>
    <row r="3124" spans="1:19" x14ac:dyDescent="0.25">
      <c r="D3124">
        <v>49</v>
      </c>
      <c r="E3124" t="s">
        <v>69</v>
      </c>
      <c r="F3124" s="5" t="s">
        <v>137</v>
      </c>
      <c r="G3124" t="s">
        <v>483</v>
      </c>
      <c r="I3124">
        <v>19</v>
      </c>
      <c r="J3124">
        <v>4</v>
      </c>
      <c r="K3124" t="s">
        <v>920</v>
      </c>
      <c r="S3124" t="b">
        <v>1</v>
      </c>
    </row>
    <row r="3125" spans="1:19" x14ac:dyDescent="0.25">
      <c r="D3125">
        <v>50</v>
      </c>
      <c r="E3125" t="s">
        <v>69</v>
      </c>
      <c r="F3125" s="5" t="s">
        <v>56</v>
      </c>
      <c r="G3125" t="s">
        <v>483</v>
      </c>
      <c r="I3125">
        <v>19</v>
      </c>
      <c r="J3125">
        <v>4</v>
      </c>
      <c r="K3125" t="s">
        <v>981</v>
      </c>
      <c r="S3125" t="b">
        <v>1</v>
      </c>
    </row>
    <row r="3126" spans="1:19" x14ac:dyDescent="0.25">
      <c r="D3126">
        <v>51</v>
      </c>
      <c r="E3126" t="s">
        <v>69</v>
      </c>
      <c r="F3126" s="5" t="s">
        <v>138</v>
      </c>
      <c r="G3126" t="s">
        <v>483</v>
      </c>
      <c r="I3126">
        <v>19</v>
      </c>
      <c r="J3126">
        <v>4</v>
      </c>
      <c r="K3126" t="s">
        <v>982</v>
      </c>
      <c r="S3126" t="b">
        <v>1</v>
      </c>
    </row>
    <row r="3127" spans="1:19" x14ac:dyDescent="0.25">
      <c r="D3127">
        <v>52</v>
      </c>
      <c r="E3127" t="s">
        <v>69</v>
      </c>
      <c r="F3127" s="5" t="s">
        <v>139</v>
      </c>
      <c r="G3127" t="s">
        <v>483</v>
      </c>
      <c r="I3127">
        <v>19</v>
      </c>
      <c r="J3127">
        <v>4</v>
      </c>
      <c r="K3127" t="s">
        <v>922</v>
      </c>
      <c r="S3127" t="b">
        <v>1</v>
      </c>
    </row>
    <row r="3128" spans="1:19" x14ac:dyDescent="0.25">
      <c r="D3128">
        <v>53</v>
      </c>
      <c r="E3128" t="s">
        <v>69</v>
      </c>
      <c r="F3128" s="5" t="s">
        <v>140</v>
      </c>
      <c r="G3128" t="s">
        <v>151</v>
      </c>
      <c r="H3128">
        <v>-1</v>
      </c>
      <c r="K3128" t="s">
        <v>923</v>
      </c>
      <c r="S3128" t="b">
        <v>1</v>
      </c>
    </row>
    <row r="3129" spans="1:19" x14ac:dyDescent="0.25">
      <c r="D3129">
        <v>54</v>
      </c>
      <c r="E3129" t="s">
        <v>69</v>
      </c>
      <c r="F3129" s="5" t="s">
        <v>1583</v>
      </c>
      <c r="G3129" t="s">
        <v>151</v>
      </c>
      <c r="H3129">
        <v>-1</v>
      </c>
      <c r="K3129" t="s">
        <v>1585</v>
      </c>
      <c r="S3129" t="b">
        <v>1</v>
      </c>
    </row>
    <row r="3130" spans="1:19" x14ac:dyDescent="0.25">
      <c r="D3130">
        <v>55</v>
      </c>
      <c r="E3130" t="s">
        <v>69</v>
      </c>
      <c r="F3130" s="5" t="s">
        <v>161</v>
      </c>
      <c r="G3130" t="s">
        <v>162</v>
      </c>
      <c r="I3130">
        <v>3</v>
      </c>
      <c r="K3130" t="s">
        <v>1265</v>
      </c>
      <c r="S3130" t="b">
        <v>1</v>
      </c>
    </row>
    <row r="3131" spans="1:19" x14ac:dyDescent="0.25">
      <c r="D3131">
        <v>56</v>
      </c>
      <c r="E3131" t="s">
        <v>69</v>
      </c>
      <c r="F3131" s="5" t="s">
        <v>163</v>
      </c>
      <c r="G3131" t="s">
        <v>44</v>
      </c>
      <c r="K3131" t="s">
        <v>163</v>
      </c>
      <c r="S3131" t="b">
        <v>1</v>
      </c>
    </row>
    <row r="3132" spans="1:19" x14ac:dyDescent="0.25">
      <c r="A3132" t="s">
        <v>1495</v>
      </c>
    </row>
    <row r="3133" spans="1:19" x14ac:dyDescent="0.25">
      <c r="A3133" t="s">
        <v>1496</v>
      </c>
    </row>
    <row r="3134" spans="1:19" x14ac:dyDescent="0.25">
      <c r="D3134">
        <v>1</v>
      </c>
      <c r="E3134" t="s">
        <v>69</v>
      </c>
      <c r="F3134" s="5" t="s">
        <v>70</v>
      </c>
      <c r="G3134" t="s">
        <v>71</v>
      </c>
      <c r="I3134">
        <v>10</v>
      </c>
      <c r="J3134">
        <v>0</v>
      </c>
      <c r="K3134" t="s">
        <v>886</v>
      </c>
      <c r="S3134" t="b">
        <v>1</v>
      </c>
    </row>
    <row r="3135" spans="1:19" x14ac:dyDescent="0.25">
      <c r="D3135">
        <v>2</v>
      </c>
      <c r="E3135" t="s">
        <v>69</v>
      </c>
      <c r="F3135" s="5" t="s">
        <v>72</v>
      </c>
      <c r="G3135" t="s">
        <v>71</v>
      </c>
      <c r="I3135">
        <v>10</v>
      </c>
      <c r="J3135">
        <v>0</v>
      </c>
      <c r="K3135" t="s">
        <v>887</v>
      </c>
      <c r="S3135" t="b">
        <v>1</v>
      </c>
    </row>
    <row r="3136" spans="1:19" x14ac:dyDescent="0.25">
      <c r="D3136">
        <v>3</v>
      </c>
      <c r="E3136" t="s">
        <v>69</v>
      </c>
      <c r="F3136" s="5" t="s">
        <v>154</v>
      </c>
      <c r="G3136" t="s">
        <v>71</v>
      </c>
      <c r="I3136">
        <v>10</v>
      </c>
      <c r="J3136">
        <v>0</v>
      </c>
      <c r="K3136" t="s">
        <v>888</v>
      </c>
      <c r="S3136" t="b">
        <v>1</v>
      </c>
    </row>
    <row r="3137" spans="1:19" x14ac:dyDescent="0.25">
      <c r="D3137">
        <v>4</v>
      </c>
      <c r="E3137" t="s">
        <v>69</v>
      </c>
      <c r="F3137" s="5" t="s">
        <v>160</v>
      </c>
      <c r="G3137" t="s">
        <v>71</v>
      </c>
      <c r="I3137">
        <v>10</v>
      </c>
      <c r="J3137">
        <v>0</v>
      </c>
      <c r="K3137" t="s">
        <v>160</v>
      </c>
      <c r="S3137" t="b">
        <v>1</v>
      </c>
    </row>
    <row r="3138" spans="1:19" x14ac:dyDescent="0.25">
      <c r="D3138">
        <v>5</v>
      </c>
      <c r="E3138" t="s">
        <v>69</v>
      </c>
      <c r="F3138" s="5" t="s">
        <v>261</v>
      </c>
      <c r="G3138" t="s">
        <v>71</v>
      </c>
      <c r="I3138">
        <v>10</v>
      </c>
      <c r="J3138">
        <v>0</v>
      </c>
      <c r="K3138" t="s">
        <v>935</v>
      </c>
      <c r="S3138" t="b">
        <v>1</v>
      </c>
    </row>
    <row r="3139" spans="1:19" x14ac:dyDescent="0.25">
      <c r="D3139">
        <v>6</v>
      </c>
      <c r="E3139" t="s">
        <v>69</v>
      </c>
      <c r="F3139" s="5" t="s">
        <v>161</v>
      </c>
      <c r="G3139" t="s">
        <v>162</v>
      </c>
      <c r="I3139">
        <v>3</v>
      </c>
      <c r="K3139" t="s">
        <v>1265</v>
      </c>
      <c r="S3139" t="b">
        <v>1</v>
      </c>
    </row>
    <row r="3140" spans="1:19" x14ac:dyDescent="0.25">
      <c r="A3140" t="s">
        <v>1497</v>
      </c>
    </row>
    <row r="3141" spans="1:19" x14ac:dyDescent="0.25">
      <c r="A3141" t="s">
        <v>1498</v>
      </c>
    </row>
    <row r="3142" spans="1:19" x14ac:dyDescent="0.25">
      <c r="D3142">
        <v>1</v>
      </c>
      <c r="E3142" t="s">
        <v>69</v>
      </c>
      <c r="F3142" s="5" t="s">
        <v>70</v>
      </c>
      <c r="G3142" t="s">
        <v>71</v>
      </c>
      <c r="I3142">
        <v>10</v>
      </c>
      <c r="J3142">
        <v>0</v>
      </c>
      <c r="K3142" t="s">
        <v>886</v>
      </c>
      <c r="S3142" t="b">
        <v>1</v>
      </c>
    </row>
    <row r="3143" spans="1:19" x14ac:dyDescent="0.25">
      <c r="D3143">
        <v>2</v>
      </c>
      <c r="E3143" t="s">
        <v>69</v>
      </c>
      <c r="F3143" s="5" t="s">
        <v>72</v>
      </c>
      <c r="G3143" t="s">
        <v>71</v>
      </c>
      <c r="I3143">
        <v>10</v>
      </c>
      <c r="J3143">
        <v>0</v>
      </c>
      <c r="K3143" t="s">
        <v>887</v>
      </c>
      <c r="S3143" t="b">
        <v>1</v>
      </c>
    </row>
    <row r="3144" spans="1:19" x14ac:dyDescent="0.25">
      <c r="D3144">
        <v>3</v>
      </c>
      <c r="E3144" t="s">
        <v>69</v>
      </c>
      <c r="F3144" s="5" t="s">
        <v>110</v>
      </c>
      <c r="G3144" t="s">
        <v>71</v>
      </c>
      <c r="I3144">
        <v>10</v>
      </c>
      <c r="J3144">
        <v>0</v>
      </c>
      <c r="K3144" t="s">
        <v>646</v>
      </c>
      <c r="S3144" t="b">
        <v>1</v>
      </c>
    </row>
    <row r="3145" spans="1:19" x14ac:dyDescent="0.25">
      <c r="D3145">
        <v>4</v>
      </c>
      <c r="E3145" t="s">
        <v>69</v>
      </c>
      <c r="F3145" s="5" t="s">
        <v>513</v>
      </c>
      <c r="G3145" t="s">
        <v>483</v>
      </c>
      <c r="I3145">
        <v>19</v>
      </c>
      <c r="J3145">
        <v>4</v>
      </c>
      <c r="K3145" t="s">
        <v>989</v>
      </c>
      <c r="S3145" t="b">
        <v>1</v>
      </c>
    </row>
    <row r="3146" spans="1:19" x14ac:dyDescent="0.25">
      <c r="D3146">
        <v>5</v>
      </c>
      <c r="E3146" t="s">
        <v>69</v>
      </c>
      <c r="F3146" s="5" t="s">
        <v>514</v>
      </c>
      <c r="G3146" t="s">
        <v>483</v>
      </c>
      <c r="I3146">
        <v>19</v>
      </c>
      <c r="J3146">
        <v>4</v>
      </c>
      <c r="K3146" t="s">
        <v>990</v>
      </c>
      <c r="S3146" t="b">
        <v>1</v>
      </c>
    </row>
    <row r="3147" spans="1:19" x14ac:dyDescent="0.25">
      <c r="A3147" t="s">
        <v>1499</v>
      </c>
    </row>
    <row r="3148" spans="1:19" x14ac:dyDescent="0.25">
      <c r="A3148" t="s">
        <v>1500</v>
      </c>
    </row>
    <row r="3149" spans="1:19" x14ac:dyDescent="0.25">
      <c r="D3149">
        <v>1</v>
      </c>
      <c r="E3149" t="s">
        <v>69</v>
      </c>
      <c r="F3149" s="5" t="s">
        <v>70</v>
      </c>
      <c r="G3149" t="s">
        <v>71</v>
      </c>
      <c r="I3149">
        <v>10</v>
      </c>
      <c r="J3149">
        <v>0</v>
      </c>
      <c r="K3149" t="s">
        <v>886</v>
      </c>
      <c r="S3149" t="b">
        <v>1</v>
      </c>
    </row>
    <row r="3150" spans="1:19" x14ac:dyDescent="0.25">
      <c r="D3150">
        <v>2</v>
      </c>
      <c r="E3150" t="s">
        <v>69</v>
      </c>
      <c r="F3150" s="5" t="s">
        <v>72</v>
      </c>
      <c r="G3150" t="s">
        <v>71</v>
      </c>
      <c r="I3150">
        <v>10</v>
      </c>
      <c r="J3150">
        <v>0</v>
      </c>
      <c r="K3150" t="s">
        <v>887</v>
      </c>
      <c r="S3150" t="b">
        <v>1</v>
      </c>
    </row>
    <row r="3151" spans="1:19" x14ac:dyDescent="0.25">
      <c r="D3151">
        <v>3</v>
      </c>
      <c r="E3151" t="s">
        <v>69</v>
      </c>
      <c r="F3151" s="5" t="s">
        <v>110</v>
      </c>
      <c r="G3151" t="s">
        <v>71</v>
      </c>
      <c r="I3151">
        <v>10</v>
      </c>
      <c r="J3151">
        <v>0</v>
      </c>
      <c r="K3151" t="s">
        <v>646</v>
      </c>
      <c r="S3151" t="b">
        <v>1</v>
      </c>
    </row>
    <row r="3152" spans="1:19" x14ac:dyDescent="0.25">
      <c r="D3152">
        <v>4</v>
      </c>
      <c r="E3152" t="s">
        <v>69</v>
      </c>
      <c r="F3152" s="5" t="s">
        <v>513</v>
      </c>
      <c r="G3152" t="s">
        <v>483</v>
      </c>
      <c r="I3152">
        <v>19</v>
      </c>
      <c r="J3152">
        <v>4</v>
      </c>
      <c r="K3152" t="s">
        <v>989</v>
      </c>
      <c r="S3152" t="b">
        <v>1</v>
      </c>
    </row>
    <row r="3153" spans="1:19" x14ac:dyDescent="0.25">
      <c r="D3153">
        <v>5</v>
      </c>
      <c r="E3153" t="s">
        <v>69</v>
      </c>
      <c r="F3153" s="5" t="s">
        <v>514</v>
      </c>
      <c r="G3153" t="s">
        <v>483</v>
      </c>
      <c r="I3153">
        <v>19</v>
      </c>
      <c r="J3153">
        <v>4</v>
      </c>
      <c r="K3153" t="s">
        <v>990</v>
      </c>
      <c r="S3153" t="b">
        <v>1</v>
      </c>
    </row>
    <row r="3154" spans="1:19" x14ac:dyDescent="0.25">
      <c r="A3154" t="s">
        <v>1501</v>
      </c>
    </row>
    <row r="3155" spans="1:19" x14ac:dyDescent="0.25">
      <c r="A3155" t="s">
        <v>1502</v>
      </c>
    </row>
    <row r="3156" spans="1:19" x14ac:dyDescent="0.25">
      <c r="D3156">
        <v>1</v>
      </c>
      <c r="E3156" t="s">
        <v>69</v>
      </c>
      <c r="F3156" s="5" t="s">
        <v>70</v>
      </c>
      <c r="G3156" t="s">
        <v>71</v>
      </c>
      <c r="I3156">
        <v>10</v>
      </c>
      <c r="J3156">
        <v>0</v>
      </c>
      <c r="K3156" t="s">
        <v>886</v>
      </c>
      <c r="S3156" t="b">
        <v>1</v>
      </c>
    </row>
    <row r="3157" spans="1:19" x14ac:dyDescent="0.25">
      <c r="D3157">
        <v>2</v>
      </c>
      <c r="E3157" t="s">
        <v>69</v>
      </c>
      <c r="F3157" s="5" t="s">
        <v>72</v>
      </c>
      <c r="G3157" t="s">
        <v>71</v>
      </c>
      <c r="I3157">
        <v>10</v>
      </c>
      <c r="J3157">
        <v>0</v>
      </c>
      <c r="K3157" t="s">
        <v>887</v>
      </c>
      <c r="S3157" t="b">
        <v>1</v>
      </c>
    </row>
    <row r="3158" spans="1:19" x14ac:dyDescent="0.25">
      <c r="D3158">
        <v>3</v>
      </c>
      <c r="E3158" t="s">
        <v>69</v>
      </c>
      <c r="F3158" s="5" t="s">
        <v>110</v>
      </c>
      <c r="G3158" t="s">
        <v>71</v>
      </c>
      <c r="I3158">
        <v>10</v>
      </c>
      <c r="J3158">
        <v>0</v>
      </c>
      <c r="K3158" t="s">
        <v>646</v>
      </c>
      <c r="S3158" t="b">
        <v>1</v>
      </c>
    </row>
    <row r="3159" spans="1:19" x14ac:dyDescent="0.25">
      <c r="A3159" t="s">
        <v>1503</v>
      </c>
    </row>
    <row r="3160" spans="1:19" x14ac:dyDescent="0.25">
      <c r="A3160" t="s">
        <v>1504</v>
      </c>
    </row>
    <row r="3161" spans="1:19" x14ac:dyDescent="0.25">
      <c r="D3161">
        <v>1</v>
      </c>
      <c r="E3161" t="s">
        <v>69</v>
      </c>
      <c r="F3161" s="5" t="s">
        <v>70</v>
      </c>
      <c r="G3161" t="s">
        <v>71</v>
      </c>
      <c r="I3161">
        <v>10</v>
      </c>
      <c r="J3161">
        <v>0</v>
      </c>
      <c r="K3161" t="s">
        <v>886</v>
      </c>
      <c r="S3161" t="b">
        <v>1</v>
      </c>
    </row>
    <row r="3162" spans="1:19" x14ac:dyDescent="0.25">
      <c r="D3162">
        <v>2</v>
      </c>
      <c r="E3162" t="s">
        <v>69</v>
      </c>
      <c r="F3162" s="5" t="s">
        <v>72</v>
      </c>
      <c r="G3162" t="s">
        <v>71</v>
      </c>
      <c r="I3162">
        <v>10</v>
      </c>
      <c r="J3162">
        <v>0</v>
      </c>
      <c r="K3162" t="s">
        <v>887</v>
      </c>
      <c r="S3162" t="b">
        <v>1</v>
      </c>
    </row>
    <row r="3163" spans="1:19" x14ac:dyDescent="0.25">
      <c r="D3163">
        <v>3</v>
      </c>
      <c r="E3163" t="s">
        <v>69</v>
      </c>
      <c r="F3163" s="5" t="s">
        <v>112</v>
      </c>
      <c r="G3163" t="s">
        <v>71</v>
      </c>
      <c r="I3163">
        <v>10</v>
      </c>
      <c r="J3163">
        <v>0</v>
      </c>
      <c r="K3163" t="s">
        <v>889</v>
      </c>
      <c r="S3163" t="b">
        <v>1</v>
      </c>
    </row>
    <row r="3164" spans="1:19" x14ac:dyDescent="0.25">
      <c r="D3164">
        <v>4</v>
      </c>
      <c r="E3164" t="s">
        <v>69</v>
      </c>
      <c r="F3164" s="5" t="s">
        <v>115</v>
      </c>
      <c r="G3164" t="s">
        <v>541</v>
      </c>
      <c r="I3164">
        <v>10</v>
      </c>
      <c r="J3164">
        <v>4</v>
      </c>
      <c r="K3164" t="s">
        <v>898</v>
      </c>
      <c r="S3164" t="b">
        <v>1</v>
      </c>
    </row>
    <row r="3165" spans="1:19" x14ac:dyDescent="0.25">
      <c r="D3165">
        <v>5</v>
      </c>
      <c r="E3165" t="s">
        <v>69</v>
      </c>
      <c r="F3165" s="5" t="s">
        <v>525</v>
      </c>
      <c r="G3165" t="s">
        <v>541</v>
      </c>
      <c r="I3165">
        <v>10</v>
      </c>
      <c r="J3165">
        <v>4</v>
      </c>
      <c r="K3165" t="s">
        <v>899</v>
      </c>
      <c r="S3165" t="b">
        <v>1</v>
      </c>
    </row>
    <row r="3166" spans="1:19" x14ac:dyDescent="0.25">
      <c r="D3166">
        <v>6</v>
      </c>
      <c r="E3166" t="s">
        <v>69</v>
      </c>
      <c r="F3166" s="5" t="s">
        <v>117</v>
      </c>
      <c r="G3166" t="s">
        <v>541</v>
      </c>
      <c r="I3166">
        <v>10</v>
      </c>
      <c r="J3166">
        <v>4</v>
      </c>
      <c r="K3166" t="s">
        <v>900</v>
      </c>
      <c r="S3166" t="b">
        <v>1</v>
      </c>
    </row>
    <row r="3167" spans="1:19" x14ac:dyDescent="0.25">
      <c r="D3167">
        <v>7</v>
      </c>
      <c r="E3167" t="s">
        <v>69</v>
      </c>
      <c r="F3167" s="5" t="s">
        <v>526</v>
      </c>
      <c r="G3167" t="s">
        <v>541</v>
      </c>
      <c r="I3167">
        <v>10</v>
      </c>
      <c r="J3167">
        <v>4</v>
      </c>
      <c r="K3167" t="s">
        <v>901</v>
      </c>
      <c r="S3167" t="b">
        <v>1</v>
      </c>
    </row>
    <row r="3168" spans="1:19" x14ac:dyDescent="0.25">
      <c r="D3168">
        <v>8</v>
      </c>
      <c r="E3168" t="s">
        <v>69</v>
      </c>
      <c r="F3168" s="5" t="s">
        <v>119</v>
      </c>
      <c r="G3168" t="s">
        <v>541</v>
      </c>
      <c r="I3168">
        <v>10</v>
      </c>
      <c r="J3168">
        <v>4</v>
      </c>
      <c r="K3168" t="s">
        <v>902</v>
      </c>
      <c r="S3168" t="b">
        <v>1</v>
      </c>
    </row>
    <row r="3169" spans="4:19" x14ac:dyDescent="0.25">
      <c r="D3169">
        <v>9</v>
      </c>
      <c r="E3169" t="s">
        <v>69</v>
      </c>
      <c r="F3169" s="5" t="s">
        <v>527</v>
      </c>
      <c r="G3169" t="s">
        <v>541</v>
      </c>
      <c r="I3169">
        <v>10</v>
      </c>
      <c r="J3169">
        <v>4</v>
      </c>
      <c r="K3169" t="s">
        <v>903</v>
      </c>
      <c r="S3169" t="b">
        <v>1</v>
      </c>
    </row>
    <row r="3170" spans="4:19" x14ac:dyDescent="0.25">
      <c r="D3170">
        <v>10</v>
      </c>
      <c r="E3170" t="s">
        <v>69</v>
      </c>
      <c r="F3170" s="5" t="s">
        <v>121</v>
      </c>
      <c r="G3170" t="s">
        <v>541</v>
      </c>
      <c r="I3170">
        <v>10</v>
      </c>
      <c r="J3170">
        <v>4</v>
      </c>
      <c r="K3170" t="s">
        <v>904</v>
      </c>
      <c r="S3170" t="b">
        <v>1</v>
      </c>
    </row>
    <row r="3171" spans="4:19" x14ac:dyDescent="0.25">
      <c r="D3171">
        <v>11</v>
      </c>
      <c r="E3171" t="s">
        <v>69</v>
      </c>
      <c r="F3171" s="5" t="s">
        <v>528</v>
      </c>
      <c r="G3171" t="s">
        <v>541</v>
      </c>
      <c r="I3171">
        <v>10</v>
      </c>
      <c r="J3171">
        <v>4</v>
      </c>
      <c r="K3171" t="s">
        <v>905</v>
      </c>
      <c r="S3171" t="b">
        <v>1</v>
      </c>
    </row>
    <row r="3172" spans="4:19" x14ac:dyDescent="0.25">
      <c r="D3172">
        <v>12</v>
      </c>
      <c r="E3172" t="s">
        <v>69</v>
      </c>
      <c r="F3172" s="5" t="s">
        <v>123</v>
      </c>
      <c r="G3172" t="s">
        <v>541</v>
      </c>
      <c r="I3172">
        <v>10</v>
      </c>
      <c r="J3172">
        <v>4</v>
      </c>
      <c r="K3172" t="s">
        <v>906</v>
      </c>
      <c r="S3172" t="b">
        <v>1</v>
      </c>
    </row>
    <row r="3173" spans="4:19" x14ac:dyDescent="0.25">
      <c r="D3173">
        <v>13</v>
      </c>
      <c r="E3173" t="s">
        <v>69</v>
      </c>
      <c r="F3173" s="5" t="s">
        <v>529</v>
      </c>
      <c r="G3173" t="s">
        <v>541</v>
      </c>
      <c r="I3173">
        <v>10</v>
      </c>
      <c r="J3173">
        <v>4</v>
      </c>
      <c r="K3173" t="s">
        <v>907</v>
      </c>
      <c r="S3173" t="b">
        <v>1</v>
      </c>
    </row>
    <row r="3174" spans="4:19" x14ac:dyDescent="0.25">
      <c r="D3174">
        <v>14</v>
      </c>
      <c r="E3174" t="s">
        <v>69</v>
      </c>
      <c r="F3174" s="5" t="s">
        <v>125</v>
      </c>
      <c r="G3174" t="s">
        <v>541</v>
      </c>
      <c r="I3174">
        <v>10</v>
      </c>
      <c r="J3174">
        <v>4</v>
      </c>
      <c r="K3174" t="s">
        <v>908</v>
      </c>
      <c r="S3174" t="b">
        <v>1</v>
      </c>
    </row>
    <row r="3175" spans="4:19" x14ac:dyDescent="0.25">
      <c r="D3175">
        <v>15</v>
      </c>
      <c r="E3175" t="s">
        <v>69</v>
      </c>
      <c r="F3175" s="5" t="s">
        <v>530</v>
      </c>
      <c r="G3175" t="s">
        <v>541</v>
      </c>
      <c r="I3175">
        <v>10</v>
      </c>
      <c r="J3175">
        <v>4</v>
      </c>
      <c r="K3175" t="s">
        <v>909</v>
      </c>
      <c r="S3175" t="b">
        <v>1</v>
      </c>
    </row>
    <row r="3176" spans="4:19" x14ac:dyDescent="0.25">
      <c r="D3176">
        <v>16</v>
      </c>
      <c r="E3176" t="s">
        <v>69</v>
      </c>
      <c r="F3176" s="5" t="s">
        <v>127</v>
      </c>
      <c r="G3176" t="s">
        <v>541</v>
      </c>
      <c r="I3176">
        <v>10</v>
      </c>
      <c r="J3176">
        <v>4</v>
      </c>
      <c r="K3176" t="s">
        <v>910</v>
      </c>
      <c r="S3176" t="b">
        <v>1</v>
      </c>
    </row>
    <row r="3177" spans="4:19" x14ac:dyDescent="0.25">
      <c r="D3177">
        <v>17</v>
      </c>
      <c r="E3177" t="s">
        <v>69</v>
      </c>
      <c r="F3177" s="5" t="s">
        <v>531</v>
      </c>
      <c r="G3177" t="s">
        <v>541</v>
      </c>
      <c r="I3177">
        <v>10</v>
      </c>
      <c r="J3177">
        <v>4</v>
      </c>
      <c r="K3177" t="s">
        <v>911</v>
      </c>
      <c r="S3177" t="b">
        <v>1</v>
      </c>
    </row>
    <row r="3178" spans="4:19" x14ac:dyDescent="0.25">
      <c r="D3178">
        <v>18</v>
      </c>
      <c r="E3178" t="s">
        <v>69</v>
      </c>
      <c r="F3178" s="5" t="s">
        <v>129</v>
      </c>
      <c r="G3178" t="s">
        <v>541</v>
      </c>
      <c r="I3178">
        <v>10</v>
      </c>
      <c r="J3178">
        <v>4</v>
      </c>
      <c r="K3178" t="s">
        <v>912</v>
      </c>
      <c r="S3178" t="b">
        <v>1</v>
      </c>
    </row>
    <row r="3179" spans="4:19" x14ac:dyDescent="0.25">
      <c r="D3179">
        <v>19</v>
      </c>
      <c r="E3179" t="s">
        <v>69</v>
      </c>
      <c r="F3179" s="5" t="s">
        <v>532</v>
      </c>
      <c r="G3179" t="s">
        <v>541</v>
      </c>
      <c r="I3179">
        <v>10</v>
      </c>
      <c r="J3179">
        <v>4</v>
      </c>
      <c r="K3179" t="s">
        <v>913</v>
      </c>
      <c r="S3179" t="b">
        <v>1</v>
      </c>
    </row>
    <row r="3180" spans="4:19" x14ac:dyDescent="0.25">
      <c r="D3180">
        <v>20</v>
      </c>
      <c r="E3180" t="s">
        <v>69</v>
      </c>
      <c r="F3180" s="5" t="s">
        <v>131</v>
      </c>
      <c r="G3180" t="s">
        <v>541</v>
      </c>
      <c r="I3180">
        <v>10</v>
      </c>
      <c r="J3180">
        <v>4</v>
      </c>
      <c r="K3180" t="s">
        <v>914</v>
      </c>
      <c r="S3180" t="b">
        <v>1</v>
      </c>
    </row>
    <row r="3181" spans="4:19" x14ac:dyDescent="0.25">
      <c r="D3181">
        <v>21</v>
      </c>
      <c r="E3181" t="s">
        <v>69</v>
      </c>
      <c r="F3181" s="5" t="s">
        <v>533</v>
      </c>
      <c r="G3181" t="s">
        <v>541</v>
      </c>
      <c r="I3181">
        <v>10</v>
      </c>
      <c r="J3181">
        <v>4</v>
      </c>
      <c r="K3181" t="s">
        <v>915</v>
      </c>
      <c r="S3181" t="b">
        <v>1</v>
      </c>
    </row>
    <row r="3182" spans="4:19" x14ac:dyDescent="0.25">
      <c r="D3182">
        <v>22</v>
      </c>
      <c r="E3182" t="s">
        <v>69</v>
      </c>
      <c r="F3182" s="5" t="s">
        <v>133</v>
      </c>
      <c r="G3182" t="s">
        <v>541</v>
      </c>
      <c r="I3182">
        <v>10</v>
      </c>
      <c r="J3182">
        <v>4</v>
      </c>
      <c r="K3182" t="s">
        <v>916</v>
      </c>
      <c r="S3182" t="b">
        <v>1</v>
      </c>
    </row>
    <row r="3183" spans="4:19" x14ac:dyDescent="0.25">
      <c r="D3183">
        <v>23</v>
      </c>
      <c r="E3183" t="s">
        <v>69</v>
      </c>
      <c r="F3183" s="5" t="s">
        <v>534</v>
      </c>
      <c r="G3183" t="s">
        <v>541</v>
      </c>
      <c r="I3183">
        <v>10</v>
      </c>
      <c r="J3183">
        <v>4</v>
      </c>
      <c r="K3183" t="s">
        <v>917</v>
      </c>
      <c r="S3183" t="b">
        <v>1</v>
      </c>
    </row>
    <row r="3184" spans="4:19" x14ac:dyDescent="0.25">
      <c r="D3184">
        <v>24</v>
      </c>
      <c r="E3184" t="s">
        <v>69</v>
      </c>
      <c r="F3184" s="5" t="s">
        <v>135</v>
      </c>
      <c r="G3184" t="s">
        <v>541</v>
      </c>
      <c r="I3184">
        <v>10</v>
      </c>
      <c r="J3184">
        <v>4</v>
      </c>
      <c r="K3184" t="s">
        <v>918</v>
      </c>
      <c r="S3184" t="b">
        <v>1</v>
      </c>
    </row>
    <row r="3185" spans="1:19" x14ac:dyDescent="0.25">
      <c r="D3185">
        <v>25</v>
      </c>
      <c r="E3185" t="s">
        <v>69</v>
      </c>
      <c r="F3185" s="5" t="s">
        <v>535</v>
      </c>
      <c r="G3185" t="s">
        <v>541</v>
      </c>
      <c r="I3185">
        <v>10</v>
      </c>
      <c r="J3185">
        <v>4</v>
      </c>
      <c r="K3185" t="s">
        <v>919</v>
      </c>
      <c r="S3185" t="b">
        <v>1</v>
      </c>
    </row>
    <row r="3186" spans="1:19" x14ac:dyDescent="0.25">
      <c r="D3186">
        <v>26</v>
      </c>
      <c r="E3186" t="s">
        <v>69</v>
      </c>
      <c r="F3186" s="5" t="s">
        <v>137</v>
      </c>
      <c r="G3186" t="s">
        <v>541</v>
      </c>
      <c r="I3186">
        <v>10</v>
      </c>
      <c r="J3186">
        <v>4</v>
      </c>
      <c r="K3186" t="s">
        <v>920</v>
      </c>
      <c r="S3186" t="b">
        <v>1</v>
      </c>
    </row>
    <row r="3187" spans="1:19" x14ac:dyDescent="0.25">
      <c r="D3187">
        <v>27</v>
      </c>
      <c r="E3187" t="s">
        <v>69</v>
      </c>
      <c r="F3187" s="5" t="s">
        <v>536</v>
      </c>
      <c r="G3187" t="s">
        <v>541</v>
      </c>
      <c r="I3187">
        <v>10</v>
      </c>
      <c r="J3187">
        <v>4</v>
      </c>
      <c r="K3187" t="s">
        <v>921</v>
      </c>
      <c r="S3187" t="b">
        <v>1</v>
      </c>
    </row>
    <row r="3188" spans="1:19" x14ac:dyDescent="0.25">
      <c r="D3188">
        <v>28</v>
      </c>
      <c r="E3188" t="s">
        <v>69</v>
      </c>
      <c r="F3188" s="5" t="s">
        <v>139</v>
      </c>
      <c r="G3188" t="s">
        <v>541</v>
      </c>
      <c r="I3188">
        <v>10</v>
      </c>
      <c r="J3188">
        <v>4</v>
      </c>
      <c r="K3188" t="s">
        <v>922</v>
      </c>
      <c r="S3188" t="b">
        <v>1</v>
      </c>
    </row>
    <row r="3189" spans="1:19" x14ac:dyDescent="0.25">
      <c r="D3189">
        <v>29</v>
      </c>
      <c r="E3189" t="s">
        <v>69</v>
      </c>
      <c r="F3189" s="5" t="s">
        <v>140</v>
      </c>
      <c r="G3189" t="s">
        <v>151</v>
      </c>
      <c r="H3189">
        <v>-1</v>
      </c>
      <c r="K3189" t="s">
        <v>923</v>
      </c>
      <c r="S3189" t="b">
        <v>1</v>
      </c>
    </row>
    <row r="3190" spans="1:19" x14ac:dyDescent="0.25">
      <c r="A3190" t="s">
        <v>1505</v>
      </c>
    </row>
    <row r="3191" spans="1:19" x14ac:dyDescent="0.25">
      <c r="A3191" t="s">
        <v>1506</v>
      </c>
    </row>
    <row r="3192" spans="1:19" x14ac:dyDescent="0.25">
      <c r="D3192">
        <v>1</v>
      </c>
      <c r="E3192" t="s">
        <v>69</v>
      </c>
      <c r="F3192" s="5" t="s">
        <v>70</v>
      </c>
      <c r="G3192" t="s">
        <v>71</v>
      </c>
      <c r="I3192">
        <v>10</v>
      </c>
      <c r="J3192">
        <v>0</v>
      </c>
      <c r="K3192" t="s">
        <v>886</v>
      </c>
      <c r="S3192" t="b">
        <v>1</v>
      </c>
    </row>
    <row r="3193" spans="1:19" x14ac:dyDescent="0.25">
      <c r="D3193">
        <v>2</v>
      </c>
      <c r="E3193" t="s">
        <v>69</v>
      </c>
      <c r="F3193" s="5" t="s">
        <v>72</v>
      </c>
      <c r="G3193" t="s">
        <v>71</v>
      </c>
      <c r="I3193">
        <v>10</v>
      </c>
      <c r="J3193">
        <v>0</v>
      </c>
      <c r="K3193" t="s">
        <v>887</v>
      </c>
      <c r="S3193" t="b">
        <v>1</v>
      </c>
    </row>
    <row r="3194" spans="1:19" x14ac:dyDescent="0.25">
      <c r="D3194">
        <v>3</v>
      </c>
      <c r="E3194" t="s">
        <v>69</v>
      </c>
      <c r="F3194" s="5" t="s">
        <v>112</v>
      </c>
      <c r="G3194" t="s">
        <v>71</v>
      </c>
      <c r="I3194">
        <v>10</v>
      </c>
      <c r="J3194">
        <v>0</v>
      </c>
      <c r="K3194" t="s">
        <v>889</v>
      </c>
      <c r="S3194" t="b">
        <v>1</v>
      </c>
    </row>
    <row r="3195" spans="1:19" x14ac:dyDescent="0.25">
      <c r="D3195">
        <v>4</v>
      </c>
      <c r="E3195" t="s">
        <v>69</v>
      </c>
      <c r="F3195" s="5" t="s">
        <v>115</v>
      </c>
      <c r="G3195" t="s">
        <v>541</v>
      </c>
      <c r="I3195">
        <v>10</v>
      </c>
      <c r="J3195">
        <v>4</v>
      </c>
      <c r="K3195" t="s">
        <v>898</v>
      </c>
      <c r="S3195" t="b">
        <v>1</v>
      </c>
    </row>
    <row r="3196" spans="1:19" x14ac:dyDescent="0.25">
      <c r="D3196">
        <v>5</v>
      </c>
      <c r="E3196" t="s">
        <v>69</v>
      </c>
      <c r="F3196" s="5" t="s">
        <v>525</v>
      </c>
      <c r="G3196" t="s">
        <v>541</v>
      </c>
      <c r="I3196">
        <v>10</v>
      </c>
      <c r="J3196">
        <v>4</v>
      </c>
      <c r="K3196" t="s">
        <v>899</v>
      </c>
      <c r="S3196" t="b">
        <v>1</v>
      </c>
    </row>
    <row r="3197" spans="1:19" x14ac:dyDescent="0.25">
      <c r="D3197">
        <v>6</v>
      </c>
      <c r="E3197" t="s">
        <v>69</v>
      </c>
      <c r="F3197" s="5" t="s">
        <v>117</v>
      </c>
      <c r="G3197" t="s">
        <v>541</v>
      </c>
      <c r="I3197">
        <v>10</v>
      </c>
      <c r="J3197">
        <v>4</v>
      </c>
      <c r="K3197" t="s">
        <v>900</v>
      </c>
      <c r="S3197" t="b">
        <v>1</v>
      </c>
    </row>
    <row r="3198" spans="1:19" x14ac:dyDescent="0.25">
      <c r="D3198">
        <v>7</v>
      </c>
      <c r="E3198" t="s">
        <v>69</v>
      </c>
      <c r="F3198" s="5" t="s">
        <v>526</v>
      </c>
      <c r="G3198" t="s">
        <v>541</v>
      </c>
      <c r="I3198">
        <v>10</v>
      </c>
      <c r="J3198">
        <v>4</v>
      </c>
      <c r="K3198" t="s">
        <v>901</v>
      </c>
      <c r="S3198" t="b">
        <v>1</v>
      </c>
    </row>
    <row r="3199" spans="1:19" x14ac:dyDescent="0.25">
      <c r="D3199">
        <v>8</v>
      </c>
      <c r="E3199" t="s">
        <v>69</v>
      </c>
      <c r="F3199" s="5" t="s">
        <v>119</v>
      </c>
      <c r="G3199" t="s">
        <v>541</v>
      </c>
      <c r="I3199">
        <v>10</v>
      </c>
      <c r="J3199">
        <v>4</v>
      </c>
      <c r="K3199" t="s">
        <v>902</v>
      </c>
      <c r="S3199" t="b">
        <v>1</v>
      </c>
    </row>
    <row r="3200" spans="1:19" x14ac:dyDescent="0.25">
      <c r="D3200">
        <v>9</v>
      </c>
      <c r="E3200" t="s">
        <v>69</v>
      </c>
      <c r="F3200" s="5" t="s">
        <v>527</v>
      </c>
      <c r="G3200" t="s">
        <v>541</v>
      </c>
      <c r="I3200">
        <v>10</v>
      </c>
      <c r="J3200">
        <v>4</v>
      </c>
      <c r="K3200" t="s">
        <v>903</v>
      </c>
      <c r="S3200" t="b">
        <v>1</v>
      </c>
    </row>
    <row r="3201" spans="4:19" x14ac:dyDescent="0.25">
      <c r="D3201">
        <v>10</v>
      </c>
      <c r="E3201" t="s">
        <v>69</v>
      </c>
      <c r="F3201" s="5" t="s">
        <v>121</v>
      </c>
      <c r="G3201" t="s">
        <v>541</v>
      </c>
      <c r="I3201">
        <v>10</v>
      </c>
      <c r="J3201">
        <v>4</v>
      </c>
      <c r="K3201" t="s">
        <v>904</v>
      </c>
      <c r="S3201" t="b">
        <v>1</v>
      </c>
    </row>
    <row r="3202" spans="4:19" x14ac:dyDescent="0.25">
      <c r="D3202">
        <v>11</v>
      </c>
      <c r="E3202" t="s">
        <v>69</v>
      </c>
      <c r="F3202" s="5" t="s">
        <v>528</v>
      </c>
      <c r="G3202" t="s">
        <v>541</v>
      </c>
      <c r="I3202">
        <v>10</v>
      </c>
      <c r="J3202">
        <v>4</v>
      </c>
      <c r="K3202" t="s">
        <v>905</v>
      </c>
      <c r="S3202" t="b">
        <v>1</v>
      </c>
    </row>
    <row r="3203" spans="4:19" x14ac:dyDescent="0.25">
      <c r="D3203">
        <v>12</v>
      </c>
      <c r="E3203" t="s">
        <v>69</v>
      </c>
      <c r="F3203" s="5" t="s">
        <v>123</v>
      </c>
      <c r="G3203" t="s">
        <v>541</v>
      </c>
      <c r="I3203">
        <v>10</v>
      </c>
      <c r="J3203">
        <v>4</v>
      </c>
      <c r="K3203" t="s">
        <v>906</v>
      </c>
      <c r="S3203" t="b">
        <v>1</v>
      </c>
    </row>
    <row r="3204" spans="4:19" x14ac:dyDescent="0.25">
      <c r="D3204">
        <v>13</v>
      </c>
      <c r="E3204" t="s">
        <v>69</v>
      </c>
      <c r="F3204" s="5" t="s">
        <v>529</v>
      </c>
      <c r="G3204" t="s">
        <v>541</v>
      </c>
      <c r="I3204">
        <v>10</v>
      </c>
      <c r="J3204">
        <v>4</v>
      </c>
      <c r="K3204" t="s">
        <v>907</v>
      </c>
      <c r="S3204" t="b">
        <v>1</v>
      </c>
    </row>
    <row r="3205" spans="4:19" x14ac:dyDescent="0.25">
      <c r="D3205">
        <v>14</v>
      </c>
      <c r="E3205" t="s">
        <v>69</v>
      </c>
      <c r="F3205" s="5" t="s">
        <v>125</v>
      </c>
      <c r="G3205" t="s">
        <v>541</v>
      </c>
      <c r="I3205">
        <v>10</v>
      </c>
      <c r="J3205">
        <v>4</v>
      </c>
      <c r="K3205" t="s">
        <v>908</v>
      </c>
      <c r="S3205" t="b">
        <v>1</v>
      </c>
    </row>
    <row r="3206" spans="4:19" x14ac:dyDescent="0.25">
      <c r="D3206">
        <v>15</v>
      </c>
      <c r="E3206" t="s">
        <v>69</v>
      </c>
      <c r="F3206" s="5" t="s">
        <v>530</v>
      </c>
      <c r="G3206" t="s">
        <v>541</v>
      </c>
      <c r="I3206">
        <v>10</v>
      </c>
      <c r="J3206">
        <v>4</v>
      </c>
      <c r="K3206" t="s">
        <v>909</v>
      </c>
      <c r="S3206" t="b">
        <v>1</v>
      </c>
    </row>
    <row r="3207" spans="4:19" x14ac:dyDescent="0.25">
      <c r="D3207">
        <v>16</v>
      </c>
      <c r="E3207" t="s">
        <v>69</v>
      </c>
      <c r="F3207" s="5" t="s">
        <v>127</v>
      </c>
      <c r="G3207" t="s">
        <v>541</v>
      </c>
      <c r="I3207">
        <v>10</v>
      </c>
      <c r="J3207">
        <v>4</v>
      </c>
      <c r="K3207" t="s">
        <v>910</v>
      </c>
      <c r="S3207" t="b">
        <v>1</v>
      </c>
    </row>
    <row r="3208" spans="4:19" x14ac:dyDescent="0.25">
      <c r="D3208">
        <v>17</v>
      </c>
      <c r="E3208" t="s">
        <v>69</v>
      </c>
      <c r="F3208" s="5" t="s">
        <v>531</v>
      </c>
      <c r="G3208" t="s">
        <v>541</v>
      </c>
      <c r="I3208">
        <v>10</v>
      </c>
      <c r="J3208">
        <v>4</v>
      </c>
      <c r="K3208" t="s">
        <v>911</v>
      </c>
      <c r="S3208" t="b">
        <v>1</v>
      </c>
    </row>
    <row r="3209" spans="4:19" x14ac:dyDescent="0.25">
      <c r="D3209">
        <v>18</v>
      </c>
      <c r="E3209" t="s">
        <v>69</v>
      </c>
      <c r="F3209" s="5" t="s">
        <v>129</v>
      </c>
      <c r="G3209" t="s">
        <v>541</v>
      </c>
      <c r="I3209">
        <v>10</v>
      </c>
      <c r="J3209">
        <v>4</v>
      </c>
      <c r="K3209" t="s">
        <v>912</v>
      </c>
      <c r="S3209" t="b">
        <v>1</v>
      </c>
    </row>
    <row r="3210" spans="4:19" x14ac:dyDescent="0.25">
      <c r="D3210">
        <v>19</v>
      </c>
      <c r="E3210" t="s">
        <v>69</v>
      </c>
      <c r="F3210" s="5" t="s">
        <v>532</v>
      </c>
      <c r="G3210" t="s">
        <v>541</v>
      </c>
      <c r="I3210">
        <v>10</v>
      </c>
      <c r="J3210">
        <v>4</v>
      </c>
      <c r="K3210" t="s">
        <v>913</v>
      </c>
      <c r="S3210" t="b">
        <v>1</v>
      </c>
    </row>
    <row r="3211" spans="4:19" x14ac:dyDescent="0.25">
      <c r="D3211">
        <v>20</v>
      </c>
      <c r="E3211" t="s">
        <v>69</v>
      </c>
      <c r="F3211" s="5" t="s">
        <v>131</v>
      </c>
      <c r="G3211" t="s">
        <v>541</v>
      </c>
      <c r="I3211">
        <v>10</v>
      </c>
      <c r="J3211">
        <v>4</v>
      </c>
      <c r="K3211" t="s">
        <v>914</v>
      </c>
      <c r="S3211" t="b">
        <v>1</v>
      </c>
    </row>
    <row r="3212" spans="4:19" x14ac:dyDescent="0.25">
      <c r="D3212">
        <v>21</v>
      </c>
      <c r="E3212" t="s">
        <v>69</v>
      </c>
      <c r="F3212" s="5" t="s">
        <v>533</v>
      </c>
      <c r="G3212" t="s">
        <v>541</v>
      </c>
      <c r="I3212">
        <v>10</v>
      </c>
      <c r="J3212">
        <v>4</v>
      </c>
      <c r="K3212" t="s">
        <v>915</v>
      </c>
      <c r="S3212" t="b">
        <v>1</v>
      </c>
    </row>
    <row r="3213" spans="4:19" x14ac:dyDescent="0.25">
      <c r="D3213">
        <v>22</v>
      </c>
      <c r="E3213" t="s">
        <v>69</v>
      </c>
      <c r="F3213" s="5" t="s">
        <v>133</v>
      </c>
      <c r="G3213" t="s">
        <v>541</v>
      </c>
      <c r="I3213">
        <v>10</v>
      </c>
      <c r="J3213">
        <v>4</v>
      </c>
      <c r="K3213" t="s">
        <v>916</v>
      </c>
      <c r="S3213" t="b">
        <v>1</v>
      </c>
    </row>
    <row r="3214" spans="4:19" x14ac:dyDescent="0.25">
      <c r="D3214">
        <v>23</v>
      </c>
      <c r="E3214" t="s">
        <v>69</v>
      </c>
      <c r="F3214" s="5" t="s">
        <v>534</v>
      </c>
      <c r="G3214" t="s">
        <v>541</v>
      </c>
      <c r="I3214">
        <v>10</v>
      </c>
      <c r="J3214">
        <v>4</v>
      </c>
      <c r="K3214" t="s">
        <v>917</v>
      </c>
      <c r="S3214" t="b">
        <v>1</v>
      </c>
    </row>
    <row r="3215" spans="4:19" x14ac:dyDescent="0.25">
      <c r="D3215">
        <v>24</v>
      </c>
      <c r="E3215" t="s">
        <v>69</v>
      </c>
      <c r="F3215" s="5" t="s">
        <v>135</v>
      </c>
      <c r="G3215" t="s">
        <v>541</v>
      </c>
      <c r="I3215">
        <v>10</v>
      </c>
      <c r="J3215">
        <v>4</v>
      </c>
      <c r="K3215" t="s">
        <v>918</v>
      </c>
      <c r="S3215" t="b">
        <v>1</v>
      </c>
    </row>
    <row r="3216" spans="4:19" x14ac:dyDescent="0.25">
      <c r="D3216">
        <v>25</v>
      </c>
      <c r="E3216" t="s">
        <v>69</v>
      </c>
      <c r="F3216" s="5" t="s">
        <v>535</v>
      </c>
      <c r="G3216" t="s">
        <v>541</v>
      </c>
      <c r="I3216">
        <v>10</v>
      </c>
      <c r="J3216">
        <v>4</v>
      </c>
      <c r="K3216" t="s">
        <v>919</v>
      </c>
      <c r="S3216" t="b">
        <v>1</v>
      </c>
    </row>
    <row r="3217" spans="1:19" x14ac:dyDescent="0.25">
      <c r="D3217">
        <v>26</v>
      </c>
      <c r="E3217" t="s">
        <v>69</v>
      </c>
      <c r="F3217" s="5" t="s">
        <v>137</v>
      </c>
      <c r="G3217" t="s">
        <v>541</v>
      </c>
      <c r="I3217">
        <v>10</v>
      </c>
      <c r="J3217">
        <v>4</v>
      </c>
      <c r="K3217" t="s">
        <v>920</v>
      </c>
      <c r="S3217" t="b">
        <v>1</v>
      </c>
    </row>
    <row r="3218" spans="1:19" x14ac:dyDescent="0.25">
      <c r="D3218">
        <v>27</v>
      </c>
      <c r="E3218" t="s">
        <v>69</v>
      </c>
      <c r="F3218" s="5" t="s">
        <v>536</v>
      </c>
      <c r="G3218" t="s">
        <v>541</v>
      </c>
      <c r="I3218">
        <v>10</v>
      </c>
      <c r="J3218">
        <v>4</v>
      </c>
      <c r="K3218" t="s">
        <v>921</v>
      </c>
      <c r="S3218" t="b">
        <v>1</v>
      </c>
    </row>
    <row r="3219" spans="1:19" x14ac:dyDescent="0.25">
      <c r="D3219">
        <v>28</v>
      </c>
      <c r="E3219" t="s">
        <v>69</v>
      </c>
      <c r="F3219" s="5" t="s">
        <v>139</v>
      </c>
      <c r="G3219" t="s">
        <v>541</v>
      </c>
      <c r="I3219">
        <v>10</v>
      </c>
      <c r="J3219">
        <v>4</v>
      </c>
      <c r="K3219" t="s">
        <v>922</v>
      </c>
      <c r="S3219" t="b">
        <v>1</v>
      </c>
    </row>
    <row r="3220" spans="1:19" x14ac:dyDescent="0.25">
      <c r="D3220">
        <v>29</v>
      </c>
      <c r="E3220" t="s">
        <v>69</v>
      </c>
      <c r="F3220" s="5" t="s">
        <v>140</v>
      </c>
      <c r="G3220" t="s">
        <v>151</v>
      </c>
      <c r="H3220">
        <v>-1</v>
      </c>
      <c r="K3220" t="s">
        <v>923</v>
      </c>
      <c r="S3220" t="b">
        <v>1</v>
      </c>
    </row>
    <row r="3221" spans="1:19" x14ac:dyDescent="0.25">
      <c r="A3221" t="s">
        <v>1507</v>
      </c>
    </row>
    <row r="3222" spans="1:19" x14ac:dyDescent="0.25">
      <c r="A3222" t="s">
        <v>1508</v>
      </c>
    </row>
    <row r="3223" spans="1:19" x14ac:dyDescent="0.25">
      <c r="D3223">
        <v>1</v>
      </c>
      <c r="E3223" t="s">
        <v>69</v>
      </c>
      <c r="F3223" s="5" t="s">
        <v>70</v>
      </c>
      <c r="G3223" t="s">
        <v>71</v>
      </c>
      <c r="I3223">
        <v>10</v>
      </c>
      <c r="J3223">
        <v>0</v>
      </c>
      <c r="K3223" t="s">
        <v>886</v>
      </c>
      <c r="S3223" t="b">
        <v>1</v>
      </c>
    </row>
    <row r="3224" spans="1:19" x14ac:dyDescent="0.25">
      <c r="D3224">
        <v>2</v>
      </c>
      <c r="E3224" t="s">
        <v>69</v>
      </c>
      <c r="F3224" s="5" t="s">
        <v>72</v>
      </c>
      <c r="G3224" t="s">
        <v>71</v>
      </c>
      <c r="I3224">
        <v>10</v>
      </c>
      <c r="J3224">
        <v>0</v>
      </c>
      <c r="K3224" t="s">
        <v>887</v>
      </c>
      <c r="S3224" t="b">
        <v>1</v>
      </c>
    </row>
    <row r="3225" spans="1:19" x14ac:dyDescent="0.25">
      <c r="D3225">
        <v>3</v>
      </c>
      <c r="E3225" t="s">
        <v>69</v>
      </c>
      <c r="F3225" s="5" t="s">
        <v>112</v>
      </c>
      <c r="G3225" t="s">
        <v>71</v>
      </c>
      <c r="I3225">
        <v>10</v>
      </c>
      <c r="J3225">
        <v>0</v>
      </c>
      <c r="K3225" t="s">
        <v>889</v>
      </c>
      <c r="S3225" t="b">
        <v>1</v>
      </c>
    </row>
    <row r="3226" spans="1:19" x14ac:dyDescent="0.25">
      <c r="A3226" t="s">
        <v>1509</v>
      </c>
    </row>
    <row r="3227" spans="1:19" x14ac:dyDescent="0.25">
      <c r="A3227" t="s">
        <v>1572</v>
      </c>
    </row>
    <row r="3228" spans="1:19" x14ac:dyDescent="0.25">
      <c r="A3228" t="s">
        <v>423</v>
      </c>
      <c r="B3228" t="s">
        <v>74</v>
      </c>
      <c r="C3228" t="s">
        <v>1573</v>
      </c>
      <c r="E3228" t="s">
        <v>220</v>
      </c>
      <c r="F3228" t="s">
        <v>1551</v>
      </c>
      <c r="H3228" t="s">
        <v>1551</v>
      </c>
      <c r="J3228" t="s">
        <v>1552</v>
      </c>
      <c r="K3228">
        <v>90</v>
      </c>
    </row>
    <row r="3229" spans="1:19" x14ac:dyDescent="0.25">
      <c r="A3229" t="s">
        <v>423</v>
      </c>
      <c r="B3229" t="s">
        <v>74</v>
      </c>
      <c r="C3229" t="s">
        <v>1573</v>
      </c>
      <c r="E3229" t="s">
        <v>220</v>
      </c>
      <c r="F3229" t="s">
        <v>1574</v>
      </c>
      <c r="H3229" t="s">
        <v>1575</v>
      </c>
      <c r="J3229" t="s">
        <v>1555</v>
      </c>
      <c r="K3229">
        <v>91</v>
      </c>
      <c r="N3229" t="s">
        <v>1576</v>
      </c>
    </row>
    <row r="3230" spans="1:19" x14ac:dyDescent="0.25">
      <c r="A3230" t="s">
        <v>423</v>
      </c>
      <c r="B3230" t="s">
        <v>74</v>
      </c>
      <c r="C3230" t="s">
        <v>1573</v>
      </c>
      <c r="D3230" s="5" t="s">
        <v>70</v>
      </c>
      <c r="E3230" t="s">
        <v>1557</v>
      </c>
      <c r="J3230" t="s">
        <v>1246</v>
      </c>
      <c r="N3230" s="5" t="s">
        <v>1558</v>
      </c>
    </row>
    <row r="3231" spans="1:19" x14ac:dyDescent="0.25">
      <c r="A3231" t="s">
        <v>423</v>
      </c>
      <c r="B3231" t="s">
        <v>74</v>
      </c>
      <c r="C3231" t="s">
        <v>1573</v>
      </c>
      <c r="D3231" s="5" t="s">
        <v>453</v>
      </c>
      <c r="E3231" t="s">
        <v>1557</v>
      </c>
      <c r="J3231" t="s">
        <v>1246</v>
      </c>
      <c r="N3231" s="5" t="s">
        <v>0</v>
      </c>
    </row>
    <row r="3232" spans="1:19" x14ac:dyDescent="0.25">
      <c r="A3232" t="s">
        <v>423</v>
      </c>
      <c r="B3232" t="s">
        <v>74</v>
      </c>
      <c r="C3232" t="s">
        <v>1573</v>
      </c>
      <c r="D3232" s="5" t="s">
        <v>72</v>
      </c>
      <c r="E3232" t="s">
        <v>1557</v>
      </c>
      <c r="J3232" t="s">
        <v>1246</v>
      </c>
      <c r="N3232" s="5" t="s">
        <v>1559</v>
      </c>
    </row>
    <row r="3233" spans="1:2" x14ac:dyDescent="0.25">
      <c r="A3233" t="s">
        <v>1577</v>
      </c>
    </row>
    <row r="3234" spans="1:2" x14ac:dyDescent="0.25">
      <c r="A3234" t="s">
        <v>1308</v>
      </c>
    </row>
    <row r="3235" spans="1:2" x14ac:dyDescent="0.25">
      <c r="A3235">
        <v>70</v>
      </c>
    </row>
    <row r="3236" spans="1:2" x14ac:dyDescent="0.25">
      <c r="A3236">
        <v>70</v>
      </c>
      <c r="B3236" s="5" t="s">
        <v>624</v>
      </c>
    </row>
    <row r="3237" spans="1:2" x14ac:dyDescent="0.25">
      <c r="A3237" t="s">
        <v>1309</v>
      </c>
    </row>
    <row r="3238" spans="1:2" x14ac:dyDescent="0.25">
      <c r="A3238" t="s">
        <v>1310</v>
      </c>
    </row>
    <row r="3239" spans="1:2" x14ac:dyDescent="0.25">
      <c r="A3239">
        <v>68</v>
      </c>
    </row>
    <row r="3240" spans="1:2" x14ac:dyDescent="0.25">
      <c r="B3240" s="5" t="s">
        <v>24</v>
      </c>
    </row>
    <row r="3241" spans="1:2" x14ac:dyDescent="0.25">
      <c r="A3241">
        <v>68</v>
      </c>
      <c r="B3241" s="5" t="s">
        <v>1602</v>
      </c>
    </row>
    <row r="3242" spans="1:2" x14ac:dyDescent="0.25">
      <c r="A3242" t="s">
        <v>1311</v>
      </c>
    </row>
    <row r="3243" spans="1:2" x14ac:dyDescent="0.25">
      <c r="A3243" t="s">
        <v>1312</v>
      </c>
    </row>
    <row r="3245" spans="1:2" x14ac:dyDescent="0.25">
      <c r="B3245" s="5" t="s">
        <v>24</v>
      </c>
    </row>
    <row r="3246" spans="1:2" x14ac:dyDescent="0.25">
      <c r="A3246">
        <v>72</v>
      </c>
      <c r="B3246" s="5" t="s">
        <v>626</v>
      </c>
    </row>
    <row r="3247" spans="1:2" x14ac:dyDescent="0.25">
      <c r="A3247">
        <v>73</v>
      </c>
      <c r="B3247" s="5" t="s">
        <v>627</v>
      </c>
    </row>
    <row r="3248" spans="1:2" x14ac:dyDescent="0.25">
      <c r="A3248">
        <v>74</v>
      </c>
      <c r="B3248" s="5" t="s">
        <v>628</v>
      </c>
    </row>
    <row r="3249" spans="1:23" x14ac:dyDescent="0.25">
      <c r="A3249">
        <v>75</v>
      </c>
      <c r="B3249" s="5" t="s">
        <v>629</v>
      </c>
    </row>
    <row r="3250" spans="1:23" x14ac:dyDescent="0.25">
      <c r="A3250" t="s">
        <v>1313</v>
      </c>
    </row>
    <row r="3251" spans="1:23" x14ac:dyDescent="0.25">
      <c r="A3251" t="s">
        <v>1314</v>
      </c>
    </row>
    <row r="3252" spans="1:23" x14ac:dyDescent="0.25">
      <c r="D3252" s="5" t="s">
        <v>261</v>
      </c>
      <c r="E3252">
        <v>1</v>
      </c>
      <c r="G3252" t="b">
        <v>1</v>
      </c>
      <c r="H3252" t="b">
        <v>0</v>
      </c>
      <c r="I3252" t="b">
        <v>0</v>
      </c>
      <c r="N3252" t="b">
        <v>0</v>
      </c>
      <c r="O3252" t="s">
        <v>935</v>
      </c>
      <c r="T3252" t="b">
        <v>0</v>
      </c>
      <c r="V3252" t="b">
        <v>0</v>
      </c>
      <c r="W3252" t="b">
        <v>1</v>
      </c>
    </row>
    <row r="3253" spans="1:23" x14ac:dyDescent="0.25">
      <c r="D3253" s="5" t="s">
        <v>377</v>
      </c>
      <c r="E3253">
        <v>2</v>
      </c>
      <c r="G3253" t="b">
        <v>1</v>
      </c>
      <c r="H3253" t="b">
        <v>0</v>
      </c>
      <c r="I3253" t="b">
        <v>0</v>
      </c>
      <c r="N3253" t="b">
        <v>0</v>
      </c>
      <c r="O3253" t="s">
        <v>1153</v>
      </c>
      <c r="T3253" t="b">
        <v>0</v>
      </c>
      <c r="V3253" t="b">
        <v>0</v>
      </c>
      <c r="W3253" t="b">
        <v>1</v>
      </c>
    </row>
    <row r="3254" spans="1:23" x14ac:dyDescent="0.25">
      <c r="D3254" s="5" t="s">
        <v>202</v>
      </c>
      <c r="E3254">
        <v>3</v>
      </c>
      <c r="G3254" t="b">
        <v>1</v>
      </c>
      <c r="H3254" t="b">
        <v>0</v>
      </c>
      <c r="I3254" t="b">
        <v>0</v>
      </c>
      <c r="N3254" t="b">
        <v>0</v>
      </c>
      <c r="O3254" t="s">
        <v>646</v>
      </c>
      <c r="T3254" t="b">
        <v>0</v>
      </c>
      <c r="V3254" t="b">
        <v>0</v>
      </c>
      <c r="W3254" t="b">
        <v>1</v>
      </c>
    </row>
    <row r="3255" spans="1:23" x14ac:dyDescent="0.25">
      <c r="D3255" s="5" t="s">
        <v>249</v>
      </c>
      <c r="E3255">
        <v>4</v>
      </c>
      <c r="G3255" t="b">
        <v>1</v>
      </c>
      <c r="H3255" t="b">
        <v>0</v>
      </c>
      <c r="I3255" t="b">
        <v>0</v>
      </c>
      <c r="N3255" t="b">
        <v>0</v>
      </c>
      <c r="O3255" t="s">
        <v>258</v>
      </c>
      <c r="T3255" t="b">
        <v>0</v>
      </c>
      <c r="V3255" t="b">
        <v>0</v>
      </c>
      <c r="W3255" t="b">
        <v>1</v>
      </c>
    </row>
    <row r="3256" spans="1:23" x14ac:dyDescent="0.25">
      <c r="D3256" s="5" t="s">
        <v>452</v>
      </c>
      <c r="E3256">
        <v>5</v>
      </c>
      <c r="G3256" t="b">
        <v>1</v>
      </c>
      <c r="H3256" t="b">
        <v>0</v>
      </c>
      <c r="I3256" t="b">
        <v>0</v>
      </c>
      <c r="N3256" t="b">
        <v>0</v>
      </c>
      <c r="O3256" t="s">
        <v>936</v>
      </c>
      <c r="T3256" t="b">
        <v>0</v>
      </c>
      <c r="V3256" t="b">
        <v>0</v>
      </c>
      <c r="W3256" t="b">
        <v>1</v>
      </c>
    </row>
    <row r="3257" spans="1:23" x14ac:dyDescent="0.25">
      <c r="D3257" s="5" t="s">
        <v>260</v>
      </c>
      <c r="E3257">
        <v>6</v>
      </c>
      <c r="G3257" t="b">
        <v>1</v>
      </c>
      <c r="H3257" t="b">
        <v>0</v>
      </c>
      <c r="I3257" t="b">
        <v>0</v>
      </c>
      <c r="N3257" t="b">
        <v>0</v>
      </c>
      <c r="O3257" t="s">
        <v>937</v>
      </c>
      <c r="T3257" t="b">
        <v>0</v>
      </c>
      <c r="V3257" t="b">
        <v>0</v>
      </c>
      <c r="W3257" t="b">
        <v>1</v>
      </c>
    </row>
    <row r="3258" spans="1:23" x14ac:dyDescent="0.25">
      <c r="D3258" s="5" t="s">
        <v>259</v>
      </c>
      <c r="E3258">
        <v>7</v>
      </c>
      <c r="G3258" t="b">
        <v>1</v>
      </c>
      <c r="H3258" t="b">
        <v>0</v>
      </c>
      <c r="I3258" t="b">
        <v>0</v>
      </c>
      <c r="N3258" t="b">
        <v>0</v>
      </c>
      <c r="O3258" t="s">
        <v>938</v>
      </c>
      <c r="T3258" t="b">
        <v>0</v>
      </c>
      <c r="V3258" t="b">
        <v>0</v>
      </c>
      <c r="W3258" t="b">
        <v>1</v>
      </c>
    </row>
    <row r="3259" spans="1:23" x14ac:dyDescent="0.25">
      <c r="D3259" s="5" t="s">
        <v>240</v>
      </c>
      <c r="E3259">
        <v>8</v>
      </c>
      <c r="G3259" t="b">
        <v>1</v>
      </c>
      <c r="H3259" t="b">
        <v>0</v>
      </c>
      <c r="I3259" t="b">
        <v>0</v>
      </c>
      <c r="N3259" t="b">
        <v>0</v>
      </c>
      <c r="O3259" t="s">
        <v>939</v>
      </c>
      <c r="T3259" t="b">
        <v>0</v>
      </c>
      <c r="V3259" t="b">
        <v>0</v>
      </c>
      <c r="W3259" t="b">
        <v>1</v>
      </c>
    </row>
    <row r="3260" spans="1:23" x14ac:dyDescent="0.25">
      <c r="D3260" s="5" t="s">
        <v>241</v>
      </c>
      <c r="E3260">
        <v>9</v>
      </c>
      <c r="G3260" t="b">
        <v>1</v>
      </c>
      <c r="H3260" t="b">
        <v>0</v>
      </c>
      <c r="I3260" t="b">
        <v>0</v>
      </c>
      <c r="N3260" t="b">
        <v>0</v>
      </c>
      <c r="O3260" t="s">
        <v>940</v>
      </c>
      <c r="T3260" t="b">
        <v>0</v>
      </c>
      <c r="V3260" t="b">
        <v>0</v>
      </c>
      <c r="W3260" t="b">
        <v>1</v>
      </c>
    </row>
    <row r="3261" spans="1:23" x14ac:dyDescent="0.25">
      <c r="D3261" s="5" t="s">
        <v>242</v>
      </c>
      <c r="E3261">
        <v>10</v>
      </c>
      <c r="G3261" t="b">
        <v>1</v>
      </c>
      <c r="H3261" t="b">
        <v>0</v>
      </c>
      <c r="I3261" t="b">
        <v>0</v>
      </c>
      <c r="N3261" t="b">
        <v>0</v>
      </c>
      <c r="O3261" t="s">
        <v>933</v>
      </c>
      <c r="T3261" t="b">
        <v>0</v>
      </c>
      <c r="V3261" t="b">
        <v>0</v>
      </c>
      <c r="W3261" t="b">
        <v>1</v>
      </c>
    </row>
    <row r="3262" spans="1:23" x14ac:dyDescent="0.25">
      <c r="D3262" s="5" t="s">
        <v>243</v>
      </c>
      <c r="E3262">
        <v>11</v>
      </c>
      <c r="G3262" t="b">
        <v>1</v>
      </c>
      <c r="H3262" t="b">
        <v>0</v>
      </c>
      <c r="I3262" t="b">
        <v>0</v>
      </c>
      <c r="N3262" t="b">
        <v>0</v>
      </c>
      <c r="O3262" t="s">
        <v>934</v>
      </c>
      <c r="T3262" t="b">
        <v>0</v>
      </c>
      <c r="V3262" t="b">
        <v>0</v>
      </c>
      <c r="W3262" t="b">
        <v>1</v>
      </c>
    </row>
    <row r="3263" spans="1:23" x14ac:dyDescent="0.25">
      <c r="D3263" s="5" t="s">
        <v>23</v>
      </c>
      <c r="E3263">
        <v>12</v>
      </c>
      <c r="G3263" t="b">
        <v>1</v>
      </c>
      <c r="H3263" t="b">
        <v>0</v>
      </c>
      <c r="I3263" t="b">
        <v>0</v>
      </c>
      <c r="N3263" t="b">
        <v>0</v>
      </c>
      <c r="O3263" t="s">
        <v>644</v>
      </c>
      <c r="T3263" t="b">
        <v>0</v>
      </c>
      <c r="V3263" t="b">
        <v>0</v>
      </c>
      <c r="W3263" t="b">
        <v>1</v>
      </c>
    </row>
    <row r="3264" spans="1:23" x14ac:dyDescent="0.25">
      <c r="D3264" s="5" t="s">
        <v>165</v>
      </c>
      <c r="E3264">
        <v>13</v>
      </c>
      <c r="G3264" t="b">
        <v>1</v>
      </c>
      <c r="H3264" t="b">
        <v>0</v>
      </c>
      <c r="I3264" t="b">
        <v>0</v>
      </c>
      <c r="N3264" t="b">
        <v>0</v>
      </c>
      <c r="O3264" t="s">
        <v>891</v>
      </c>
      <c r="T3264" t="b">
        <v>0</v>
      </c>
      <c r="V3264" t="b">
        <v>0</v>
      </c>
      <c r="W3264" t="b">
        <v>1</v>
      </c>
    </row>
    <row r="3265" spans="1:23" x14ac:dyDescent="0.25">
      <c r="D3265" s="5" t="s">
        <v>237</v>
      </c>
      <c r="E3265">
        <v>14</v>
      </c>
      <c r="G3265" t="b">
        <v>1</v>
      </c>
      <c r="H3265" t="b">
        <v>0</v>
      </c>
      <c r="I3265" t="b">
        <v>0</v>
      </c>
      <c r="N3265" t="b">
        <v>0</v>
      </c>
      <c r="O3265" t="s">
        <v>411</v>
      </c>
      <c r="T3265" t="b">
        <v>0</v>
      </c>
      <c r="V3265" t="b">
        <v>0</v>
      </c>
      <c r="W3265" t="b">
        <v>1</v>
      </c>
    </row>
    <row r="3266" spans="1:23" x14ac:dyDescent="0.25">
      <c r="D3266" s="5" t="s">
        <v>225</v>
      </c>
      <c r="E3266">
        <v>15</v>
      </c>
      <c r="G3266" t="b">
        <v>1</v>
      </c>
      <c r="H3266" t="b">
        <v>0</v>
      </c>
      <c r="I3266" t="b">
        <v>0</v>
      </c>
      <c r="N3266" t="b">
        <v>0</v>
      </c>
      <c r="O3266" t="s">
        <v>941</v>
      </c>
      <c r="T3266" t="b">
        <v>0</v>
      </c>
      <c r="V3266" t="b">
        <v>0</v>
      </c>
      <c r="W3266" t="b">
        <v>1</v>
      </c>
    </row>
    <row r="3267" spans="1:23" x14ac:dyDescent="0.25">
      <c r="D3267" s="5" t="s">
        <v>226</v>
      </c>
      <c r="E3267">
        <v>16</v>
      </c>
      <c r="G3267" t="b">
        <v>1</v>
      </c>
      <c r="H3267" t="b">
        <v>0</v>
      </c>
      <c r="I3267" t="b">
        <v>0</v>
      </c>
      <c r="N3267" t="b">
        <v>0</v>
      </c>
      <c r="O3267" t="s">
        <v>942</v>
      </c>
      <c r="T3267" t="b">
        <v>0</v>
      </c>
      <c r="V3267" t="b">
        <v>0</v>
      </c>
      <c r="W3267" t="b">
        <v>1</v>
      </c>
    </row>
    <row r="3268" spans="1:23" x14ac:dyDescent="0.25">
      <c r="D3268" s="5" t="s">
        <v>227</v>
      </c>
      <c r="E3268">
        <v>17</v>
      </c>
      <c r="G3268" t="b">
        <v>1</v>
      </c>
      <c r="H3268" t="b">
        <v>0</v>
      </c>
      <c r="I3268" t="b">
        <v>0</v>
      </c>
      <c r="N3268" t="b">
        <v>0</v>
      </c>
      <c r="O3268" t="s">
        <v>943</v>
      </c>
      <c r="T3268" t="b">
        <v>0</v>
      </c>
      <c r="V3268" t="b">
        <v>0</v>
      </c>
      <c r="W3268" t="b">
        <v>1</v>
      </c>
    </row>
    <row r="3269" spans="1:23" x14ac:dyDescent="0.25">
      <c r="D3269" s="5" t="s">
        <v>228</v>
      </c>
      <c r="E3269">
        <v>18</v>
      </c>
      <c r="G3269" t="b">
        <v>1</v>
      </c>
      <c r="H3269" t="b">
        <v>0</v>
      </c>
      <c r="I3269" t="b">
        <v>0</v>
      </c>
      <c r="N3269" t="b">
        <v>0</v>
      </c>
      <c r="O3269" t="s">
        <v>944</v>
      </c>
      <c r="T3269" t="b">
        <v>0</v>
      </c>
      <c r="V3269" t="b">
        <v>0</v>
      </c>
      <c r="W3269" t="b">
        <v>1</v>
      </c>
    </row>
    <row r="3270" spans="1:23" x14ac:dyDescent="0.25">
      <c r="D3270" s="5" t="s">
        <v>229</v>
      </c>
      <c r="E3270">
        <v>19</v>
      </c>
      <c r="G3270" t="b">
        <v>1</v>
      </c>
      <c r="H3270" t="b">
        <v>0</v>
      </c>
      <c r="I3270" t="b">
        <v>0</v>
      </c>
      <c r="N3270" t="b">
        <v>0</v>
      </c>
      <c r="O3270" t="s">
        <v>561</v>
      </c>
      <c r="T3270" t="b">
        <v>0</v>
      </c>
      <c r="V3270" t="b">
        <v>0</v>
      </c>
      <c r="W3270" t="b">
        <v>1</v>
      </c>
    </row>
    <row r="3271" spans="1:23" x14ac:dyDescent="0.25">
      <c r="D3271" s="5" t="s">
        <v>230</v>
      </c>
      <c r="E3271">
        <v>20</v>
      </c>
      <c r="G3271" t="b">
        <v>1</v>
      </c>
      <c r="H3271" t="b">
        <v>0</v>
      </c>
      <c r="I3271" t="b">
        <v>0</v>
      </c>
      <c r="N3271" t="b">
        <v>0</v>
      </c>
      <c r="O3271" t="s">
        <v>945</v>
      </c>
      <c r="T3271" t="b">
        <v>0</v>
      </c>
      <c r="V3271" t="b">
        <v>0</v>
      </c>
      <c r="W3271" t="b">
        <v>1</v>
      </c>
    </row>
    <row r="3272" spans="1:23" x14ac:dyDescent="0.25">
      <c r="D3272" s="5" t="s">
        <v>231</v>
      </c>
      <c r="E3272">
        <v>21</v>
      </c>
      <c r="G3272" t="b">
        <v>1</v>
      </c>
      <c r="H3272" t="b">
        <v>0</v>
      </c>
      <c r="I3272" t="b">
        <v>0</v>
      </c>
      <c r="N3272" t="b">
        <v>0</v>
      </c>
      <c r="O3272" t="s">
        <v>946</v>
      </c>
      <c r="T3272" t="b">
        <v>0</v>
      </c>
      <c r="V3272" t="b">
        <v>0</v>
      </c>
      <c r="W3272" t="b">
        <v>1</v>
      </c>
    </row>
    <row r="3273" spans="1:23" x14ac:dyDescent="0.25">
      <c r="D3273" s="5" t="s">
        <v>232</v>
      </c>
      <c r="E3273">
        <v>22</v>
      </c>
      <c r="G3273" t="b">
        <v>1</v>
      </c>
      <c r="H3273" t="b">
        <v>0</v>
      </c>
      <c r="I3273" t="b">
        <v>0</v>
      </c>
      <c r="N3273" t="b">
        <v>0</v>
      </c>
      <c r="O3273" t="s">
        <v>947</v>
      </c>
      <c r="T3273" t="b">
        <v>0</v>
      </c>
      <c r="V3273" t="b">
        <v>0</v>
      </c>
      <c r="W3273" t="b">
        <v>1</v>
      </c>
    </row>
    <row r="3274" spans="1:23" x14ac:dyDescent="0.25">
      <c r="D3274" s="5" t="s">
        <v>233</v>
      </c>
      <c r="E3274">
        <v>23</v>
      </c>
      <c r="G3274" t="b">
        <v>1</v>
      </c>
      <c r="H3274" t="b">
        <v>0</v>
      </c>
      <c r="I3274" t="b">
        <v>0</v>
      </c>
      <c r="N3274" t="b">
        <v>0</v>
      </c>
      <c r="O3274" t="s">
        <v>948</v>
      </c>
      <c r="T3274" t="b">
        <v>0</v>
      </c>
      <c r="V3274" t="b">
        <v>0</v>
      </c>
      <c r="W3274" t="b">
        <v>1</v>
      </c>
    </row>
    <row r="3275" spans="1:23" x14ac:dyDescent="0.25">
      <c r="D3275" s="5" t="s">
        <v>234</v>
      </c>
      <c r="E3275">
        <v>24</v>
      </c>
      <c r="G3275" t="b">
        <v>1</v>
      </c>
      <c r="H3275" t="b">
        <v>0</v>
      </c>
      <c r="I3275" t="b">
        <v>0</v>
      </c>
      <c r="N3275" t="b">
        <v>0</v>
      </c>
      <c r="O3275" t="s">
        <v>949</v>
      </c>
      <c r="T3275" t="b">
        <v>0</v>
      </c>
      <c r="V3275" t="b">
        <v>0</v>
      </c>
      <c r="W3275" t="b">
        <v>1</v>
      </c>
    </row>
    <row r="3276" spans="1:23" x14ac:dyDescent="0.25">
      <c r="D3276" s="5" t="s">
        <v>235</v>
      </c>
      <c r="E3276">
        <v>25</v>
      </c>
      <c r="G3276" t="b">
        <v>1</v>
      </c>
      <c r="H3276" t="b">
        <v>0</v>
      </c>
      <c r="I3276" t="b">
        <v>0</v>
      </c>
      <c r="N3276" t="b">
        <v>0</v>
      </c>
      <c r="O3276" t="s">
        <v>950</v>
      </c>
      <c r="T3276" t="b">
        <v>0</v>
      </c>
      <c r="V3276" t="b">
        <v>0</v>
      </c>
      <c r="W3276" t="b">
        <v>1</v>
      </c>
    </row>
    <row r="3277" spans="1:23" x14ac:dyDescent="0.25">
      <c r="D3277" s="5" t="s">
        <v>236</v>
      </c>
      <c r="E3277">
        <v>26</v>
      </c>
      <c r="G3277" t="b">
        <v>1</v>
      </c>
      <c r="H3277" t="b">
        <v>0</v>
      </c>
      <c r="I3277" t="b">
        <v>0</v>
      </c>
      <c r="N3277" t="b">
        <v>0</v>
      </c>
      <c r="O3277" t="s">
        <v>951</v>
      </c>
      <c r="T3277" t="b">
        <v>0</v>
      </c>
      <c r="V3277" t="b">
        <v>0</v>
      </c>
      <c r="W3277" t="b">
        <v>1</v>
      </c>
    </row>
    <row r="3278" spans="1:23" x14ac:dyDescent="0.25">
      <c r="A3278" t="s">
        <v>1315</v>
      </c>
    </row>
    <row r="3279" spans="1:23" x14ac:dyDescent="0.25">
      <c r="A3279" t="s">
        <v>1340</v>
      </c>
    </row>
    <row r="3280" spans="1:23" x14ac:dyDescent="0.25">
      <c r="A3280">
        <v>70</v>
      </c>
    </row>
    <row r="3281" spans="1:2" x14ac:dyDescent="0.25">
      <c r="A3281">
        <v>70</v>
      </c>
      <c r="B3281" s="5" t="s">
        <v>624</v>
      </c>
    </row>
    <row r="3282" spans="1:2" x14ac:dyDescent="0.25">
      <c r="A3282" t="s">
        <v>1341</v>
      </c>
    </row>
    <row r="3283" spans="1:2" x14ac:dyDescent="0.25">
      <c r="A3283" t="s">
        <v>1342</v>
      </c>
    </row>
    <row r="3284" spans="1:2" x14ac:dyDescent="0.25">
      <c r="A3284">
        <v>68</v>
      </c>
    </row>
    <row r="3285" spans="1:2" x14ac:dyDescent="0.25">
      <c r="B3285" s="5" t="s">
        <v>24</v>
      </c>
    </row>
    <row r="3286" spans="1:2" x14ac:dyDescent="0.25">
      <c r="A3286">
        <v>68</v>
      </c>
      <c r="B3286" s="5" t="s">
        <v>1602</v>
      </c>
    </row>
    <row r="3287" spans="1:2" x14ac:dyDescent="0.25">
      <c r="A3287" t="s">
        <v>1343</v>
      </c>
    </row>
    <row r="3288" spans="1:2" x14ac:dyDescent="0.25">
      <c r="A3288" t="s">
        <v>1344</v>
      </c>
    </row>
    <row r="3290" spans="1:2" x14ac:dyDescent="0.25">
      <c r="B3290" s="5" t="s">
        <v>24</v>
      </c>
    </row>
    <row r="3291" spans="1:2" x14ac:dyDescent="0.25">
      <c r="A3291">
        <v>72</v>
      </c>
      <c r="B3291" s="5" t="s">
        <v>626</v>
      </c>
    </row>
    <row r="3292" spans="1:2" x14ac:dyDescent="0.25">
      <c r="A3292">
        <v>73</v>
      </c>
      <c r="B3292" s="5" t="s">
        <v>627</v>
      </c>
    </row>
    <row r="3293" spans="1:2" x14ac:dyDescent="0.25">
      <c r="A3293">
        <v>74</v>
      </c>
      <c r="B3293" s="5" t="s">
        <v>628</v>
      </c>
    </row>
    <row r="3294" spans="1:2" x14ac:dyDescent="0.25">
      <c r="A3294">
        <v>75</v>
      </c>
      <c r="B3294" s="5" t="s">
        <v>629</v>
      </c>
    </row>
    <row r="3295" spans="1:2" x14ac:dyDescent="0.25">
      <c r="A3295" t="s">
        <v>1345</v>
      </c>
    </row>
    <row r="3296" spans="1:2" x14ac:dyDescent="0.25">
      <c r="A3296" t="s">
        <v>1346</v>
      </c>
    </row>
    <row r="3298" spans="1:2" x14ac:dyDescent="0.25">
      <c r="B3298" s="5" t="s">
        <v>24</v>
      </c>
    </row>
    <row r="3299" spans="1:2" x14ac:dyDescent="0.25">
      <c r="A3299">
        <v>84</v>
      </c>
      <c r="B3299" s="5" t="s">
        <v>609</v>
      </c>
    </row>
    <row r="3300" spans="1:2" x14ac:dyDescent="0.25">
      <c r="A3300">
        <v>85</v>
      </c>
      <c r="B3300" s="5" t="s">
        <v>622</v>
      </c>
    </row>
    <row r="3301" spans="1:2" x14ac:dyDescent="0.25">
      <c r="A3301">
        <v>86</v>
      </c>
      <c r="B3301" s="5" t="s">
        <v>623</v>
      </c>
    </row>
    <row r="3302" spans="1:2" x14ac:dyDescent="0.25">
      <c r="A3302">
        <v>96</v>
      </c>
      <c r="B3302" s="5" t="s">
        <v>611</v>
      </c>
    </row>
    <row r="3303" spans="1:2" x14ac:dyDescent="0.25">
      <c r="A3303">
        <v>97</v>
      </c>
      <c r="B3303" s="5" t="s">
        <v>612</v>
      </c>
    </row>
    <row r="3304" spans="1:2" x14ac:dyDescent="0.25">
      <c r="A3304">
        <v>98</v>
      </c>
      <c r="B3304" s="5" t="s">
        <v>613</v>
      </c>
    </row>
    <row r="3305" spans="1:2" x14ac:dyDescent="0.25">
      <c r="A3305">
        <v>87</v>
      </c>
      <c r="B3305" s="5" t="s">
        <v>610</v>
      </c>
    </row>
    <row r="3306" spans="1:2" x14ac:dyDescent="0.25">
      <c r="A3306">
        <v>88</v>
      </c>
      <c r="B3306" s="5" t="s">
        <v>614</v>
      </c>
    </row>
    <row r="3307" spans="1:2" x14ac:dyDescent="0.25">
      <c r="A3307">
        <v>89</v>
      </c>
      <c r="B3307" s="5" t="s">
        <v>615</v>
      </c>
    </row>
    <row r="3308" spans="1:2" x14ac:dyDescent="0.25">
      <c r="A3308">
        <v>90</v>
      </c>
      <c r="B3308" s="5" t="s">
        <v>616</v>
      </c>
    </row>
    <row r="3309" spans="1:2" x14ac:dyDescent="0.25">
      <c r="A3309">
        <v>91</v>
      </c>
      <c r="B3309" s="5" t="s">
        <v>617</v>
      </c>
    </row>
    <row r="3310" spans="1:2" x14ac:dyDescent="0.25">
      <c r="A3310">
        <v>92</v>
      </c>
      <c r="B3310" s="5" t="s">
        <v>618</v>
      </c>
    </row>
    <row r="3311" spans="1:2" x14ac:dyDescent="0.25">
      <c r="A3311">
        <v>93</v>
      </c>
      <c r="B3311" s="5" t="s">
        <v>619</v>
      </c>
    </row>
    <row r="3312" spans="1:2" x14ac:dyDescent="0.25">
      <c r="A3312">
        <v>94</v>
      </c>
      <c r="B3312" s="5" t="s">
        <v>620</v>
      </c>
    </row>
    <row r="3313" spans="1:2" x14ac:dyDescent="0.25">
      <c r="A3313">
        <v>95</v>
      </c>
      <c r="B3313" s="5" t="s">
        <v>621</v>
      </c>
    </row>
    <row r="3314" spans="1:2" x14ac:dyDescent="0.25">
      <c r="A3314">
        <v>83</v>
      </c>
      <c r="B3314" s="5" t="s">
        <v>392</v>
      </c>
    </row>
    <row r="3315" spans="1:2" x14ac:dyDescent="0.25">
      <c r="A3315" t="s">
        <v>1347</v>
      </c>
    </row>
    <row r="3316" spans="1:2" x14ac:dyDescent="0.25">
      <c r="A3316" t="s">
        <v>1348</v>
      </c>
    </row>
    <row r="3318" spans="1:2" x14ac:dyDescent="0.25">
      <c r="B3318" s="5" t="s">
        <v>24</v>
      </c>
    </row>
    <row r="3319" spans="1:2" x14ac:dyDescent="0.25">
      <c r="A3319">
        <v>76</v>
      </c>
      <c r="B3319" s="5" t="s">
        <v>347</v>
      </c>
    </row>
    <row r="3320" spans="1:2" x14ac:dyDescent="0.25">
      <c r="A3320">
        <v>77</v>
      </c>
      <c r="B3320" s="5" t="s">
        <v>270</v>
      </c>
    </row>
    <row r="3321" spans="1:2" x14ac:dyDescent="0.25">
      <c r="A3321">
        <v>78</v>
      </c>
      <c r="B3321" s="5" t="s">
        <v>271</v>
      </c>
    </row>
    <row r="3322" spans="1:2" x14ac:dyDescent="0.25">
      <c r="A3322" t="s">
        <v>1349</v>
      </c>
    </row>
    <row r="3323" spans="1:2" x14ac:dyDescent="0.25">
      <c r="A3323" t="s">
        <v>1350</v>
      </c>
    </row>
    <row r="3325" spans="1:2" x14ac:dyDescent="0.25">
      <c r="B3325" s="5" t="s">
        <v>24</v>
      </c>
    </row>
    <row r="3326" spans="1:2" x14ac:dyDescent="0.25">
      <c r="A3326">
        <v>79</v>
      </c>
      <c r="B3326" s="5" t="s">
        <v>391</v>
      </c>
    </row>
    <row r="3327" spans="1:2" x14ac:dyDescent="0.25">
      <c r="A3327">
        <v>80</v>
      </c>
      <c r="B3327" s="5" t="s">
        <v>878</v>
      </c>
    </row>
    <row r="3328" spans="1:2" x14ac:dyDescent="0.25">
      <c r="A3328">
        <v>81</v>
      </c>
      <c r="B3328" s="5" t="s">
        <v>879</v>
      </c>
    </row>
    <row r="3329" spans="1:23" x14ac:dyDescent="0.25">
      <c r="A3329">
        <v>82</v>
      </c>
      <c r="B3329" s="5" t="s">
        <v>880</v>
      </c>
    </row>
    <row r="3330" spans="1:23" x14ac:dyDescent="0.25">
      <c r="A3330" t="s">
        <v>1351</v>
      </c>
    </row>
    <row r="3331" spans="1:23" x14ac:dyDescent="0.25">
      <c r="A3331" t="s">
        <v>1352</v>
      </c>
    </row>
    <row r="3332" spans="1:23" x14ac:dyDescent="0.25">
      <c r="D3332" s="5" t="s">
        <v>23</v>
      </c>
      <c r="E3332">
        <v>1</v>
      </c>
      <c r="G3332" t="b">
        <v>1</v>
      </c>
      <c r="H3332" t="b">
        <v>0</v>
      </c>
      <c r="I3332" t="b">
        <v>0</v>
      </c>
      <c r="N3332" t="b">
        <v>0</v>
      </c>
      <c r="O3332" t="s">
        <v>644</v>
      </c>
      <c r="T3332" t="b">
        <v>0</v>
      </c>
      <c r="V3332" t="b">
        <v>0</v>
      </c>
      <c r="W3332" t="b">
        <v>1</v>
      </c>
    </row>
    <row r="3333" spans="1:23" x14ac:dyDescent="0.25">
      <c r="D3333" s="5" t="s">
        <v>165</v>
      </c>
      <c r="E3333">
        <v>2</v>
      </c>
      <c r="G3333" t="b">
        <v>1</v>
      </c>
      <c r="H3333" t="b">
        <v>0</v>
      </c>
      <c r="I3333" t="b">
        <v>0</v>
      </c>
      <c r="N3333" t="b">
        <v>0</v>
      </c>
      <c r="O3333" t="s">
        <v>891</v>
      </c>
      <c r="T3333" t="b">
        <v>0</v>
      </c>
      <c r="V3333" t="b">
        <v>0</v>
      </c>
      <c r="W3333" t="b">
        <v>1</v>
      </c>
    </row>
    <row r="3334" spans="1:23" x14ac:dyDescent="0.25">
      <c r="D3334" s="5" t="s">
        <v>462</v>
      </c>
      <c r="E3334">
        <v>3</v>
      </c>
      <c r="G3334" t="b">
        <v>1</v>
      </c>
      <c r="H3334" t="b">
        <v>0</v>
      </c>
      <c r="I3334" t="b">
        <v>0</v>
      </c>
      <c r="N3334" t="b">
        <v>0</v>
      </c>
      <c r="O3334" t="s">
        <v>892</v>
      </c>
      <c r="T3334" t="b">
        <v>0</v>
      </c>
      <c r="V3334" t="b">
        <v>0</v>
      </c>
      <c r="W3334" t="b">
        <v>1</v>
      </c>
    </row>
    <row r="3335" spans="1:23" x14ac:dyDescent="0.25">
      <c r="D3335" s="5" t="s">
        <v>463</v>
      </c>
      <c r="E3335">
        <v>4</v>
      </c>
      <c r="G3335" t="b">
        <v>1</v>
      </c>
      <c r="H3335" t="b">
        <v>0</v>
      </c>
      <c r="I3335" t="b">
        <v>0</v>
      </c>
      <c r="N3335" t="b">
        <v>0</v>
      </c>
      <c r="O3335" t="s">
        <v>590</v>
      </c>
      <c r="T3335" t="b">
        <v>0</v>
      </c>
      <c r="V3335" t="b">
        <v>0</v>
      </c>
      <c r="W3335" t="b">
        <v>1</v>
      </c>
    </row>
    <row r="3336" spans="1:23" x14ac:dyDescent="0.25">
      <c r="D3336" s="5" t="s">
        <v>464</v>
      </c>
      <c r="E3336">
        <v>5</v>
      </c>
      <c r="G3336" t="b">
        <v>1</v>
      </c>
      <c r="H3336" t="b">
        <v>0</v>
      </c>
      <c r="I3336" t="b">
        <v>0</v>
      </c>
      <c r="N3336" t="b">
        <v>0</v>
      </c>
      <c r="O3336" t="s">
        <v>591</v>
      </c>
      <c r="T3336" t="b">
        <v>0</v>
      </c>
      <c r="V3336" t="b">
        <v>0</v>
      </c>
      <c r="W3336" t="b">
        <v>1</v>
      </c>
    </row>
    <row r="3337" spans="1:23" x14ac:dyDescent="0.25">
      <c r="D3337" s="5" t="s">
        <v>408</v>
      </c>
      <c r="E3337">
        <v>6</v>
      </c>
      <c r="G3337" t="b">
        <v>1</v>
      </c>
      <c r="H3337" t="b">
        <v>0</v>
      </c>
      <c r="I3337" t="b">
        <v>0</v>
      </c>
      <c r="N3337" t="b">
        <v>0</v>
      </c>
      <c r="O3337" t="s">
        <v>548</v>
      </c>
      <c r="T3337" t="b">
        <v>0</v>
      </c>
      <c r="V3337" t="b">
        <v>0</v>
      </c>
      <c r="W3337" t="b">
        <v>1</v>
      </c>
    </row>
    <row r="3338" spans="1:23" x14ac:dyDescent="0.25">
      <c r="D3338" s="5" t="s">
        <v>409</v>
      </c>
      <c r="E3338">
        <v>7</v>
      </c>
      <c r="G3338" t="b">
        <v>1</v>
      </c>
      <c r="H3338" t="b">
        <v>0</v>
      </c>
      <c r="I3338" t="b">
        <v>0</v>
      </c>
      <c r="N3338" t="b">
        <v>0</v>
      </c>
      <c r="O3338" t="s">
        <v>547</v>
      </c>
      <c r="T3338" t="b">
        <v>0</v>
      </c>
      <c r="V3338" t="b">
        <v>0</v>
      </c>
      <c r="W3338" t="b">
        <v>1</v>
      </c>
    </row>
    <row r="3339" spans="1:23" x14ac:dyDescent="0.25">
      <c r="D3339" s="5" t="s">
        <v>204</v>
      </c>
      <c r="E3339">
        <v>8</v>
      </c>
      <c r="G3339" t="b">
        <v>1</v>
      </c>
      <c r="H3339" t="b">
        <v>0</v>
      </c>
      <c r="I3339" t="b">
        <v>0</v>
      </c>
      <c r="N3339" t="b">
        <v>0</v>
      </c>
      <c r="O3339" t="s">
        <v>1119</v>
      </c>
      <c r="T3339" t="b">
        <v>0</v>
      </c>
      <c r="V3339" t="b">
        <v>0</v>
      </c>
      <c r="W3339" t="b">
        <v>1</v>
      </c>
    </row>
    <row r="3340" spans="1:23" x14ac:dyDescent="0.25">
      <c r="D3340" s="5" t="s">
        <v>203</v>
      </c>
      <c r="E3340">
        <v>9</v>
      </c>
      <c r="G3340" t="b">
        <v>1</v>
      </c>
      <c r="H3340" t="b">
        <v>0</v>
      </c>
      <c r="I3340" t="b">
        <v>0</v>
      </c>
      <c r="N3340" t="b">
        <v>0</v>
      </c>
      <c r="O3340" t="s">
        <v>550</v>
      </c>
      <c r="T3340" t="b">
        <v>0</v>
      </c>
      <c r="V3340" t="b">
        <v>0</v>
      </c>
      <c r="W3340" t="b">
        <v>1</v>
      </c>
    </row>
    <row r="3341" spans="1:23" x14ac:dyDescent="0.25">
      <c r="D3341" s="5" t="s">
        <v>410</v>
      </c>
      <c r="E3341">
        <v>10</v>
      </c>
      <c r="G3341" t="b">
        <v>1</v>
      </c>
      <c r="H3341" t="b">
        <v>0</v>
      </c>
      <c r="I3341" t="b">
        <v>0</v>
      </c>
      <c r="N3341" t="b">
        <v>0</v>
      </c>
      <c r="O3341" t="s">
        <v>549</v>
      </c>
      <c r="T3341" t="b">
        <v>0</v>
      </c>
      <c r="V3341" t="b">
        <v>0</v>
      </c>
      <c r="W3341" t="b">
        <v>1</v>
      </c>
    </row>
    <row r="3342" spans="1:23" x14ac:dyDescent="0.25">
      <c r="D3342" s="5" t="s">
        <v>465</v>
      </c>
      <c r="E3342">
        <v>11</v>
      </c>
      <c r="G3342" t="b">
        <v>1</v>
      </c>
      <c r="H3342" t="b">
        <v>0</v>
      </c>
      <c r="I3342" t="b">
        <v>0</v>
      </c>
      <c r="N3342" t="b">
        <v>0</v>
      </c>
      <c r="O3342" t="s">
        <v>1120</v>
      </c>
      <c r="T3342" t="b">
        <v>0</v>
      </c>
      <c r="V3342" t="b">
        <v>0</v>
      </c>
      <c r="W3342" t="b">
        <v>1</v>
      </c>
    </row>
    <row r="3343" spans="1:23" x14ac:dyDescent="0.25">
      <c r="D3343" s="5" t="s">
        <v>466</v>
      </c>
      <c r="E3343">
        <v>12</v>
      </c>
      <c r="G3343" t="b">
        <v>1</v>
      </c>
      <c r="H3343" t="b">
        <v>0</v>
      </c>
      <c r="I3343" t="b">
        <v>0</v>
      </c>
      <c r="N3343" t="b">
        <v>0</v>
      </c>
      <c r="O3343" t="s">
        <v>1121</v>
      </c>
      <c r="T3343" t="b">
        <v>0</v>
      </c>
      <c r="V3343" t="b">
        <v>0</v>
      </c>
      <c r="W3343" t="b">
        <v>1</v>
      </c>
    </row>
    <row r="3344" spans="1:23" x14ac:dyDescent="0.25">
      <c r="D3344" s="5" t="s">
        <v>467</v>
      </c>
      <c r="E3344">
        <v>13</v>
      </c>
      <c r="G3344" t="b">
        <v>1</v>
      </c>
      <c r="H3344" t="b">
        <v>0</v>
      </c>
      <c r="I3344" t="b">
        <v>0</v>
      </c>
      <c r="N3344" t="b">
        <v>0</v>
      </c>
      <c r="O3344" t="s">
        <v>1122</v>
      </c>
      <c r="T3344" t="b">
        <v>0</v>
      </c>
      <c r="V3344" t="b">
        <v>0</v>
      </c>
      <c r="W3344" t="b">
        <v>1</v>
      </c>
    </row>
    <row r="3345" spans="1:23" x14ac:dyDescent="0.25">
      <c r="D3345" s="5" t="s">
        <v>468</v>
      </c>
      <c r="E3345">
        <v>14</v>
      </c>
      <c r="G3345" t="b">
        <v>1</v>
      </c>
      <c r="H3345" t="b">
        <v>0</v>
      </c>
      <c r="I3345" t="b">
        <v>0</v>
      </c>
      <c r="N3345" t="b">
        <v>0</v>
      </c>
      <c r="O3345" t="s">
        <v>1123</v>
      </c>
      <c r="T3345" t="b">
        <v>0</v>
      </c>
      <c r="V3345" t="b">
        <v>0</v>
      </c>
      <c r="W3345" t="b">
        <v>1</v>
      </c>
    </row>
    <row r="3346" spans="1:23" x14ac:dyDescent="0.25">
      <c r="D3346" s="5" t="s">
        <v>469</v>
      </c>
      <c r="E3346">
        <v>15</v>
      </c>
      <c r="G3346" t="b">
        <v>1</v>
      </c>
      <c r="H3346" t="b">
        <v>0</v>
      </c>
      <c r="I3346" t="b">
        <v>0</v>
      </c>
      <c r="N3346" t="b">
        <v>0</v>
      </c>
      <c r="O3346" t="s">
        <v>1124</v>
      </c>
      <c r="T3346" t="b">
        <v>0</v>
      </c>
      <c r="V3346" t="b">
        <v>0</v>
      </c>
      <c r="W3346" t="b">
        <v>1</v>
      </c>
    </row>
    <row r="3347" spans="1:23" x14ac:dyDescent="0.25">
      <c r="D3347" s="5" t="s">
        <v>470</v>
      </c>
      <c r="E3347">
        <v>16</v>
      </c>
      <c r="G3347" t="b">
        <v>1</v>
      </c>
      <c r="H3347" t="b">
        <v>0</v>
      </c>
      <c r="I3347" t="b">
        <v>0</v>
      </c>
      <c r="N3347" t="b">
        <v>0</v>
      </c>
      <c r="O3347" t="s">
        <v>1125</v>
      </c>
      <c r="T3347" t="b">
        <v>0</v>
      </c>
      <c r="V3347" t="b">
        <v>0</v>
      </c>
      <c r="W3347" t="b">
        <v>1</v>
      </c>
    </row>
    <row r="3348" spans="1:23" x14ac:dyDescent="0.25">
      <c r="D3348" s="5" t="s">
        <v>1107</v>
      </c>
      <c r="E3348">
        <v>17</v>
      </c>
      <c r="G3348" t="b">
        <v>1</v>
      </c>
      <c r="H3348" t="b">
        <v>0</v>
      </c>
      <c r="I3348" t="b">
        <v>0</v>
      </c>
      <c r="N3348" t="b">
        <v>0</v>
      </c>
      <c r="O3348" t="s">
        <v>1113</v>
      </c>
      <c r="T3348" t="b">
        <v>0</v>
      </c>
      <c r="V3348" t="b">
        <v>0</v>
      </c>
      <c r="W3348" t="b">
        <v>1</v>
      </c>
    </row>
    <row r="3349" spans="1:23" x14ac:dyDescent="0.25">
      <c r="D3349" s="5" t="s">
        <v>1108</v>
      </c>
      <c r="E3349">
        <v>18</v>
      </c>
      <c r="G3349" t="b">
        <v>1</v>
      </c>
      <c r="H3349" t="b">
        <v>0</v>
      </c>
      <c r="I3349" t="b">
        <v>0</v>
      </c>
      <c r="N3349" t="b">
        <v>0</v>
      </c>
      <c r="O3349" t="s">
        <v>1114</v>
      </c>
      <c r="T3349" t="b">
        <v>0</v>
      </c>
      <c r="V3349" t="b">
        <v>0</v>
      </c>
      <c r="W3349" t="b">
        <v>1</v>
      </c>
    </row>
    <row r="3350" spans="1:23" x14ac:dyDescent="0.25">
      <c r="D3350" s="5" t="s">
        <v>1109</v>
      </c>
      <c r="E3350">
        <v>19</v>
      </c>
      <c r="G3350" t="b">
        <v>1</v>
      </c>
      <c r="H3350" t="b">
        <v>0</v>
      </c>
      <c r="I3350" t="b">
        <v>0</v>
      </c>
      <c r="N3350" t="b">
        <v>0</v>
      </c>
      <c r="O3350" t="s">
        <v>1115</v>
      </c>
      <c r="T3350" t="b">
        <v>0</v>
      </c>
      <c r="V3350" t="b">
        <v>0</v>
      </c>
      <c r="W3350" t="b">
        <v>1</v>
      </c>
    </row>
    <row r="3351" spans="1:23" x14ac:dyDescent="0.25">
      <c r="D3351" s="5" t="s">
        <v>1110</v>
      </c>
      <c r="E3351">
        <v>20</v>
      </c>
      <c r="G3351" t="b">
        <v>1</v>
      </c>
      <c r="H3351" t="b">
        <v>0</v>
      </c>
      <c r="I3351" t="b">
        <v>0</v>
      </c>
      <c r="N3351" t="b">
        <v>0</v>
      </c>
      <c r="O3351" t="s">
        <v>1116</v>
      </c>
      <c r="T3351" t="b">
        <v>0</v>
      </c>
      <c r="V3351" t="b">
        <v>0</v>
      </c>
      <c r="W3351" t="b">
        <v>1</v>
      </c>
    </row>
    <row r="3352" spans="1:23" x14ac:dyDescent="0.25">
      <c r="D3352" s="5" t="s">
        <v>1111</v>
      </c>
      <c r="E3352">
        <v>21</v>
      </c>
      <c r="G3352" t="b">
        <v>1</v>
      </c>
      <c r="H3352" t="b">
        <v>0</v>
      </c>
      <c r="I3352" t="b">
        <v>0</v>
      </c>
      <c r="N3352" t="b">
        <v>0</v>
      </c>
      <c r="O3352" t="s">
        <v>1117</v>
      </c>
      <c r="T3352" t="b">
        <v>0</v>
      </c>
      <c r="V3352" t="b">
        <v>0</v>
      </c>
      <c r="W3352" t="b">
        <v>1</v>
      </c>
    </row>
    <row r="3353" spans="1:23" x14ac:dyDescent="0.25">
      <c r="D3353" s="5" t="s">
        <v>1112</v>
      </c>
      <c r="E3353">
        <v>22</v>
      </c>
      <c r="G3353" t="b">
        <v>1</v>
      </c>
      <c r="H3353" t="b">
        <v>0</v>
      </c>
      <c r="I3353" t="b">
        <v>0</v>
      </c>
      <c r="N3353" t="b">
        <v>0</v>
      </c>
      <c r="O3353" t="s">
        <v>1118</v>
      </c>
      <c r="T3353" t="b">
        <v>0</v>
      </c>
      <c r="V3353" t="b">
        <v>0</v>
      </c>
      <c r="W3353" t="b">
        <v>1</v>
      </c>
    </row>
    <row r="3354" spans="1:23" x14ac:dyDescent="0.25">
      <c r="A3354" t="s">
        <v>1353</v>
      </c>
    </row>
    <row r="3355" spans="1:23" x14ac:dyDescent="0.25">
      <c r="A3355" t="s">
        <v>1364</v>
      </c>
    </row>
    <row r="3357" spans="1:23" x14ac:dyDescent="0.25">
      <c r="B3357" s="5" t="s">
        <v>24</v>
      </c>
    </row>
    <row r="3358" spans="1:23" x14ac:dyDescent="0.25">
      <c r="A3358">
        <v>70</v>
      </c>
      <c r="B3358" s="5" t="s">
        <v>624</v>
      </c>
    </row>
    <row r="3359" spans="1:23" x14ac:dyDescent="0.25">
      <c r="A3359" t="s">
        <v>1365</v>
      </c>
    </row>
    <row r="3360" spans="1:23" x14ac:dyDescent="0.25">
      <c r="A3360" t="s">
        <v>1366</v>
      </c>
    </row>
    <row r="3362" spans="1:23" x14ac:dyDescent="0.25">
      <c r="B3362" s="5" t="s">
        <v>24</v>
      </c>
    </row>
    <row r="3363" spans="1:23" x14ac:dyDescent="0.25">
      <c r="A3363">
        <v>68</v>
      </c>
      <c r="B3363" s="5" t="s">
        <v>1602</v>
      </c>
    </row>
    <row r="3364" spans="1:23" x14ac:dyDescent="0.25">
      <c r="A3364" t="s">
        <v>1367</v>
      </c>
    </row>
    <row r="3365" spans="1:23" x14ac:dyDescent="0.25">
      <c r="A3365" t="s">
        <v>1368</v>
      </c>
    </row>
    <row r="3367" spans="1:23" x14ac:dyDescent="0.25">
      <c r="B3367" s="5" t="s">
        <v>24</v>
      </c>
    </row>
    <row r="3368" spans="1:23" x14ac:dyDescent="0.25">
      <c r="A3368">
        <v>72</v>
      </c>
      <c r="B3368" s="5" t="s">
        <v>626</v>
      </c>
    </row>
    <row r="3369" spans="1:23" x14ac:dyDescent="0.25">
      <c r="A3369">
        <v>73</v>
      </c>
      <c r="B3369" s="5" t="s">
        <v>627</v>
      </c>
    </row>
    <row r="3370" spans="1:23" x14ac:dyDescent="0.25">
      <c r="A3370">
        <v>74</v>
      </c>
      <c r="B3370" s="5" t="s">
        <v>628</v>
      </c>
    </row>
    <row r="3371" spans="1:23" x14ac:dyDescent="0.25">
      <c r="A3371">
        <v>75</v>
      </c>
      <c r="B3371" s="5" t="s">
        <v>629</v>
      </c>
    </row>
    <row r="3372" spans="1:23" x14ac:dyDescent="0.25">
      <c r="A3372" t="s">
        <v>1369</v>
      </c>
    </row>
    <row r="3373" spans="1:23" x14ac:dyDescent="0.25">
      <c r="A3373" t="s">
        <v>1370</v>
      </c>
    </row>
    <row r="3374" spans="1:23" x14ac:dyDescent="0.25">
      <c r="D3374" s="5" t="s">
        <v>70</v>
      </c>
      <c r="E3374">
        <v>1</v>
      </c>
      <c r="G3374" t="b">
        <v>1</v>
      </c>
      <c r="H3374" t="b">
        <v>0</v>
      </c>
      <c r="I3374" t="b">
        <v>0</v>
      </c>
      <c r="N3374" t="b">
        <v>0</v>
      </c>
      <c r="O3374" t="s">
        <v>886</v>
      </c>
      <c r="T3374" t="b">
        <v>0</v>
      </c>
      <c r="V3374" t="b">
        <v>0</v>
      </c>
      <c r="W3374" t="b">
        <v>1</v>
      </c>
    </row>
    <row r="3375" spans="1:23" x14ac:dyDescent="0.25">
      <c r="D3375" s="5" t="s">
        <v>72</v>
      </c>
      <c r="E3375">
        <v>2</v>
      </c>
      <c r="G3375" t="b">
        <v>1</v>
      </c>
      <c r="H3375" t="b">
        <v>0</v>
      </c>
      <c r="I3375" t="b">
        <v>0</v>
      </c>
      <c r="N3375" t="b">
        <v>0</v>
      </c>
      <c r="O3375" t="s">
        <v>887</v>
      </c>
      <c r="T3375" t="b">
        <v>0</v>
      </c>
      <c r="V3375" t="b">
        <v>0</v>
      </c>
      <c r="W3375" t="b">
        <v>1</v>
      </c>
    </row>
    <row r="3376" spans="1:23" x14ac:dyDescent="0.25">
      <c r="D3376" s="5" t="s">
        <v>154</v>
      </c>
      <c r="E3376">
        <v>3</v>
      </c>
      <c r="G3376" t="b">
        <v>1</v>
      </c>
      <c r="H3376" t="b">
        <v>0</v>
      </c>
      <c r="I3376" t="b">
        <v>0</v>
      </c>
      <c r="N3376" t="b">
        <v>0</v>
      </c>
      <c r="O3376" t="s">
        <v>888</v>
      </c>
      <c r="T3376" t="b">
        <v>0</v>
      </c>
      <c r="V3376" t="b">
        <v>0</v>
      </c>
      <c r="W3376" t="b">
        <v>1</v>
      </c>
    </row>
    <row r="3377" spans="1:23" x14ac:dyDescent="0.25">
      <c r="D3377" s="5" t="s">
        <v>925</v>
      </c>
      <c r="E3377">
        <v>4</v>
      </c>
      <c r="G3377" t="b">
        <v>1</v>
      </c>
      <c r="H3377" t="b">
        <v>0</v>
      </c>
      <c r="I3377" t="b">
        <v>0</v>
      </c>
      <c r="N3377" t="b">
        <v>0</v>
      </c>
      <c r="O3377" t="s">
        <v>928</v>
      </c>
      <c r="T3377" t="b">
        <v>0</v>
      </c>
      <c r="V3377" t="b">
        <v>0</v>
      </c>
      <c r="W3377" t="b">
        <v>1</v>
      </c>
    </row>
    <row r="3378" spans="1:23" x14ac:dyDescent="0.25">
      <c r="D3378" s="5" t="s">
        <v>926</v>
      </c>
      <c r="E3378">
        <v>5</v>
      </c>
      <c r="G3378" t="b">
        <v>1</v>
      </c>
      <c r="H3378" t="b">
        <v>0</v>
      </c>
      <c r="I3378" t="b">
        <v>0</v>
      </c>
      <c r="N3378" t="b">
        <v>0</v>
      </c>
      <c r="O3378" t="s">
        <v>929</v>
      </c>
      <c r="T3378" t="b">
        <v>0</v>
      </c>
      <c r="V3378" t="b">
        <v>0</v>
      </c>
      <c r="W3378" t="b">
        <v>1</v>
      </c>
    </row>
    <row r="3379" spans="1:23" x14ac:dyDescent="0.25">
      <c r="D3379" s="5" t="s">
        <v>1145</v>
      </c>
      <c r="E3379">
        <v>6</v>
      </c>
      <c r="G3379" t="b">
        <v>1</v>
      </c>
      <c r="H3379" t="b">
        <v>0</v>
      </c>
      <c r="I3379" t="b">
        <v>0</v>
      </c>
      <c r="N3379" t="b">
        <v>0</v>
      </c>
      <c r="O3379" t="s">
        <v>1152</v>
      </c>
      <c r="T3379" t="b">
        <v>0</v>
      </c>
      <c r="V3379" t="b">
        <v>0</v>
      </c>
      <c r="W3379" t="b">
        <v>1</v>
      </c>
    </row>
    <row r="3380" spans="1:23" x14ac:dyDescent="0.25">
      <c r="D3380" s="5" t="s">
        <v>156</v>
      </c>
      <c r="E3380">
        <v>7</v>
      </c>
      <c r="G3380" t="b">
        <v>1</v>
      </c>
      <c r="H3380" t="b">
        <v>0</v>
      </c>
      <c r="I3380" t="b">
        <v>0</v>
      </c>
      <c r="N3380" t="b">
        <v>0</v>
      </c>
      <c r="O3380" t="s">
        <v>955</v>
      </c>
      <c r="T3380" t="b">
        <v>0</v>
      </c>
      <c r="V3380" t="b">
        <v>0</v>
      </c>
      <c r="W3380" t="b">
        <v>1</v>
      </c>
    </row>
    <row r="3381" spans="1:23" x14ac:dyDescent="0.25">
      <c r="D3381" s="5" t="s">
        <v>455</v>
      </c>
      <c r="E3381">
        <v>8</v>
      </c>
      <c r="G3381" t="b">
        <v>1</v>
      </c>
      <c r="H3381" t="b">
        <v>0</v>
      </c>
      <c r="I3381" t="b">
        <v>0</v>
      </c>
      <c r="N3381" t="b">
        <v>0</v>
      </c>
      <c r="O3381" t="s">
        <v>984</v>
      </c>
      <c r="T3381" t="b">
        <v>0</v>
      </c>
      <c r="V3381" t="b">
        <v>0</v>
      </c>
      <c r="W3381" t="b">
        <v>1</v>
      </c>
    </row>
    <row r="3382" spans="1:23" x14ac:dyDescent="0.25">
      <c r="A3382" t="s">
        <v>1371</v>
      </c>
    </row>
    <row r="3383" spans="1:23" x14ac:dyDescent="0.25">
      <c r="A3383" t="s">
        <v>1408</v>
      </c>
    </row>
    <row r="3384" spans="1:23" x14ac:dyDescent="0.25">
      <c r="A3384">
        <v>70</v>
      </c>
    </row>
    <row r="3385" spans="1:23" x14ac:dyDescent="0.25">
      <c r="A3385">
        <v>70</v>
      </c>
      <c r="B3385" s="5" t="s">
        <v>624</v>
      </c>
    </row>
    <row r="3386" spans="1:23" x14ac:dyDescent="0.25">
      <c r="A3386" t="s">
        <v>1409</v>
      </c>
    </row>
    <row r="3387" spans="1:23" x14ac:dyDescent="0.25">
      <c r="A3387" t="s">
        <v>1410</v>
      </c>
    </row>
    <row r="3388" spans="1:23" x14ac:dyDescent="0.25">
      <c r="A3388">
        <v>68</v>
      </c>
    </row>
    <row r="3389" spans="1:23" x14ac:dyDescent="0.25">
      <c r="B3389" s="5" t="s">
        <v>24</v>
      </c>
    </row>
    <row r="3390" spans="1:23" x14ac:dyDescent="0.25">
      <c r="A3390">
        <v>68</v>
      </c>
      <c r="B3390" s="5" t="s">
        <v>1602</v>
      </c>
    </row>
    <row r="3391" spans="1:23" x14ac:dyDescent="0.25">
      <c r="A3391" t="s">
        <v>1411</v>
      </c>
    </row>
    <row r="3392" spans="1:23" x14ac:dyDescent="0.25">
      <c r="A3392" t="s">
        <v>1414</v>
      </c>
    </row>
    <row r="3393" spans="1:23" x14ac:dyDescent="0.25">
      <c r="A3393">
        <v>75</v>
      </c>
    </row>
    <row r="3394" spans="1:23" x14ac:dyDescent="0.25">
      <c r="B3394" s="5" t="s">
        <v>24</v>
      </c>
    </row>
    <row r="3395" spans="1:23" x14ac:dyDescent="0.25">
      <c r="A3395">
        <v>72</v>
      </c>
      <c r="B3395" s="5" t="s">
        <v>626</v>
      </c>
    </row>
    <row r="3396" spans="1:23" x14ac:dyDescent="0.25">
      <c r="A3396">
        <v>73</v>
      </c>
      <c r="B3396" s="5" t="s">
        <v>627</v>
      </c>
    </row>
    <row r="3397" spans="1:23" x14ac:dyDescent="0.25">
      <c r="A3397">
        <v>74</v>
      </c>
      <c r="B3397" s="5" t="s">
        <v>628</v>
      </c>
    </row>
    <row r="3398" spans="1:23" x14ac:dyDescent="0.25">
      <c r="A3398">
        <v>75</v>
      </c>
      <c r="B3398" s="5" t="s">
        <v>629</v>
      </c>
    </row>
    <row r="3399" spans="1:23" x14ac:dyDescent="0.25">
      <c r="A3399" t="s">
        <v>1415</v>
      </c>
    </row>
    <row r="3400" spans="1:23" x14ac:dyDescent="0.25">
      <c r="A3400" t="s">
        <v>1412</v>
      </c>
    </row>
    <row r="3401" spans="1:23" x14ac:dyDescent="0.25">
      <c r="D3401" s="5" t="s">
        <v>261</v>
      </c>
      <c r="E3401">
        <v>1</v>
      </c>
      <c r="G3401" t="b">
        <v>1</v>
      </c>
      <c r="H3401" t="b">
        <v>0</v>
      </c>
      <c r="I3401" t="b">
        <v>0</v>
      </c>
      <c r="J3401" t="s">
        <v>71</v>
      </c>
      <c r="L3401">
        <v>10</v>
      </c>
      <c r="M3401">
        <v>0</v>
      </c>
      <c r="N3401" t="b">
        <v>0</v>
      </c>
      <c r="O3401" t="s">
        <v>935</v>
      </c>
      <c r="T3401" t="b">
        <v>0</v>
      </c>
      <c r="V3401" t="b">
        <v>0</v>
      </c>
      <c r="W3401" t="b">
        <v>1</v>
      </c>
    </row>
    <row r="3402" spans="1:23" x14ac:dyDescent="0.25">
      <c r="D3402" s="5" t="s">
        <v>259</v>
      </c>
      <c r="E3402">
        <v>2</v>
      </c>
      <c r="G3402" t="b">
        <v>1</v>
      </c>
      <c r="H3402" t="b">
        <v>0</v>
      </c>
      <c r="I3402" t="b">
        <v>0</v>
      </c>
      <c r="J3402" t="s">
        <v>71</v>
      </c>
      <c r="L3402">
        <v>10</v>
      </c>
      <c r="M3402">
        <v>0</v>
      </c>
      <c r="N3402" t="b">
        <v>0</v>
      </c>
      <c r="O3402" t="s">
        <v>938</v>
      </c>
      <c r="T3402" t="b">
        <v>0</v>
      </c>
      <c r="V3402" t="b">
        <v>0</v>
      </c>
      <c r="W3402" t="b">
        <v>1</v>
      </c>
    </row>
    <row r="3403" spans="1:23" x14ac:dyDescent="0.25">
      <c r="D3403" s="5" t="s">
        <v>478</v>
      </c>
      <c r="E3403">
        <v>3</v>
      </c>
      <c r="G3403" t="b">
        <v>1</v>
      </c>
      <c r="H3403" t="b">
        <v>0</v>
      </c>
      <c r="I3403" t="b">
        <v>0</v>
      </c>
      <c r="J3403" t="s">
        <v>151</v>
      </c>
      <c r="K3403">
        <v>255</v>
      </c>
      <c r="N3403" t="b">
        <v>0</v>
      </c>
      <c r="O3403" t="s">
        <v>648</v>
      </c>
      <c r="T3403" t="b">
        <v>0</v>
      </c>
      <c r="V3403" t="b">
        <v>0</v>
      </c>
      <c r="W3403" t="b">
        <v>1</v>
      </c>
    </row>
    <row r="3404" spans="1:23" x14ac:dyDescent="0.25">
      <c r="D3404" s="5" t="s">
        <v>110</v>
      </c>
      <c r="E3404">
        <v>4</v>
      </c>
      <c r="G3404" t="b">
        <v>1</v>
      </c>
      <c r="H3404" t="b">
        <v>0</v>
      </c>
      <c r="I3404" t="b">
        <v>0</v>
      </c>
      <c r="J3404" t="s">
        <v>71</v>
      </c>
      <c r="L3404">
        <v>10</v>
      </c>
      <c r="M3404">
        <v>0</v>
      </c>
      <c r="N3404" t="b">
        <v>0</v>
      </c>
      <c r="O3404" t="s">
        <v>646</v>
      </c>
      <c r="T3404" t="b">
        <v>0</v>
      </c>
      <c r="V3404" t="b">
        <v>0</v>
      </c>
      <c r="W3404" t="b">
        <v>1</v>
      </c>
    </row>
    <row r="3405" spans="1:23" x14ac:dyDescent="0.25">
      <c r="D3405" s="5" t="s">
        <v>1242</v>
      </c>
      <c r="E3405">
        <v>5</v>
      </c>
      <c r="G3405" t="b">
        <v>1</v>
      </c>
      <c r="H3405" t="b">
        <v>0</v>
      </c>
      <c r="I3405" t="b">
        <v>0</v>
      </c>
      <c r="N3405" t="b">
        <v>0</v>
      </c>
      <c r="O3405" t="s">
        <v>1267</v>
      </c>
      <c r="T3405" t="b">
        <v>0</v>
      </c>
      <c r="V3405" t="b">
        <v>0</v>
      </c>
      <c r="W3405" t="b">
        <v>1</v>
      </c>
    </row>
    <row r="3406" spans="1:23" x14ac:dyDescent="0.25">
      <c r="D3406" s="5" t="s">
        <v>479</v>
      </c>
      <c r="E3406">
        <v>6</v>
      </c>
      <c r="G3406" t="b">
        <v>1</v>
      </c>
      <c r="H3406" t="b">
        <v>0</v>
      </c>
      <c r="I3406" t="b">
        <v>0</v>
      </c>
      <c r="J3406" t="s">
        <v>71</v>
      </c>
      <c r="L3406">
        <v>10</v>
      </c>
      <c r="M3406">
        <v>0</v>
      </c>
      <c r="N3406" t="b">
        <v>0</v>
      </c>
      <c r="O3406" t="s">
        <v>1268</v>
      </c>
      <c r="T3406" t="b">
        <v>0</v>
      </c>
      <c r="V3406" t="b">
        <v>0</v>
      </c>
      <c r="W3406" t="b">
        <v>1</v>
      </c>
    </row>
    <row r="3407" spans="1:23" x14ac:dyDescent="0.25">
      <c r="D3407" s="5" t="s">
        <v>262</v>
      </c>
      <c r="E3407">
        <v>7</v>
      </c>
      <c r="G3407" t="b">
        <v>1</v>
      </c>
      <c r="H3407" t="b">
        <v>0</v>
      </c>
      <c r="I3407" t="b">
        <v>0</v>
      </c>
      <c r="J3407" t="s">
        <v>71</v>
      </c>
      <c r="L3407">
        <v>10</v>
      </c>
      <c r="M3407">
        <v>0</v>
      </c>
      <c r="N3407" t="b">
        <v>0</v>
      </c>
      <c r="O3407" t="s">
        <v>647</v>
      </c>
      <c r="T3407" t="b">
        <v>0</v>
      </c>
      <c r="V3407" t="b">
        <v>0</v>
      </c>
      <c r="W3407" t="b">
        <v>1</v>
      </c>
    </row>
    <row r="3408" spans="1:23" x14ac:dyDescent="0.25">
      <c r="D3408" s="5" t="s">
        <v>111</v>
      </c>
      <c r="E3408">
        <v>8</v>
      </c>
      <c r="G3408" t="b">
        <v>1</v>
      </c>
      <c r="H3408" t="b">
        <v>0</v>
      </c>
      <c r="I3408" t="b">
        <v>0</v>
      </c>
      <c r="J3408" t="s">
        <v>71</v>
      </c>
      <c r="L3408">
        <v>10</v>
      </c>
      <c r="M3408">
        <v>0</v>
      </c>
      <c r="N3408" t="b">
        <v>0</v>
      </c>
      <c r="O3408" t="s">
        <v>1258</v>
      </c>
      <c r="T3408" t="b">
        <v>0</v>
      </c>
      <c r="V3408" t="b">
        <v>0</v>
      </c>
      <c r="W3408" t="b">
        <v>1</v>
      </c>
    </row>
    <row r="3409" spans="4:23" x14ac:dyDescent="0.25">
      <c r="D3409" s="5" t="s">
        <v>394</v>
      </c>
      <c r="E3409">
        <v>9</v>
      </c>
      <c r="G3409" t="b">
        <v>1</v>
      </c>
      <c r="H3409" t="b">
        <v>0</v>
      </c>
      <c r="I3409" t="b">
        <v>0</v>
      </c>
      <c r="J3409" t="s">
        <v>71</v>
      </c>
      <c r="L3409">
        <v>10</v>
      </c>
      <c r="M3409">
        <v>0</v>
      </c>
      <c r="N3409" t="b">
        <v>0</v>
      </c>
      <c r="O3409" t="s">
        <v>956</v>
      </c>
      <c r="T3409" t="b">
        <v>0</v>
      </c>
      <c r="V3409" t="b">
        <v>0</v>
      </c>
      <c r="W3409" t="b">
        <v>1</v>
      </c>
    </row>
    <row r="3410" spans="4:23" x14ac:dyDescent="0.25">
      <c r="D3410" s="5" t="s">
        <v>112</v>
      </c>
      <c r="E3410">
        <v>10</v>
      </c>
      <c r="G3410" t="b">
        <v>1</v>
      </c>
      <c r="H3410" t="b">
        <v>0</v>
      </c>
      <c r="I3410" t="b">
        <v>0</v>
      </c>
      <c r="J3410" t="s">
        <v>71</v>
      </c>
      <c r="L3410">
        <v>10</v>
      </c>
      <c r="M3410">
        <v>0</v>
      </c>
      <c r="N3410" t="b">
        <v>0</v>
      </c>
      <c r="O3410" t="s">
        <v>889</v>
      </c>
      <c r="T3410" t="b">
        <v>0</v>
      </c>
      <c r="V3410" t="b">
        <v>0</v>
      </c>
      <c r="W3410" t="b">
        <v>1</v>
      </c>
    </row>
    <row r="3411" spans="4:23" x14ac:dyDescent="0.25">
      <c r="D3411" s="5" t="s">
        <v>113</v>
      </c>
      <c r="E3411">
        <v>11</v>
      </c>
      <c r="G3411" t="b">
        <v>1</v>
      </c>
      <c r="H3411" t="b">
        <v>0</v>
      </c>
      <c r="I3411" t="b">
        <v>0</v>
      </c>
      <c r="J3411" t="s">
        <v>483</v>
      </c>
      <c r="L3411">
        <v>19</v>
      </c>
      <c r="M3411">
        <v>4</v>
      </c>
      <c r="N3411" t="b">
        <v>0</v>
      </c>
      <c r="O3411" t="s">
        <v>957</v>
      </c>
      <c r="T3411" t="b">
        <v>1</v>
      </c>
      <c r="V3411" t="b">
        <v>0</v>
      </c>
      <c r="W3411" t="b">
        <v>1</v>
      </c>
    </row>
    <row r="3412" spans="4:23" x14ac:dyDescent="0.25">
      <c r="D3412" s="5" t="s">
        <v>114</v>
      </c>
      <c r="E3412">
        <v>12</v>
      </c>
      <c r="G3412" t="b">
        <v>1</v>
      </c>
      <c r="H3412" t="b">
        <v>0</v>
      </c>
      <c r="I3412" t="b">
        <v>0</v>
      </c>
      <c r="J3412" t="s">
        <v>483</v>
      </c>
      <c r="L3412">
        <v>19</v>
      </c>
      <c r="M3412">
        <v>4</v>
      </c>
      <c r="N3412" t="b">
        <v>0</v>
      </c>
      <c r="O3412" t="s">
        <v>958</v>
      </c>
      <c r="T3412" t="b">
        <v>1</v>
      </c>
      <c r="V3412" t="b">
        <v>0</v>
      </c>
      <c r="W3412" t="b">
        <v>1</v>
      </c>
    </row>
    <row r="3413" spans="4:23" x14ac:dyDescent="0.25">
      <c r="D3413" s="5" t="s">
        <v>115</v>
      </c>
      <c r="E3413">
        <v>13</v>
      </c>
      <c r="G3413" t="b">
        <v>1</v>
      </c>
      <c r="H3413" t="b">
        <v>0</v>
      </c>
      <c r="I3413" t="b">
        <v>0</v>
      </c>
      <c r="J3413" t="s">
        <v>483</v>
      </c>
      <c r="L3413">
        <v>19</v>
      </c>
      <c r="M3413">
        <v>4</v>
      </c>
      <c r="N3413" t="b">
        <v>0</v>
      </c>
      <c r="O3413" t="s">
        <v>898</v>
      </c>
      <c r="T3413" t="b">
        <v>0</v>
      </c>
      <c r="V3413" t="b">
        <v>0</v>
      </c>
      <c r="W3413" t="b">
        <v>1</v>
      </c>
    </row>
    <row r="3414" spans="4:23" x14ac:dyDescent="0.25">
      <c r="D3414" s="5" t="s">
        <v>116</v>
      </c>
      <c r="E3414">
        <v>14</v>
      </c>
      <c r="G3414" t="b">
        <v>1</v>
      </c>
      <c r="H3414" t="b">
        <v>0</v>
      </c>
      <c r="I3414" t="b">
        <v>0</v>
      </c>
      <c r="J3414" t="s">
        <v>483</v>
      </c>
      <c r="L3414">
        <v>19</v>
      </c>
      <c r="M3414">
        <v>4</v>
      </c>
      <c r="N3414" t="b">
        <v>0</v>
      </c>
      <c r="O3414" t="s">
        <v>960</v>
      </c>
      <c r="T3414" t="b">
        <v>0</v>
      </c>
      <c r="V3414" t="b">
        <v>0</v>
      </c>
      <c r="W3414" t="b">
        <v>1</v>
      </c>
    </row>
    <row r="3415" spans="4:23" x14ac:dyDescent="0.25">
      <c r="D3415" s="5" t="s">
        <v>118</v>
      </c>
      <c r="E3415">
        <v>15</v>
      </c>
      <c r="G3415" t="b">
        <v>1</v>
      </c>
      <c r="H3415" t="b">
        <v>0</v>
      </c>
      <c r="I3415" t="b">
        <v>0</v>
      </c>
      <c r="J3415" t="s">
        <v>483</v>
      </c>
      <c r="L3415">
        <v>19</v>
      </c>
      <c r="M3415">
        <v>4</v>
      </c>
      <c r="N3415" t="b">
        <v>0</v>
      </c>
      <c r="O3415" t="s">
        <v>962</v>
      </c>
      <c r="T3415" t="b">
        <v>0</v>
      </c>
      <c r="V3415" t="b">
        <v>0</v>
      </c>
      <c r="W3415" t="b">
        <v>1</v>
      </c>
    </row>
    <row r="3416" spans="4:23" x14ac:dyDescent="0.25">
      <c r="D3416" s="5" t="s">
        <v>120</v>
      </c>
      <c r="E3416">
        <v>16</v>
      </c>
      <c r="G3416" t="b">
        <v>1</v>
      </c>
      <c r="H3416" t="b">
        <v>0</v>
      </c>
      <c r="I3416" t="b">
        <v>0</v>
      </c>
      <c r="J3416" t="s">
        <v>483</v>
      </c>
      <c r="L3416">
        <v>19</v>
      </c>
      <c r="M3416">
        <v>4</v>
      </c>
      <c r="N3416" t="b">
        <v>0</v>
      </c>
      <c r="O3416" t="s">
        <v>964</v>
      </c>
      <c r="T3416" t="b">
        <v>0</v>
      </c>
      <c r="V3416" t="b">
        <v>0</v>
      </c>
      <c r="W3416" t="b">
        <v>1</v>
      </c>
    </row>
    <row r="3417" spans="4:23" x14ac:dyDescent="0.25">
      <c r="D3417" s="5" t="s">
        <v>122</v>
      </c>
      <c r="E3417">
        <v>17</v>
      </c>
      <c r="G3417" t="b">
        <v>1</v>
      </c>
      <c r="H3417" t="b">
        <v>0</v>
      </c>
      <c r="I3417" t="b">
        <v>0</v>
      </c>
      <c r="J3417" t="s">
        <v>483</v>
      </c>
      <c r="L3417">
        <v>19</v>
      </c>
      <c r="M3417">
        <v>4</v>
      </c>
      <c r="N3417" t="b">
        <v>0</v>
      </c>
      <c r="O3417" t="s">
        <v>966</v>
      </c>
      <c r="T3417" t="b">
        <v>0</v>
      </c>
      <c r="V3417" t="b">
        <v>0</v>
      </c>
      <c r="W3417" t="b">
        <v>1</v>
      </c>
    </row>
    <row r="3418" spans="4:23" x14ac:dyDescent="0.25">
      <c r="D3418" s="5" t="s">
        <v>124</v>
      </c>
      <c r="E3418">
        <v>18</v>
      </c>
      <c r="G3418" t="b">
        <v>1</v>
      </c>
      <c r="H3418" t="b">
        <v>0</v>
      </c>
      <c r="I3418" t="b">
        <v>0</v>
      </c>
      <c r="J3418" t="s">
        <v>483</v>
      </c>
      <c r="L3418">
        <v>19</v>
      </c>
      <c r="M3418">
        <v>4</v>
      </c>
      <c r="N3418" t="b">
        <v>0</v>
      </c>
      <c r="O3418" t="s">
        <v>968</v>
      </c>
      <c r="T3418" t="b">
        <v>0</v>
      </c>
      <c r="V3418" t="b">
        <v>0</v>
      </c>
      <c r="W3418" t="b">
        <v>1</v>
      </c>
    </row>
    <row r="3419" spans="4:23" x14ac:dyDescent="0.25">
      <c r="D3419" s="5" t="s">
        <v>126</v>
      </c>
      <c r="E3419">
        <v>19</v>
      </c>
      <c r="G3419" t="b">
        <v>1</v>
      </c>
      <c r="H3419" t="b">
        <v>0</v>
      </c>
      <c r="I3419" t="b">
        <v>0</v>
      </c>
      <c r="J3419" t="s">
        <v>483</v>
      </c>
      <c r="L3419">
        <v>19</v>
      </c>
      <c r="M3419">
        <v>4</v>
      </c>
      <c r="N3419" t="b">
        <v>0</v>
      </c>
      <c r="O3419" t="s">
        <v>970</v>
      </c>
      <c r="T3419" t="b">
        <v>0</v>
      </c>
      <c r="V3419" t="b">
        <v>0</v>
      </c>
      <c r="W3419" t="b">
        <v>1</v>
      </c>
    </row>
    <row r="3420" spans="4:23" x14ac:dyDescent="0.25">
      <c r="D3420" s="5" t="s">
        <v>128</v>
      </c>
      <c r="E3420">
        <v>20</v>
      </c>
      <c r="G3420" t="b">
        <v>1</v>
      </c>
      <c r="H3420" t="b">
        <v>0</v>
      </c>
      <c r="I3420" t="b">
        <v>0</v>
      </c>
      <c r="J3420" t="s">
        <v>483</v>
      </c>
      <c r="L3420">
        <v>19</v>
      </c>
      <c r="M3420">
        <v>4</v>
      </c>
      <c r="N3420" t="b">
        <v>0</v>
      </c>
      <c r="O3420" t="s">
        <v>972</v>
      </c>
      <c r="T3420" t="b">
        <v>0</v>
      </c>
      <c r="V3420" t="b">
        <v>0</v>
      </c>
      <c r="W3420" t="b">
        <v>1</v>
      </c>
    </row>
    <row r="3421" spans="4:23" x14ac:dyDescent="0.25">
      <c r="D3421" s="5" t="s">
        <v>130</v>
      </c>
      <c r="E3421">
        <v>21</v>
      </c>
      <c r="G3421" t="b">
        <v>1</v>
      </c>
      <c r="H3421" t="b">
        <v>0</v>
      </c>
      <c r="I3421" t="b">
        <v>0</v>
      </c>
      <c r="J3421" t="s">
        <v>483</v>
      </c>
      <c r="L3421">
        <v>19</v>
      </c>
      <c r="M3421">
        <v>4</v>
      </c>
      <c r="N3421" t="b">
        <v>0</v>
      </c>
      <c r="O3421" t="s">
        <v>974</v>
      </c>
      <c r="T3421" t="b">
        <v>0</v>
      </c>
      <c r="V3421" t="b">
        <v>0</v>
      </c>
      <c r="W3421" t="b">
        <v>1</v>
      </c>
    </row>
    <row r="3422" spans="4:23" x14ac:dyDescent="0.25">
      <c r="D3422" s="5" t="s">
        <v>132</v>
      </c>
      <c r="E3422">
        <v>22</v>
      </c>
      <c r="G3422" t="b">
        <v>1</v>
      </c>
      <c r="H3422" t="b">
        <v>0</v>
      </c>
      <c r="I3422" t="b">
        <v>0</v>
      </c>
      <c r="J3422" t="s">
        <v>483</v>
      </c>
      <c r="L3422">
        <v>19</v>
      </c>
      <c r="M3422">
        <v>4</v>
      </c>
      <c r="N3422" t="b">
        <v>0</v>
      </c>
      <c r="O3422" t="s">
        <v>976</v>
      </c>
      <c r="T3422" t="b">
        <v>0</v>
      </c>
      <c r="V3422" t="b">
        <v>0</v>
      </c>
      <c r="W3422" t="b">
        <v>1</v>
      </c>
    </row>
    <row r="3423" spans="4:23" x14ac:dyDescent="0.25">
      <c r="D3423" s="5" t="s">
        <v>134</v>
      </c>
      <c r="E3423">
        <v>23</v>
      </c>
      <c r="G3423" t="b">
        <v>1</v>
      </c>
      <c r="H3423" t="b">
        <v>0</v>
      </c>
      <c r="I3423" t="b">
        <v>0</v>
      </c>
      <c r="J3423" t="s">
        <v>483</v>
      </c>
      <c r="L3423">
        <v>19</v>
      </c>
      <c r="M3423">
        <v>4</v>
      </c>
      <c r="N3423" t="b">
        <v>0</v>
      </c>
      <c r="O3423" t="s">
        <v>978</v>
      </c>
      <c r="T3423" t="b">
        <v>0</v>
      </c>
      <c r="V3423" t="b">
        <v>0</v>
      </c>
      <c r="W3423" t="b">
        <v>1</v>
      </c>
    </row>
    <row r="3424" spans="4:23" x14ac:dyDescent="0.25">
      <c r="D3424" s="5" t="s">
        <v>136</v>
      </c>
      <c r="E3424">
        <v>24</v>
      </c>
      <c r="G3424" t="b">
        <v>1</v>
      </c>
      <c r="H3424" t="b">
        <v>0</v>
      </c>
      <c r="I3424" t="b">
        <v>0</v>
      </c>
      <c r="J3424" t="s">
        <v>483</v>
      </c>
      <c r="L3424">
        <v>19</v>
      </c>
      <c r="M3424">
        <v>4</v>
      </c>
      <c r="N3424" t="b">
        <v>0</v>
      </c>
      <c r="O3424" t="s">
        <v>980</v>
      </c>
      <c r="T3424" t="b">
        <v>0</v>
      </c>
      <c r="V3424" t="b">
        <v>0</v>
      </c>
      <c r="W3424" t="b">
        <v>1</v>
      </c>
    </row>
    <row r="3425" spans="4:23" x14ac:dyDescent="0.25">
      <c r="D3425" s="5" t="s">
        <v>138</v>
      </c>
      <c r="E3425">
        <v>25</v>
      </c>
      <c r="G3425" t="b">
        <v>1</v>
      </c>
      <c r="H3425" t="b">
        <v>0</v>
      </c>
      <c r="I3425" t="b">
        <v>0</v>
      </c>
      <c r="J3425" t="s">
        <v>483</v>
      </c>
      <c r="L3425">
        <v>19</v>
      </c>
      <c r="M3425">
        <v>4</v>
      </c>
      <c r="N3425" t="b">
        <v>0</v>
      </c>
      <c r="O3425" t="s">
        <v>982</v>
      </c>
      <c r="T3425" t="b">
        <v>0</v>
      </c>
      <c r="V3425" t="b">
        <v>0</v>
      </c>
      <c r="W3425" t="b">
        <v>1</v>
      </c>
    </row>
    <row r="3426" spans="4:23" x14ac:dyDescent="0.25">
      <c r="D3426" s="5" t="s">
        <v>45</v>
      </c>
      <c r="E3426">
        <v>26</v>
      </c>
      <c r="G3426" t="b">
        <v>1</v>
      </c>
      <c r="H3426" t="b">
        <v>0</v>
      </c>
      <c r="I3426" t="b">
        <v>0</v>
      </c>
      <c r="J3426" t="s">
        <v>483</v>
      </c>
      <c r="L3426">
        <v>19</v>
      </c>
      <c r="M3426">
        <v>4</v>
      </c>
      <c r="N3426" t="b">
        <v>0</v>
      </c>
      <c r="O3426" t="s">
        <v>959</v>
      </c>
      <c r="T3426" t="b">
        <v>0</v>
      </c>
      <c r="V3426" t="b">
        <v>0</v>
      </c>
      <c r="W3426" t="b">
        <v>1</v>
      </c>
    </row>
    <row r="3427" spans="4:23" x14ac:dyDescent="0.25">
      <c r="D3427" s="5" t="s">
        <v>46</v>
      </c>
      <c r="E3427">
        <v>27</v>
      </c>
      <c r="G3427" t="b">
        <v>1</v>
      </c>
      <c r="H3427" t="b">
        <v>0</v>
      </c>
      <c r="I3427" t="b">
        <v>0</v>
      </c>
      <c r="J3427" t="s">
        <v>483</v>
      </c>
      <c r="L3427">
        <v>19</v>
      </c>
      <c r="M3427">
        <v>4</v>
      </c>
      <c r="N3427" t="b">
        <v>0</v>
      </c>
      <c r="O3427" t="s">
        <v>961</v>
      </c>
      <c r="T3427" t="b">
        <v>0</v>
      </c>
      <c r="V3427" t="b">
        <v>0</v>
      </c>
      <c r="W3427" t="b">
        <v>1</v>
      </c>
    </row>
    <row r="3428" spans="4:23" x14ac:dyDescent="0.25">
      <c r="D3428" s="5" t="s">
        <v>47</v>
      </c>
      <c r="E3428">
        <v>28</v>
      </c>
      <c r="G3428" t="b">
        <v>1</v>
      </c>
      <c r="H3428" t="b">
        <v>0</v>
      </c>
      <c r="I3428" t="b">
        <v>0</v>
      </c>
      <c r="J3428" t="s">
        <v>483</v>
      </c>
      <c r="L3428">
        <v>19</v>
      </c>
      <c r="M3428">
        <v>4</v>
      </c>
      <c r="N3428" t="b">
        <v>0</v>
      </c>
      <c r="O3428" t="s">
        <v>963</v>
      </c>
      <c r="T3428" t="b">
        <v>0</v>
      </c>
      <c r="V3428" t="b">
        <v>0</v>
      </c>
      <c r="W3428" t="b">
        <v>1</v>
      </c>
    </row>
    <row r="3429" spans="4:23" x14ac:dyDescent="0.25">
      <c r="D3429" s="5" t="s">
        <v>48</v>
      </c>
      <c r="E3429">
        <v>29</v>
      </c>
      <c r="G3429" t="b">
        <v>1</v>
      </c>
      <c r="H3429" t="b">
        <v>0</v>
      </c>
      <c r="I3429" t="b">
        <v>0</v>
      </c>
      <c r="J3429" t="s">
        <v>483</v>
      </c>
      <c r="L3429">
        <v>19</v>
      </c>
      <c r="M3429">
        <v>4</v>
      </c>
      <c r="N3429" t="b">
        <v>0</v>
      </c>
      <c r="O3429" t="s">
        <v>965</v>
      </c>
      <c r="T3429" t="b">
        <v>0</v>
      </c>
      <c r="V3429" t="b">
        <v>0</v>
      </c>
      <c r="W3429" t="b">
        <v>1</v>
      </c>
    </row>
    <row r="3430" spans="4:23" x14ac:dyDescent="0.25">
      <c r="D3430" s="5" t="s">
        <v>49</v>
      </c>
      <c r="E3430">
        <v>30</v>
      </c>
      <c r="G3430" t="b">
        <v>1</v>
      </c>
      <c r="H3430" t="b">
        <v>0</v>
      </c>
      <c r="I3430" t="b">
        <v>0</v>
      </c>
      <c r="J3430" t="s">
        <v>483</v>
      </c>
      <c r="L3430">
        <v>19</v>
      </c>
      <c r="M3430">
        <v>4</v>
      </c>
      <c r="N3430" t="b">
        <v>0</v>
      </c>
      <c r="O3430" t="s">
        <v>967</v>
      </c>
      <c r="T3430" t="b">
        <v>0</v>
      </c>
      <c r="V3430" t="b">
        <v>0</v>
      </c>
      <c r="W3430" t="b">
        <v>1</v>
      </c>
    </row>
    <row r="3431" spans="4:23" x14ac:dyDescent="0.25">
      <c r="D3431" s="5" t="s">
        <v>50</v>
      </c>
      <c r="E3431">
        <v>31</v>
      </c>
      <c r="G3431" t="b">
        <v>1</v>
      </c>
      <c r="H3431" t="b">
        <v>0</v>
      </c>
      <c r="I3431" t="b">
        <v>0</v>
      </c>
      <c r="J3431" t="s">
        <v>483</v>
      </c>
      <c r="L3431">
        <v>19</v>
      </c>
      <c r="M3431">
        <v>4</v>
      </c>
      <c r="N3431" t="b">
        <v>0</v>
      </c>
      <c r="O3431" t="s">
        <v>969</v>
      </c>
      <c r="T3431" t="b">
        <v>0</v>
      </c>
      <c r="V3431" t="b">
        <v>0</v>
      </c>
      <c r="W3431" t="b">
        <v>1</v>
      </c>
    </row>
    <row r="3432" spans="4:23" x14ac:dyDescent="0.25">
      <c r="D3432" s="5" t="s">
        <v>51</v>
      </c>
      <c r="E3432">
        <v>32</v>
      </c>
      <c r="G3432" t="b">
        <v>1</v>
      </c>
      <c r="H3432" t="b">
        <v>0</v>
      </c>
      <c r="I3432" t="b">
        <v>0</v>
      </c>
      <c r="J3432" t="s">
        <v>483</v>
      </c>
      <c r="L3432">
        <v>19</v>
      </c>
      <c r="M3432">
        <v>4</v>
      </c>
      <c r="N3432" t="b">
        <v>0</v>
      </c>
      <c r="O3432" t="s">
        <v>971</v>
      </c>
      <c r="T3432" t="b">
        <v>0</v>
      </c>
      <c r="V3432" t="b">
        <v>0</v>
      </c>
      <c r="W3432" t="b">
        <v>1</v>
      </c>
    </row>
    <row r="3433" spans="4:23" x14ac:dyDescent="0.25">
      <c r="D3433" s="5" t="s">
        <v>52</v>
      </c>
      <c r="E3433">
        <v>33</v>
      </c>
      <c r="G3433" t="b">
        <v>1</v>
      </c>
      <c r="H3433" t="b">
        <v>0</v>
      </c>
      <c r="I3433" t="b">
        <v>0</v>
      </c>
      <c r="J3433" t="s">
        <v>483</v>
      </c>
      <c r="L3433">
        <v>19</v>
      </c>
      <c r="M3433">
        <v>4</v>
      </c>
      <c r="N3433" t="b">
        <v>0</v>
      </c>
      <c r="O3433" t="s">
        <v>973</v>
      </c>
      <c r="T3433" t="b">
        <v>0</v>
      </c>
      <c r="V3433" t="b">
        <v>0</v>
      </c>
      <c r="W3433" t="b">
        <v>1</v>
      </c>
    </row>
    <row r="3434" spans="4:23" x14ac:dyDescent="0.25">
      <c r="D3434" s="5" t="s">
        <v>53</v>
      </c>
      <c r="E3434">
        <v>34</v>
      </c>
      <c r="G3434" t="b">
        <v>1</v>
      </c>
      <c r="H3434" t="b">
        <v>0</v>
      </c>
      <c r="I3434" t="b">
        <v>0</v>
      </c>
      <c r="J3434" t="s">
        <v>483</v>
      </c>
      <c r="L3434">
        <v>19</v>
      </c>
      <c r="M3434">
        <v>4</v>
      </c>
      <c r="N3434" t="b">
        <v>0</v>
      </c>
      <c r="O3434" t="s">
        <v>975</v>
      </c>
      <c r="T3434" t="b">
        <v>0</v>
      </c>
      <c r="V3434" t="b">
        <v>0</v>
      </c>
      <c r="W3434" t="b">
        <v>1</v>
      </c>
    </row>
    <row r="3435" spans="4:23" x14ac:dyDescent="0.25">
      <c r="D3435" s="5" t="s">
        <v>54</v>
      </c>
      <c r="E3435">
        <v>35</v>
      </c>
      <c r="G3435" t="b">
        <v>1</v>
      </c>
      <c r="H3435" t="b">
        <v>0</v>
      </c>
      <c r="I3435" t="b">
        <v>0</v>
      </c>
      <c r="J3435" t="s">
        <v>483</v>
      </c>
      <c r="L3435">
        <v>19</v>
      </c>
      <c r="M3435">
        <v>4</v>
      </c>
      <c r="N3435" t="b">
        <v>0</v>
      </c>
      <c r="O3435" t="s">
        <v>977</v>
      </c>
      <c r="T3435" t="b">
        <v>0</v>
      </c>
      <c r="V3435" t="b">
        <v>0</v>
      </c>
      <c r="W3435" t="b">
        <v>1</v>
      </c>
    </row>
    <row r="3436" spans="4:23" x14ac:dyDescent="0.25">
      <c r="D3436" s="5" t="s">
        <v>55</v>
      </c>
      <c r="E3436">
        <v>36</v>
      </c>
      <c r="G3436" t="b">
        <v>1</v>
      </c>
      <c r="H3436" t="b">
        <v>0</v>
      </c>
      <c r="I3436" t="b">
        <v>0</v>
      </c>
      <c r="J3436" t="s">
        <v>483</v>
      </c>
      <c r="L3436">
        <v>19</v>
      </c>
      <c r="M3436">
        <v>4</v>
      </c>
      <c r="N3436" t="b">
        <v>0</v>
      </c>
      <c r="O3436" t="s">
        <v>979</v>
      </c>
      <c r="T3436" t="b">
        <v>0</v>
      </c>
      <c r="V3436" t="b">
        <v>0</v>
      </c>
      <c r="W3436" t="b">
        <v>1</v>
      </c>
    </row>
    <row r="3437" spans="4:23" x14ac:dyDescent="0.25">
      <c r="D3437" s="5" t="s">
        <v>56</v>
      </c>
      <c r="E3437">
        <v>37</v>
      </c>
      <c r="G3437" t="b">
        <v>1</v>
      </c>
      <c r="H3437" t="b">
        <v>0</v>
      </c>
      <c r="I3437" t="b">
        <v>0</v>
      </c>
      <c r="J3437" t="s">
        <v>483</v>
      </c>
      <c r="L3437">
        <v>19</v>
      </c>
      <c r="M3437">
        <v>4</v>
      </c>
      <c r="N3437" t="b">
        <v>0</v>
      </c>
      <c r="O3437" t="s">
        <v>981</v>
      </c>
      <c r="T3437" t="b">
        <v>0</v>
      </c>
      <c r="V3437" t="b">
        <v>0</v>
      </c>
      <c r="W3437" t="b">
        <v>1</v>
      </c>
    </row>
    <row r="3438" spans="4:23" x14ac:dyDescent="0.25">
      <c r="D3438" s="5" t="s">
        <v>117</v>
      </c>
      <c r="E3438">
        <v>38</v>
      </c>
      <c r="G3438" t="b">
        <v>1</v>
      </c>
      <c r="H3438" t="b">
        <v>0</v>
      </c>
      <c r="I3438" t="b">
        <v>0</v>
      </c>
      <c r="J3438" t="s">
        <v>483</v>
      </c>
      <c r="L3438">
        <v>19</v>
      </c>
      <c r="M3438">
        <v>4</v>
      </c>
      <c r="N3438" t="b">
        <v>0</v>
      </c>
      <c r="O3438" t="s">
        <v>900</v>
      </c>
      <c r="T3438" t="b">
        <v>1</v>
      </c>
      <c r="V3438" t="b">
        <v>0</v>
      </c>
      <c r="W3438" t="b">
        <v>1</v>
      </c>
    </row>
    <row r="3439" spans="4:23" x14ac:dyDescent="0.25">
      <c r="D3439" s="5" t="s">
        <v>119</v>
      </c>
      <c r="E3439">
        <v>39</v>
      </c>
      <c r="G3439" t="b">
        <v>1</v>
      </c>
      <c r="H3439" t="b">
        <v>0</v>
      </c>
      <c r="I3439" t="b">
        <v>0</v>
      </c>
      <c r="J3439" t="s">
        <v>483</v>
      </c>
      <c r="L3439">
        <v>19</v>
      </c>
      <c r="M3439">
        <v>4</v>
      </c>
      <c r="N3439" t="b">
        <v>0</v>
      </c>
      <c r="O3439" t="s">
        <v>902</v>
      </c>
      <c r="T3439" t="b">
        <v>1</v>
      </c>
      <c r="V3439" t="b">
        <v>0</v>
      </c>
      <c r="W3439" t="b">
        <v>1</v>
      </c>
    </row>
    <row r="3440" spans="4:23" x14ac:dyDescent="0.25">
      <c r="D3440" s="5" t="s">
        <v>121</v>
      </c>
      <c r="E3440">
        <v>40</v>
      </c>
      <c r="G3440" t="b">
        <v>1</v>
      </c>
      <c r="H3440" t="b">
        <v>0</v>
      </c>
      <c r="I3440" t="b">
        <v>0</v>
      </c>
      <c r="J3440" t="s">
        <v>483</v>
      </c>
      <c r="L3440">
        <v>19</v>
      </c>
      <c r="M3440">
        <v>4</v>
      </c>
      <c r="N3440" t="b">
        <v>0</v>
      </c>
      <c r="O3440" t="s">
        <v>904</v>
      </c>
      <c r="T3440" t="b">
        <v>1</v>
      </c>
      <c r="V3440" t="b">
        <v>0</v>
      </c>
      <c r="W3440" t="b">
        <v>1</v>
      </c>
    </row>
    <row r="3441" spans="1:23" x14ac:dyDescent="0.25">
      <c r="D3441" s="5" t="s">
        <v>123</v>
      </c>
      <c r="E3441">
        <v>41</v>
      </c>
      <c r="G3441" t="b">
        <v>1</v>
      </c>
      <c r="H3441" t="b">
        <v>0</v>
      </c>
      <c r="I3441" t="b">
        <v>0</v>
      </c>
      <c r="J3441" t="s">
        <v>483</v>
      </c>
      <c r="L3441">
        <v>19</v>
      </c>
      <c r="M3441">
        <v>4</v>
      </c>
      <c r="N3441" t="b">
        <v>0</v>
      </c>
      <c r="O3441" t="s">
        <v>906</v>
      </c>
      <c r="T3441" t="b">
        <v>1</v>
      </c>
      <c r="V3441" t="b">
        <v>0</v>
      </c>
      <c r="W3441" t="b">
        <v>1</v>
      </c>
    </row>
    <row r="3442" spans="1:23" x14ac:dyDescent="0.25">
      <c r="D3442" s="5" t="s">
        <v>125</v>
      </c>
      <c r="E3442">
        <v>42</v>
      </c>
      <c r="G3442" t="b">
        <v>1</v>
      </c>
      <c r="H3442" t="b">
        <v>0</v>
      </c>
      <c r="I3442" t="b">
        <v>0</v>
      </c>
      <c r="J3442" t="s">
        <v>483</v>
      </c>
      <c r="L3442">
        <v>19</v>
      </c>
      <c r="M3442">
        <v>4</v>
      </c>
      <c r="N3442" t="b">
        <v>0</v>
      </c>
      <c r="O3442" t="s">
        <v>908</v>
      </c>
      <c r="T3442" t="b">
        <v>1</v>
      </c>
      <c r="V3442" t="b">
        <v>0</v>
      </c>
      <c r="W3442" t="b">
        <v>1</v>
      </c>
    </row>
    <row r="3443" spans="1:23" x14ac:dyDescent="0.25">
      <c r="D3443" s="5" t="s">
        <v>127</v>
      </c>
      <c r="E3443">
        <v>43</v>
      </c>
      <c r="G3443" t="b">
        <v>1</v>
      </c>
      <c r="H3443" t="b">
        <v>0</v>
      </c>
      <c r="I3443" t="b">
        <v>0</v>
      </c>
      <c r="J3443" t="s">
        <v>483</v>
      </c>
      <c r="L3443">
        <v>19</v>
      </c>
      <c r="M3443">
        <v>4</v>
      </c>
      <c r="N3443" t="b">
        <v>0</v>
      </c>
      <c r="O3443" t="s">
        <v>910</v>
      </c>
      <c r="T3443" t="b">
        <v>1</v>
      </c>
      <c r="V3443" t="b">
        <v>0</v>
      </c>
      <c r="W3443" t="b">
        <v>1</v>
      </c>
    </row>
    <row r="3444" spans="1:23" x14ac:dyDescent="0.25">
      <c r="D3444" s="5" t="s">
        <v>129</v>
      </c>
      <c r="E3444">
        <v>44</v>
      </c>
      <c r="G3444" t="b">
        <v>1</v>
      </c>
      <c r="H3444" t="b">
        <v>0</v>
      </c>
      <c r="I3444" t="b">
        <v>0</v>
      </c>
      <c r="J3444" t="s">
        <v>483</v>
      </c>
      <c r="L3444">
        <v>19</v>
      </c>
      <c r="M3444">
        <v>4</v>
      </c>
      <c r="N3444" t="b">
        <v>0</v>
      </c>
      <c r="O3444" t="s">
        <v>912</v>
      </c>
      <c r="T3444" t="b">
        <v>1</v>
      </c>
      <c r="V3444" t="b">
        <v>0</v>
      </c>
      <c r="W3444" t="b">
        <v>1</v>
      </c>
    </row>
    <row r="3445" spans="1:23" x14ac:dyDescent="0.25">
      <c r="D3445" s="5" t="s">
        <v>131</v>
      </c>
      <c r="E3445">
        <v>45</v>
      </c>
      <c r="G3445" t="b">
        <v>1</v>
      </c>
      <c r="H3445" t="b">
        <v>0</v>
      </c>
      <c r="I3445" t="b">
        <v>0</v>
      </c>
      <c r="J3445" t="s">
        <v>483</v>
      </c>
      <c r="L3445">
        <v>19</v>
      </c>
      <c r="M3445">
        <v>4</v>
      </c>
      <c r="N3445" t="b">
        <v>0</v>
      </c>
      <c r="O3445" t="s">
        <v>914</v>
      </c>
      <c r="T3445" t="b">
        <v>1</v>
      </c>
      <c r="V3445" t="b">
        <v>0</v>
      </c>
      <c r="W3445" t="b">
        <v>1</v>
      </c>
    </row>
    <row r="3446" spans="1:23" x14ac:dyDescent="0.25">
      <c r="D3446" s="5" t="s">
        <v>133</v>
      </c>
      <c r="E3446">
        <v>46</v>
      </c>
      <c r="G3446" t="b">
        <v>1</v>
      </c>
      <c r="H3446" t="b">
        <v>0</v>
      </c>
      <c r="I3446" t="b">
        <v>0</v>
      </c>
      <c r="J3446" t="s">
        <v>483</v>
      </c>
      <c r="L3446">
        <v>19</v>
      </c>
      <c r="M3446">
        <v>4</v>
      </c>
      <c r="N3446" t="b">
        <v>0</v>
      </c>
      <c r="O3446" t="s">
        <v>916</v>
      </c>
      <c r="T3446" t="b">
        <v>1</v>
      </c>
      <c r="V3446" t="b">
        <v>0</v>
      </c>
      <c r="W3446" t="b">
        <v>1</v>
      </c>
    </row>
    <row r="3447" spans="1:23" x14ac:dyDescent="0.25">
      <c r="D3447" s="5" t="s">
        <v>135</v>
      </c>
      <c r="E3447">
        <v>47</v>
      </c>
      <c r="G3447" t="b">
        <v>1</v>
      </c>
      <c r="H3447" t="b">
        <v>0</v>
      </c>
      <c r="I3447" t="b">
        <v>0</v>
      </c>
      <c r="J3447" t="s">
        <v>483</v>
      </c>
      <c r="L3447">
        <v>19</v>
      </c>
      <c r="M3447">
        <v>4</v>
      </c>
      <c r="N3447" t="b">
        <v>0</v>
      </c>
      <c r="O3447" t="s">
        <v>918</v>
      </c>
      <c r="T3447" t="b">
        <v>1</v>
      </c>
      <c r="V3447" t="b">
        <v>0</v>
      </c>
      <c r="W3447" t="b">
        <v>1</v>
      </c>
    </row>
    <row r="3448" spans="1:23" x14ac:dyDescent="0.25">
      <c r="D3448" s="5" t="s">
        <v>137</v>
      </c>
      <c r="E3448">
        <v>48</v>
      </c>
      <c r="G3448" t="b">
        <v>1</v>
      </c>
      <c r="H3448" t="b">
        <v>0</v>
      </c>
      <c r="I3448" t="b">
        <v>0</v>
      </c>
      <c r="J3448" t="s">
        <v>483</v>
      </c>
      <c r="L3448">
        <v>19</v>
      </c>
      <c r="M3448">
        <v>4</v>
      </c>
      <c r="N3448" t="b">
        <v>0</v>
      </c>
      <c r="O3448" t="s">
        <v>920</v>
      </c>
      <c r="T3448" t="b">
        <v>1</v>
      </c>
      <c r="V3448" t="b">
        <v>0</v>
      </c>
      <c r="W3448" t="b">
        <v>1</v>
      </c>
    </row>
    <row r="3449" spans="1:23" x14ac:dyDescent="0.25">
      <c r="D3449" s="5" t="s">
        <v>139</v>
      </c>
      <c r="E3449">
        <v>49</v>
      </c>
      <c r="G3449" t="b">
        <v>1</v>
      </c>
      <c r="H3449" t="b">
        <v>0</v>
      </c>
      <c r="I3449" t="b">
        <v>0</v>
      </c>
      <c r="J3449" t="s">
        <v>483</v>
      </c>
      <c r="L3449">
        <v>19</v>
      </c>
      <c r="M3449">
        <v>4</v>
      </c>
      <c r="N3449" t="b">
        <v>0</v>
      </c>
      <c r="O3449" t="s">
        <v>922</v>
      </c>
      <c r="T3449" t="b">
        <v>1</v>
      </c>
      <c r="V3449" t="b">
        <v>0</v>
      </c>
      <c r="W3449" t="b">
        <v>1</v>
      </c>
    </row>
    <row r="3450" spans="1:23" x14ac:dyDescent="0.25">
      <c r="D3450" s="5" t="s">
        <v>140</v>
      </c>
      <c r="E3450">
        <v>50</v>
      </c>
      <c r="G3450" t="b">
        <v>1</v>
      </c>
      <c r="H3450" t="b">
        <v>0</v>
      </c>
      <c r="I3450" t="b">
        <v>0</v>
      </c>
      <c r="J3450" t="s">
        <v>151</v>
      </c>
      <c r="K3450">
        <v>-1</v>
      </c>
      <c r="N3450" t="b">
        <v>0</v>
      </c>
      <c r="O3450" t="s">
        <v>923</v>
      </c>
      <c r="T3450" t="b">
        <v>0</v>
      </c>
      <c r="V3450" t="b">
        <v>0</v>
      </c>
      <c r="W3450" t="b">
        <v>1</v>
      </c>
    </row>
    <row r="3451" spans="1:23" x14ac:dyDescent="0.25">
      <c r="D3451" s="5" t="s">
        <v>1583</v>
      </c>
      <c r="E3451">
        <v>51</v>
      </c>
      <c r="G3451" t="b">
        <v>1</v>
      </c>
      <c r="H3451" t="b">
        <v>0</v>
      </c>
      <c r="I3451" t="b">
        <v>0</v>
      </c>
      <c r="J3451" t="s">
        <v>151</v>
      </c>
      <c r="K3451">
        <v>-1</v>
      </c>
      <c r="N3451" t="b">
        <v>0</v>
      </c>
      <c r="O3451" t="s">
        <v>1585</v>
      </c>
      <c r="T3451" t="b">
        <v>0</v>
      </c>
      <c r="V3451" t="b">
        <v>0</v>
      </c>
      <c r="W3451" t="b">
        <v>1</v>
      </c>
    </row>
    <row r="3452" spans="1:23" x14ac:dyDescent="0.25">
      <c r="D3452" s="5" t="s">
        <v>454</v>
      </c>
      <c r="E3452">
        <v>52</v>
      </c>
      <c r="G3452" t="b">
        <v>1</v>
      </c>
      <c r="H3452" t="b">
        <v>0</v>
      </c>
      <c r="I3452" t="b">
        <v>0</v>
      </c>
      <c r="N3452" t="b">
        <v>0</v>
      </c>
      <c r="O3452" t="s">
        <v>983</v>
      </c>
      <c r="T3452" t="b">
        <v>0</v>
      </c>
      <c r="V3452" t="b">
        <v>0</v>
      </c>
      <c r="W3452" t="b">
        <v>1</v>
      </c>
    </row>
    <row r="3453" spans="1:23" x14ac:dyDescent="0.25">
      <c r="D3453" s="5" t="s">
        <v>455</v>
      </c>
      <c r="E3453">
        <v>53</v>
      </c>
      <c r="G3453" t="b">
        <v>1</v>
      </c>
      <c r="H3453" t="b">
        <v>0</v>
      </c>
      <c r="I3453" t="b">
        <v>0</v>
      </c>
      <c r="N3453" t="b">
        <v>0</v>
      </c>
      <c r="O3453" t="s">
        <v>984</v>
      </c>
      <c r="T3453" t="b">
        <v>0</v>
      </c>
      <c r="V3453" t="b">
        <v>0</v>
      </c>
      <c r="W3453" t="b">
        <v>1</v>
      </c>
    </row>
    <row r="3454" spans="1:23" x14ac:dyDescent="0.25">
      <c r="A3454" t="s">
        <v>1413</v>
      </c>
    </row>
    <row r="3455" spans="1:23" x14ac:dyDescent="0.25">
      <c r="A3455" t="s">
        <v>1426</v>
      </c>
    </row>
    <row r="3456" spans="1:23" x14ac:dyDescent="0.25">
      <c r="A3456">
        <v>70</v>
      </c>
    </row>
    <row r="3457" spans="1:23" x14ac:dyDescent="0.25">
      <c r="A3457">
        <v>70</v>
      </c>
      <c r="B3457" s="5" t="s">
        <v>624</v>
      </c>
    </row>
    <row r="3458" spans="1:23" x14ac:dyDescent="0.25">
      <c r="A3458" t="s">
        <v>1427</v>
      </c>
    </row>
    <row r="3459" spans="1:23" x14ac:dyDescent="0.25">
      <c r="A3459" t="s">
        <v>1428</v>
      </c>
    </row>
    <row r="3460" spans="1:23" x14ac:dyDescent="0.25">
      <c r="A3460">
        <v>68</v>
      </c>
    </row>
    <row r="3461" spans="1:23" x14ac:dyDescent="0.25">
      <c r="B3461" s="5" t="s">
        <v>24</v>
      </c>
    </row>
    <row r="3462" spans="1:23" x14ac:dyDescent="0.25">
      <c r="A3462">
        <v>68</v>
      </c>
      <c r="B3462" s="5" t="s">
        <v>1602</v>
      </c>
    </row>
    <row r="3463" spans="1:23" x14ac:dyDescent="0.25">
      <c r="A3463" t="s">
        <v>1429</v>
      </c>
    </row>
    <row r="3464" spans="1:23" x14ac:dyDescent="0.25">
      <c r="A3464" t="s">
        <v>1430</v>
      </c>
    </row>
    <row r="3465" spans="1:23" x14ac:dyDescent="0.25">
      <c r="D3465" s="5" t="s">
        <v>164</v>
      </c>
      <c r="E3465">
        <v>1</v>
      </c>
      <c r="G3465" t="b">
        <v>1</v>
      </c>
      <c r="H3465" t="b">
        <v>0</v>
      </c>
      <c r="I3465" t="b">
        <v>0</v>
      </c>
      <c r="N3465" t="b">
        <v>0</v>
      </c>
      <c r="O3465" t="s">
        <v>43</v>
      </c>
      <c r="T3465" t="b">
        <v>0</v>
      </c>
      <c r="V3465" t="b">
        <v>0</v>
      </c>
      <c r="W3465" t="b">
        <v>1</v>
      </c>
    </row>
    <row r="3466" spans="1:23" x14ac:dyDescent="0.25">
      <c r="D3466" s="5" t="s">
        <v>110</v>
      </c>
      <c r="E3466">
        <v>2</v>
      </c>
      <c r="G3466" t="b">
        <v>1</v>
      </c>
      <c r="H3466" t="b">
        <v>0</v>
      </c>
      <c r="I3466" t="b">
        <v>0</v>
      </c>
      <c r="N3466" t="b">
        <v>0</v>
      </c>
      <c r="O3466" t="s">
        <v>646</v>
      </c>
      <c r="T3466" t="b">
        <v>0</v>
      </c>
      <c r="V3466" t="b">
        <v>0</v>
      </c>
      <c r="W3466" t="b">
        <v>1</v>
      </c>
    </row>
    <row r="3467" spans="1:23" x14ac:dyDescent="0.25">
      <c r="D3467" s="5" t="s">
        <v>846</v>
      </c>
      <c r="E3467">
        <v>3</v>
      </c>
      <c r="G3467" t="b">
        <v>1</v>
      </c>
      <c r="H3467" t="b">
        <v>0</v>
      </c>
      <c r="I3467" t="b">
        <v>0</v>
      </c>
      <c r="N3467" t="b">
        <v>0</v>
      </c>
      <c r="O3467" t="s">
        <v>992</v>
      </c>
      <c r="T3467" t="b">
        <v>0</v>
      </c>
      <c r="V3467" t="b">
        <v>0</v>
      </c>
      <c r="W3467" t="b">
        <v>1</v>
      </c>
    </row>
    <row r="3468" spans="1:23" x14ac:dyDescent="0.25">
      <c r="D3468" s="5" t="s">
        <v>847</v>
      </c>
      <c r="E3468">
        <v>4</v>
      </c>
      <c r="G3468" t="b">
        <v>1</v>
      </c>
      <c r="H3468" t="b">
        <v>0</v>
      </c>
      <c r="I3468" t="b">
        <v>0</v>
      </c>
      <c r="N3468" t="b">
        <v>0</v>
      </c>
      <c r="O3468" t="s">
        <v>993</v>
      </c>
      <c r="T3468" t="b">
        <v>0</v>
      </c>
      <c r="V3468" t="b">
        <v>0</v>
      </c>
      <c r="W3468" t="b">
        <v>1</v>
      </c>
    </row>
    <row r="3469" spans="1:23" x14ac:dyDescent="0.25">
      <c r="D3469" s="5" t="s">
        <v>383</v>
      </c>
      <c r="E3469">
        <v>5</v>
      </c>
      <c r="G3469" t="b">
        <v>1</v>
      </c>
      <c r="H3469" t="b">
        <v>0</v>
      </c>
      <c r="I3469" t="b">
        <v>0</v>
      </c>
      <c r="N3469" t="b">
        <v>0</v>
      </c>
      <c r="O3469" t="s">
        <v>994</v>
      </c>
      <c r="T3469" t="b">
        <v>0</v>
      </c>
      <c r="V3469" t="b">
        <v>0</v>
      </c>
      <c r="W3469" t="b">
        <v>1</v>
      </c>
    </row>
    <row r="3470" spans="1:23" x14ac:dyDescent="0.25">
      <c r="D3470" s="5" t="s">
        <v>23</v>
      </c>
      <c r="E3470">
        <v>6</v>
      </c>
      <c r="G3470" t="b">
        <v>1</v>
      </c>
      <c r="H3470" t="b">
        <v>0</v>
      </c>
      <c r="I3470" t="b">
        <v>0</v>
      </c>
      <c r="N3470" t="b">
        <v>0</v>
      </c>
      <c r="O3470" t="s">
        <v>644</v>
      </c>
      <c r="T3470" t="b">
        <v>0</v>
      </c>
      <c r="V3470" t="b">
        <v>0</v>
      </c>
      <c r="W3470" t="b">
        <v>1</v>
      </c>
    </row>
    <row r="3471" spans="1:23" x14ac:dyDescent="0.25">
      <c r="D3471" s="5" t="s">
        <v>165</v>
      </c>
      <c r="E3471">
        <v>7</v>
      </c>
      <c r="G3471" t="b">
        <v>1</v>
      </c>
      <c r="H3471" t="b">
        <v>0</v>
      </c>
      <c r="I3471" t="b">
        <v>0</v>
      </c>
      <c r="N3471" t="b">
        <v>0</v>
      </c>
      <c r="O3471" t="s">
        <v>891</v>
      </c>
      <c r="T3471" t="b">
        <v>0</v>
      </c>
      <c r="V3471" t="b">
        <v>0</v>
      </c>
      <c r="W3471" t="b">
        <v>1</v>
      </c>
    </row>
    <row r="3472" spans="1:23" x14ac:dyDescent="0.25">
      <c r="D3472" s="5" t="s">
        <v>513</v>
      </c>
      <c r="E3472">
        <v>8</v>
      </c>
      <c r="G3472" t="b">
        <v>1</v>
      </c>
      <c r="H3472" t="b">
        <v>0</v>
      </c>
      <c r="I3472" t="b">
        <v>0</v>
      </c>
      <c r="N3472" t="b">
        <v>0</v>
      </c>
      <c r="O3472" t="s">
        <v>989</v>
      </c>
      <c r="T3472" t="b">
        <v>0</v>
      </c>
      <c r="V3472" t="b">
        <v>0</v>
      </c>
      <c r="W3472" t="b">
        <v>1</v>
      </c>
    </row>
    <row r="3473" spans="1:23" x14ac:dyDescent="0.25">
      <c r="D3473" s="5" t="s">
        <v>514</v>
      </c>
      <c r="E3473">
        <v>9</v>
      </c>
      <c r="G3473" t="b">
        <v>1</v>
      </c>
      <c r="H3473" t="b">
        <v>0</v>
      </c>
      <c r="I3473" t="b">
        <v>0</v>
      </c>
      <c r="N3473" t="b">
        <v>0</v>
      </c>
      <c r="O3473" t="s">
        <v>990</v>
      </c>
      <c r="T3473" t="b">
        <v>0</v>
      </c>
      <c r="V3473" t="b">
        <v>0</v>
      </c>
      <c r="W3473" t="b">
        <v>1</v>
      </c>
    </row>
    <row r="3474" spans="1:23" x14ac:dyDescent="0.25">
      <c r="A3474" t="s">
        <v>1431</v>
      </c>
    </row>
    <row r="3475" spans="1:23" x14ac:dyDescent="0.25">
      <c r="A3475" t="s">
        <v>1442</v>
      </c>
    </row>
    <row r="3477" spans="1:23" x14ac:dyDescent="0.25">
      <c r="B3477" s="5" t="s">
        <v>24</v>
      </c>
    </row>
    <row r="3478" spans="1:23" x14ac:dyDescent="0.25">
      <c r="A3478">
        <v>70</v>
      </c>
      <c r="B3478" s="5" t="s">
        <v>624</v>
      </c>
    </row>
    <row r="3479" spans="1:23" x14ac:dyDescent="0.25">
      <c r="A3479" t="s">
        <v>1443</v>
      </c>
    </row>
    <row r="3480" spans="1:23" x14ac:dyDescent="0.25">
      <c r="A3480" t="s">
        <v>1444</v>
      </c>
    </row>
    <row r="3482" spans="1:23" x14ac:dyDescent="0.25">
      <c r="B3482" s="5" t="s">
        <v>24</v>
      </c>
    </row>
    <row r="3483" spans="1:23" x14ac:dyDescent="0.25">
      <c r="A3483">
        <v>68</v>
      </c>
      <c r="B3483" s="5" t="s">
        <v>1602</v>
      </c>
    </row>
    <row r="3484" spans="1:23" x14ac:dyDescent="0.25">
      <c r="A3484" t="s">
        <v>1445</v>
      </c>
    </row>
    <row r="3485" spans="1:23" x14ac:dyDescent="0.25">
      <c r="A3485" t="s">
        <v>1446</v>
      </c>
    </row>
    <row r="3486" spans="1:23" x14ac:dyDescent="0.25">
      <c r="D3486" s="5" t="s">
        <v>70</v>
      </c>
      <c r="E3486">
        <v>1</v>
      </c>
      <c r="G3486" t="b">
        <v>1</v>
      </c>
      <c r="H3486" t="b">
        <v>0</v>
      </c>
      <c r="I3486" t="b">
        <v>0</v>
      </c>
      <c r="N3486" t="b">
        <v>0</v>
      </c>
      <c r="O3486" t="s">
        <v>886</v>
      </c>
      <c r="T3486" t="b">
        <v>0</v>
      </c>
      <c r="V3486" t="b">
        <v>0</v>
      </c>
      <c r="W3486" t="b">
        <v>1</v>
      </c>
    </row>
    <row r="3487" spans="1:23" x14ac:dyDescent="0.25">
      <c r="D3487" s="5" t="s">
        <v>72</v>
      </c>
      <c r="E3487">
        <v>2</v>
      </c>
      <c r="G3487" t="b">
        <v>1</v>
      </c>
      <c r="H3487" t="b">
        <v>0</v>
      </c>
      <c r="I3487" t="b">
        <v>0</v>
      </c>
      <c r="N3487" t="b">
        <v>0</v>
      </c>
      <c r="O3487" t="s">
        <v>887</v>
      </c>
      <c r="T3487" t="b">
        <v>0</v>
      </c>
      <c r="V3487" t="b">
        <v>0</v>
      </c>
      <c r="W3487" t="b">
        <v>1</v>
      </c>
    </row>
    <row r="3488" spans="1:23" x14ac:dyDescent="0.25">
      <c r="D3488" s="5" t="s">
        <v>112</v>
      </c>
      <c r="E3488">
        <v>3</v>
      </c>
      <c r="G3488" t="b">
        <v>1</v>
      </c>
      <c r="H3488" t="b">
        <v>0</v>
      </c>
      <c r="I3488" t="b">
        <v>0</v>
      </c>
      <c r="N3488" t="b">
        <v>0</v>
      </c>
      <c r="O3488" t="s">
        <v>889</v>
      </c>
      <c r="T3488" t="b">
        <v>0</v>
      </c>
      <c r="V3488" t="b">
        <v>0</v>
      </c>
      <c r="W3488" t="b">
        <v>1</v>
      </c>
    </row>
    <row r="3489" spans="4:23" x14ac:dyDescent="0.25">
      <c r="D3489" s="5" t="s">
        <v>925</v>
      </c>
      <c r="E3489">
        <v>4</v>
      </c>
      <c r="G3489" t="b">
        <v>1</v>
      </c>
      <c r="H3489" t="b">
        <v>0</v>
      </c>
      <c r="I3489" t="b">
        <v>0</v>
      </c>
      <c r="N3489" t="b">
        <v>0</v>
      </c>
      <c r="O3489" t="s">
        <v>928</v>
      </c>
      <c r="T3489" t="b">
        <v>0</v>
      </c>
      <c r="V3489" t="b">
        <v>0</v>
      </c>
      <c r="W3489" t="b">
        <v>1</v>
      </c>
    </row>
    <row r="3490" spans="4:23" x14ac:dyDescent="0.25">
      <c r="D3490" s="5" t="s">
        <v>926</v>
      </c>
      <c r="E3490">
        <v>5</v>
      </c>
      <c r="G3490" t="b">
        <v>1</v>
      </c>
      <c r="H3490" t="b">
        <v>0</v>
      </c>
      <c r="I3490" t="b">
        <v>0</v>
      </c>
      <c r="N3490" t="b">
        <v>0</v>
      </c>
      <c r="O3490" t="s">
        <v>929</v>
      </c>
      <c r="T3490" t="b">
        <v>0</v>
      </c>
      <c r="V3490" t="b">
        <v>0</v>
      </c>
      <c r="W3490" t="b">
        <v>1</v>
      </c>
    </row>
    <row r="3491" spans="4:23" x14ac:dyDescent="0.25">
      <c r="D3491" s="5" t="s">
        <v>524</v>
      </c>
      <c r="E3491">
        <v>6</v>
      </c>
      <c r="G3491" t="b">
        <v>1</v>
      </c>
      <c r="H3491" t="b">
        <v>0</v>
      </c>
      <c r="I3491" t="b">
        <v>0</v>
      </c>
      <c r="N3491" t="b">
        <v>0</v>
      </c>
      <c r="O3491" t="s">
        <v>927</v>
      </c>
      <c r="T3491" t="b">
        <v>0</v>
      </c>
      <c r="V3491" t="b">
        <v>0</v>
      </c>
      <c r="W3491" t="b">
        <v>1</v>
      </c>
    </row>
    <row r="3492" spans="4:23" x14ac:dyDescent="0.25">
      <c r="D3492" s="5" t="s">
        <v>115</v>
      </c>
      <c r="E3492">
        <v>7</v>
      </c>
      <c r="G3492" t="b">
        <v>1</v>
      </c>
      <c r="H3492" t="b">
        <v>0</v>
      </c>
      <c r="I3492" t="b">
        <v>0</v>
      </c>
      <c r="N3492" t="b">
        <v>0</v>
      </c>
      <c r="O3492" t="s">
        <v>898</v>
      </c>
      <c r="T3492" t="b">
        <v>0</v>
      </c>
      <c r="V3492" t="b">
        <v>0</v>
      </c>
      <c r="W3492" t="b">
        <v>1</v>
      </c>
    </row>
    <row r="3493" spans="4:23" x14ac:dyDescent="0.25">
      <c r="D3493" s="5" t="s">
        <v>525</v>
      </c>
      <c r="E3493">
        <v>8</v>
      </c>
      <c r="G3493" t="b">
        <v>1</v>
      </c>
      <c r="H3493" t="b">
        <v>0</v>
      </c>
      <c r="I3493" t="b">
        <v>0</v>
      </c>
      <c r="N3493" t="b">
        <v>0</v>
      </c>
      <c r="O3493" t="s">
        <v>899</v>
      </c>
      <c r="T3493" t="b">
        <v>0</v>
      </c>
      <c r="V3493" t="b">
        <v>0</v>
      </c>
      <c r="W3493" t="b">
        <v>1</v>
      </c>
    </row>
    <row r="3494" spans="4:23" x14ac:dyDescent="0.25">
      <c r="D3494" s="5" t="s">
        <v>117</v>
      </c>
      <c r="E3494">
        <v>9</v>
      </c>
      <c r="G3494" t="b">
        <v>1</v>
      </c>
      <c r="H3494" t="b">
        <v>0</v>
      </c>
      <c r="I3494" t="b">
        <v>0</v>
      </c>
      <c r="N3494" t="b">
        <v>0</v>
      </c>
      <c r="O3494" t="s">
        <v>900</v>
      </c>
      <c r="T3494" t="b">
        <v>0</v>
      </c>
      <c r="V3494" t="b">
        <v>0</v>
      </c>
      <c r="W3494" t="b">
        <v>1</v>
      </c>
    </row>
    <row r="3495" spans="4:23" x14ac:dyDescent="0.25">
      <c r="D3495" s="5" t="s">
        <v>526</v>
      </c>
      <c r="E3495">
        <v>10</v>
      </c>
      <c r="G3495" t="b">
        <v>1</v>
      </c>
      <c r="H3495" t="b">
        <v>0</v>
      </c>
      <c r="I3495" t="b">
        <v>0</v>
      </c>
      <c r="N3495" t="b">
        <v>0</v>
      </c>
      <c r="O3495" t="s">
        <v>901</v>
      </c>
      <c r="T3495" t="b">
        <v>0</v>
      </c>
      <c r="V3495" t="b">
        <v>0</v>
      </c>
      <c r="W3495" t="b">
        <v>1</v>
      </c>
    </row>
    <row r="3496" spans="4:23" x14ac:dyDescent="0.25">
      <c r="D3496" s="5" t="s">
        <v>119</v>
      </c>
      <c r="E3496">
        <v>11</v>
      </c>
      <c r="G3496" t="b">
        <v>1</v>
      </c>
      <c r="H3496" t="b">
        <v>0</v>
      </c>
      <c r="I3496" t="b">
        <v>0</v>
      </c>
      <c r="N3496" t="b">
        <v>0</v>
      </c>
      <c r="O3496" t="s">
        <v>902</v>
      </c>
      <c r="T3496" t="b">
        <v>0</v>
      </c>
      <c r="V3496" t="b">
        <v>0</v>
      </c>
      <c r="W3496" t="b">
        <v>1</v>
      </c>
    </row>
    <row r="3497" spans="4:23" x14ac:dyDescent="0.25">
      <c r="D3497" s="5" t="s">
        <v>527</v>
      </c>
      <c r="E3497">
        <v>12</v>
      </c>
      <c r="G3497" t="b">
        <v>1</v>
      </c>
      <c r="H3497" t="b">
        <v>0</v>
      </c>
      <c r="I3497" t="b">
        <v>0</v>
      </c>
      <c r="N3497" t="b">
        <v>0</v>
      </c>
      <c r="O3497" t="s">
        <v>903</v>
      </c>
      <c r="T3497" t="b">
        <v>0</v>
      </c>
      <c r="V3497" t="b">
        <v>0</v>
      </c>
      <c r="W3497" t="b">
        <v>1</v>
      </c>
    </row>
    <row r="3498" spans="4:23" x14ac:dyDescent="0.25">
      <c r="D3498" s="5" t="s">
        <v>121</v>
      </c>
      <c r="E3498">
        <v>13</v>
      </c>
      <c r="G3498" t="b">
        <v>1</v>
      </c>
      <c r="H3498" t="b">
        <v>0</v>
      </c>
      <c r="I3498" t="b">
        <v>0</v>
      </c>
      <c r="N3498" t="b">
        <v>0</v>
      </c>
      <c r="O3498" t="s">
        <v>904</v>
      </c>
      <c r="T3498" t="b">
        <v>0</v>
      </c>
      <c r="V3498" t="b">
        <v>0</v>
      </c>
      <c r="W3498" t="b">
        <v>1</v>
      </c>
    </row>
    <row r="3499" spans="4:23" x14ac:dyDescent="0.25">
      <c r="D3499" s="5" t="s">
        <v>528</v>
      </c>
      <c r="E3499">
        <v>14</v>
      </c>
      <c r="G3499" t="b">
        <v>1</v>
      </c>
      <c r="H3499" t="b">
        <v>0</v>
      </c>
      <c r="I3499" t="b">
        <v>0</v>
      </c>
      <c r="N3499" t="b">
        <v>0</v>
      </c>
      <c r="O3499" t="s">
        <v>905</v>
      </c>
      <c r="T3499" t="b">
        <v>0</v>
      </c>
      <c r="V3499" t="b">
        <v>0</v>
      </c>
      <c r="W3499" t="b">
        <v>1</v>
      </c>
    </row>
    <row r="3500" spans="4:23" x14ac:dyDescent="0.25">
      <c r="D3500" s="5" t="s">
        <v>123</v>
      </c>
      <c r="E3500">
        <v>15</v>
      </c>
      <c r="G3500" t="b">
        <v>1</v>
      </c>
      <c r="H3500" t="b">
        <v>0</v>
      </c>
      <c r="I3500" t="b">
        <v>0</v>
      </c>
      <c r="N3500" t="b">
        <v>0</v>
      </c>
      <c r="O3500" t="s">
        <v>906</v>
      </c>
      <c r="T3500" t="b">
        <v>0</v>
      </c>
      <c r="V3500" t="b">
        <v>0</v>
      </c>
      <c r="W3500" t="b">
        <v>1</v>
      </c>
    </row>
    <row r="3501" spans="4:23" x14ac:dyDescent="0.25">
      <c r="D3501" s="5" t="s">
        <v>529</v>
      </c>
      <c r="E3501">
        <v>16</v>
      </c>
      <c r="G3501" t="b">
        <v>1</v>
      </c>
      <c r="H3501" t="b">
        <v>0</v>
      </c>
      <c r="I3501" t="b">
        <v>0</v>
      </c>
      <c r="N3501" t="b">
        <v>0</v>
      </c>
      <c r="O3501" t="s">
        <v>907</v>
      </c>
      <c r="T3501" t="b">
        <v>0</v>
      </c>
      <c r="V3501" t="b">
        <v>0</v>
      </c>
      <c r="W3501" t="b">
        <v>1</v>
      </c>
    </row>
    <row r="3502" spans="4:23" x14ac:dyDescent="0.25">
      <c r="D3502" s="5" t="s">
        <v>125</v>
      </c>
      <c r="E3502">
        <v>17</v>
      </c>
      <c r="G3502" t="b">
        <v>1</v>
      </c>
      <c r="H3502" t="b">
        <v>0</v>
      </c>
      <c r="I3502" t="b">
        <v>0</v>
      </c>
      <c r="N3502" t="b">
        <v>0</v>
      </c>
      <c r="O3502" t="s">
        <v>908</v>
      </c>
      <c r="T3502" t="b">
        <v>0</v>
      </c>
      <c r="V3502" t="b">
        <v>0</v>
      </c>
      <c r="W3502" t="b">
        <v>1</v>
      </c>
    </row>
    <row r="3503" spans="4:23" x14ac:dyDescent="0.25">
      <c r="D3503" s="5" t="s">
        <v>530</v>
      </c>
      <c r="E3503">
        <v>18</v>
      </c>
      <c r="G3503" t="b">
        <v>1</v>
      </c>
      <c r="H3503" t="b">
        <v>0</v>
      </c>
      <c r="I3503" t="b">
        <v>0</v>
      </c>
      <c r="N3503" t="b">
        <v>0</v>
      </c>
      <c r="O3503" t="s">
        <v>909</v>
      </c>
      <c r="T3503" t="b">
        <v>0</v>
      </c>
      <c r="V3503" t="b">
        <v>0</v>
      </c>
      <c r="W3503" t="b">
        <v>1</v>
      </c>
    </row>
    <row r="3504" spans="4:23" x14ac:dyDescent="0.25">
      <c r="D3504" s="5" t="s">
        <v>127</v>
      </c>
      <c r="E3504">
        <v>19</v>
      </c>
      <c r="G3504" t="b">
        <v>1</v>
      </c>
      <c r="H3504" t="b">
        <v>0</v>
      </c>
      <c r="I3504" t="b">
        <v>0</v>
      </c>
      <c r="N3504" t="b">
        <v>0</v>
      </c>
      <c r="O3504" t="s">
        <v>910</v>
      </c>
      <c r="T3504" t="b">
        <v>0</v>
      </c>
      <c r="V3504" t="b">
        <v>0</v>
      </c>
      <c r="W3504" t="b">
        <v>1</v>
      </c>
    </row>
    <row r="3505" spans="1:23" x14ac:dyDescent="0.25">
      <c r="D3505" s="5" t="s">
        <v>531</v>
      </c>
      <c r="E3505">
        <v>20</v>
      </c>
      <c r="G3505" t="b">
        <v>1</v>
      </c>
      <c r="H3505" t="b">
        <v>0</v>
      </c>
      <c r="I3505" t="b">
        <v>0</v>
      </c>
      <c r="N3505" t="b">
        <v>0</v>
      </c>
      <c r="O3505" t="s">
        <v>911</v>
      </c>
      <c r="T3505" t="b">
        <v>0</v>
      </c>
      <c r="V3505" t="b">
        <v>0</v>
      </c>
      <c r="W3505" t="b">
        <v>1</v>
      </c>
    </row>
    <row r="3506" spans="1:23" x14ac:dyDescent="0.25">
      <c r="D3506" s="5" t="s">
        <v>129</v>
      </c>
      <c r="E3506">
        <v>21</v>
      </c>
      <c r="G3506" t="b">
        <v>1</v>
      </c>
      <c r="H3506" t="b">
        <v>0</v>
      </c>
      <c r="I3506" t="b">
        <v>0</v>
      </c>
      <c r="N3506" t="b">
        <v>0</v>
      </c>
      <c r="O3506" t="s">
        <v>912</v>
      </c>
      <c r="T3506" t="b">
        <v>0</v>
      </c>
      <c r="V3506" t="b">
        <v>0</v>
      </c>
      <c r="W3506" t="b">
        <v>1</v>
      </c>
    </row>
    <row r="3507" spans="1:23" x14ac:dyDescent="0.25">
      <c r="D3507" s="5" t="s">
        <v>532</v>
      </c>
      <c r="E3507">
        <v>22</v>
      </c>
      <c r="G3507" t="b">
        <v>1</v>
      </c>
      <c r="H3507" t="b">
        <v>0</v>
      </c>
      <c r="I3507" t="b">
        <v>0</v>
      </c>
      <c r="N3507" t="b">
        <v>0</v>
      </c>
      <c r="O3507" t="s">
        <v>913</v>
      </c>
      <c r="T3507" t="b">
        <v>0</v>
      </c>
      <c r="V3507" t="b">
        <v>0</v>
      </c>
      <c r="W3507" t="b">
        <v>1</v>
      </c>
    </row>
    <row r="3508" spans="1:23" x14ac:dyDescent="0.25">
      <c r="D3508" s="5" t="s">
        <v>131</v>
      </c>
      <c r="E3508">
        <v>23</v>
      </c>
      <c r="G3508" t="b">
        <v>1</v>
      </c>
      <c r="H3508" t="b">
        <v>0</v>
      </c>
      <c r="I3508" t="b">
        <v>0</v>
      </c>
      <c r="N3508" t="b">
        <v>0</v>
      </c>
      <c r="O3508" t="s">
        <v>914</v>
      </c>
      <c r="T3508" t="b">
        <v>0</v>
      </c>
      <c r="V3508" t="b">
        <v>0</v>
      </c>
      <c r="W3508" t="b">
        <v>1</v>
      </c>
    </row>
    <row r="3509" spans="1:23" x14ac:dyDescent="0.25">
      <c r="D3509" s="5" t="s">
        <v>533</v>
      </c>
      <c r="E3509">
        <v>24</v>
      </c>
      <c r="G3509" t="b">
        <v>1</v>
      </c>
      <c r="H3509" t="b">
        <v>0</v>
      </c>
      <c r="I3509" t="b">
        <v>0</v>
      </c>
      <c r="N3509" t="b">
        <v>0</v>
      </c>
      <c r="O3509" t="s">
        <v>915</v>
      </c>
      <c r="T3509" t="b">
        <v>0</v>
      </c>
      <c r="V3509" t="b">
        <v>0</v>
      </c>
      <c r="W3509" t="b">
        <v>1</v>
      </c>
    </row>
    <row r="3510" spans="1:23" x14ac:dyDescent="0.25">
      <c r="D3510" s="5" t="s">
        <v>133</v>
      </c>
      <c r="E3510">
        <v>25</v>
      </c>
      <c r="G3510" t="b">
        <v>1</v>
      </c>
      <c r="H3510" t="b">
        <v>0</v>
      </c>
      <c r="I3510" t="b">
        <v>0</v>
      </c>
      <c r="N3510" t="b">
        <v>0</v>
      </c>
      <c r="O3510" t="s">
        <v>916</v>
      </c>
      <c r="T3510" t="b">
        <v>0</v>
      </c>
      <c r="V3510" t="b">
        <v>0</v>
      </c>
      <c r="W3510" t="b">
        <v>1</v>
      </c>
    </row>
    <row r="3511" spans="1:23" x14ac:dyDescent="0.25">
      <c r="D3511" s="5" t="s">
        <v>534</v>
      </c>
      <c r="E3511">
        <v>26</v>
      </c>
      <c r="G3511" t="b">
        <v>1</v>
      </c>
      <c r="H3511" t="b">
        <v>0</v>
      </c>
      <c r="I3511" t="b">
        <v>0</v>
      </c>
      <c r="N3511" t="b">
        <v>0</v>
      </c>
      <c r="O3511" t="s">
        <v>917</v>
      </c>
      <c r="T3511" t="b">
        <v>0</v>
      </c>
      <c r="V3511" t="b">
        <v>0</v>
      </c>
      <c r="W3511" t="b">
        <v>1</v>
      </c>
    </row>
    <row r="3512" spans="1:23" x14ac:dyDescent="0.25">
      <c r="D3512" s="5" t="s">
        <v>135</v>
      </c>
      <c r="E3512">
        <v>27</v>
      </c>
      <c r="G3512" t="b">
        <v>1</v>
      </c>
      <c r="H3512" t="b">
        <v>0</v>
      </c>
      <c r="I3512" t="b">
        <v>0</v>
      </c>
      <c r="N3512" t="b">
        <v>0</v>
      </c>
      <c r="O3512" t="s">
        <v>918</v>
      </c>
      <c r="T3512" t="b">
        <v>0</v>
      </c>
      <c r="V3512" t="b">
        <v>0</v>
      </c>
      <c r="W3512" t="b">
        <v>1</v>
      </c>
    </row>
    <row r="3513" spans="1:23" x14ac:dyDescent="0.25">
      <c r="D3513" s="5" t="s">
        <v>535</v>
      </c>
      <c r="E3513">
        <v>28</v>
      </c>
      <c r="G3513" t="b">
        <v>1</v>
      </c>
      <c r="H3513" t="b">
        <v>0</v>
      </c>
      <c r="I3513" t="b">
        <v>0</v>
      </c>
      <c r="N3513" t="b">
        <v>0</v>
      </c>
      <c r="O3513" t="s">
        <v>919</v>
      </c>
      <c r="T3513" t="b">
        <v>0</v>
      </c>
      <c r="V3513" t="b">
        <v>0</v>
      </c>
      <c r="W3513" t="b">
        <v>1</v>
      </c>
    </row>
    <row r="3514" spans="1:23" x14ac:dyDescent="0.25">
      <c r="D3514" s="5" t="s">
        <v>137</v>
      </c>
      <c r="E3514">
        <v>29</v>
      </c>
      <c r="G3514" t="b">
        <v>1</v>
      </c>
      <c r="H3514" t="b">
        <v>0</v>
      </c>
      <c r="I3514" t="b">
        <v>0</v>
      </c>
      <c r="N3514" t="b">
        <v>0</v>
      </c>
      <c r="O3514" t="s">
        <v>920</v>
      </c>
      <c r="T3514" t="b">
        <v>0</v>
      </c>
      <c r="V3514" t="b">
        <v>0</v>
      </c>
      <c r="W3514" t="b">
        <v>1</v>
      </c>
    </row>
    <row r="3515" spans="1:23" x14ac:dyDescent="0.25">
      <c r="D3515" s="5" t="s">
        <v>536</v>
      </c>
      <c r="E3515">
        <v>30</v>
      </c>
      <c r="G3515" t="b">
        <v>1</v>
      </c>
      <c r="H3515" t="b">
        <v>0</v>
      </c>
      <c r="I3515" t="b">
        <v>0</v>
      </c>
      <c r="N3515" t="b">
        <v>0</v>
      </c>
      <c r="O3515" t="s">
        <v>921</v>
      </c>
      <c r="T3515" t="b">
        <v>0</v>
      </c>
      <c r="V3515" t="b">
        <v>0</v>
      </c>
      <c r="W3515" t="b">
        <v>1</v>
      </c>
    </row>
    <row r="3516" spans="1:23" x14ac:dyDescent="0.25">
      <c r="D3516" s="5" t="s">
        <v>139</v>
      </c>
      <c r="E3516">
        <v>31</v>
      </c>
      <c r="G3516" t="b">
        <v>1</v>
      </c>
      <c r="H3516" t="b">
        <v>0</v>
      </c>
      <c r="I3516" t="b">
        <v>0</v>
      </c>
      <c r="N3516" t="b">
        <v>0</v>
      </c>
      <c r="O3516" t="s">
        <v>922</v>
      </c>
      <c r="T3516" t="b">
        <v>0</v>
      </c>
      <c r="V3516" t="b">
        <v>0</v>
      </c>
      <c r="W3516" t="b">
        <v>1</v>
      </c>
    </row>
    <row r="3517" spans="1:23" x14ac:dyDescent="0.25">
      <c r="D3517" s="5" t="s">
        <v>140</v>
      </c>
      <c r="E3517">
        <v>32</v>
      </c>
      <c r="G3517" t="b">
        <v>1</v>
      </c>
      <c r="H3517" t="b">
        <v>0</v>
      </c>
      <c r="I3517" t="b">
        <v>0</v>
      </c>
      <c r="N3517" t="b">
        <v>0</v>
      </c>
      <c r="O3517" t="s">
        <v>923</v>
      </c>
      <c r="T3517" t="b">
        <v>0</v>
      </c>
      <c r="V3517" t="b">
        <v>0</v>
      </c>
      <c r="W3517" t="b">
        <v>1</v>
      </c>
    </row>
    <row r="3518" spans="1:23" x14ac:dyDescent="0.25">
      <c r="A3518" t="s">
        <v>1447</v>
      </c>
    </row>
    <row r="3519" spans="1:23" x14ac:dyDescent="0.25">
      <c r="A3519" t="s">
        <v>1386</v>
      </c>
    </row>
    <row r="3520" spans="1:23" x14ac:dyDescent="0.25">
      <c r="A3520">
        <v>70</v>
      </c>
    </row>
    <row r="3521" spans="1:23" x14ac:dyDescent="0.25">
      <c r="A3521">
        <v>70</v>
      </c>
      <c r="B3521" s="5" t="s">
        <v>624</v>
      </c>
    </row>
    <row r="3522" spans="1:23" x14ac:dyDescent="0.25">
      <c r="A3522" t="s">
        <v>1387</v>
      </c>
    </row>
    <row r="3523" spans="1:23" x14ac:dyDescent="0.25">
      <c r="A3523" t="s">
        <v>1388</v>
      </c>
    </row>
    <row r="3524" spans="1:23" x14ac:dyDescent="0.25">
      <c r="A3524">
        <v>68</v>
      </c>
    </row>
    <row r="3525" spans="1:23" x14ac:dyDescent="0.25">
      <c r="B3525" s="5" t="s">
        <v>24</v>
      </c>
    </row>
    <row r="3526" spans="1:23" x14ac:dyDescent="0.25">
      <c r="A3526">
        <v>68</v>
      </c>
      <c r="B3526" s="5" t="s">
        <v>1602</v>
      </c>
    </row>
    <row r="3527" spans="1:23" x14ac:dyDescent="0.25">
      <c r="A3527" t="s">
        <v>1389</v>
      </c>
    </row>
    <row r="3528" spans="1:23" x14ac:dyDescent="0.25">
      <c r="A3528" t="s">
        <v>1392</v>
      </c>
    </row>
    <row r="3529" spans="1:23" x14ac:dyDescent="0.25">
      <c r="D3529" s="5" t="s">
        <v>261</v>
      </c>
      <c r="E3529">
        <v>1</v>
      </c>
      <c r="G3529" t="b">
        <v>1</v>
      </c>
      <c r="H3529" t="b">
        <v>0</v>
      </c>
      <c r="I3529" t="b">
        <v>0</v>
      </c>
      <c r="J3529" t="s">
        <v>71</v>
      </c>
      <c r="L3529">
        <v>10</v>
      </c>
      <c r="M3529">
        <v>0</v>
      </c>
      <c r="N3529" t="b">
        <v>0</v>
      </c>
      <c r="O3529" t="s">
        <v>935</v>
      </c>
      <c r="T3529" t="b">
        <v>0</v>
      </c>
      <c r="V3529" t="b">
        <v>0</v>
      </c>
      <c r="W3529" t="b">
        <v>1</v>
      </c>
    </row>
    <row r="3530" spans="1:23" x14ac:dyDescent="0.25">
      <c r="D3530" s="5" t="s">
        <v>259</v>
      </c>
      <c r="E3530">
        <v>2</v>
      </c>
      <c r="G3530" t="b">
        <v>1</v>
      </c>
      <c r="H3530" t="b">
        <v>0</v>
      </c>
      <c r="I3530" t="b">
        <v>0</v>
      </c>
      <c r="J3530" t="s">
        <v>71</v>
      </c>
      <c r="L3530">
        <v>10</v>
      </c>
      <c r="M3530">
        <v>0</v>
      </c>
      <c r="N3530" t="b">
        <v>0</v>
      </c>
      <c r="O3530" t="s">
        <v>938</v>
      </c>
      <c r="T3530" t="b">
        <v>0</v>
      </c>
      <c r="V3530" t="b">
        <v>0</v>
      </c>
      <c r="W3530" t="b">
        <v>1</v>
      </c>
    </row>
    <row r="3531" spans="1:23" x14ac:dyDescent="0.25">
      <c r="D3531" s="5" t="s">
        <v>478</v>
      </c>
      <c r="E3531">
        <v>3</v>
      </c>
      <c r="G3531" t="b">
        <v>1</v>
      </c>
      <c r="H3531" t="b">
        <v>0</v>
      </c>
      <c r="I3531" t="b">
        <v>0</v>
      </c>
      <c r="J3531" t="s">
        <v>151</v>
      </c>
      <c r="K3531">
        <v>255</v>
      </c>
      <c r="N3531" t="b">
        <v>0</v>
      </c>
      <c r="O3531" t="s">
        <v>648</v>
      </c>
      <c r="T3531" t="b">
        <v>0</v>
      </c>
      <c r="V3531" t="b">
        <v>0</v>
      </c>
      <c r="W3531" t="b">
        <v>1</v>
      </c>
    </row>
    <row r="3532" spans="1:23" x14ac:dyDescent="0.25">
      <c r="D3532" s="5" t="s">
        <v>110</v>
      </c>
      <c r="E3532">
        <v>4</v>
      </c>
      <c r="G3532" t="b">
        <v>1</v>
      </c>
      <c r="H3532" t="b">
        <v>0</v>
      </c>
      <c r="I3532" t="b">
        <v>0</v>
      </c>
      <c r="J3532" t="s">
        <v>71</v>
      </c>
      <c r="L3532">
        <v>10</v>
      </c>
      <c r="M3532">
        <v>0</v>
      </c>
      <c r="N3532" t="b">
        <v>0</v>
      </c>
      <c r="O3532" t="s">
        <v>646</v>
      </c>
      <c r="T3532" t="b">
        <v>0</v>
      </c>
      <c r="V3532" t="b">
        <v>0</v>
      </c>
      <c r="W3532" t="b">
        <v>1</v>
      </c>
    </row>
    <row r="3533" spans="1:23" x14ac:dyDescent="0.25">
      <c r="D3533" s="5" t="s">
        <v>1242</v>
      </c>
      <c r="E3533">
        <v>5</v>
      </c>
      <c r="G3533" t="b">
        <v>1</v>
      </c>
      <c r="H3533" t="b">
        <v>0</v>
      </c>
      <c r="I3533" t="b">
        <v>0</v>
      </c>
      <c r="N3533" t="b">
        <v>0</v>
      </c>
      <c r="O3533" t="s">
        <v>1267</v>
      </c>
      <c r="T3533" t="b">
        <v>0</v>
      </c>
      <c r="V3533" t="b">
        <v>0</v>
      </c>
      <c r="W3533" t="b">
        <v>1</v>
      </c>
    </row>
    <row r="3534" spans="1:23" x14ac:dyDescent="0.25">
      <c r="D3534" s="5" t="s">
        <v>479</v>
      </c>
      <c r="E3534">
        <v>6</v>
      </c>
      <c r="G3534" t="b">
        <v>1</v>
      </c>
      <c r="H3534" t="b">
        <v>0</v>
      </c>
      <c r="I3534" t="b">
        <v>0</v>
      </c>
      <c r="J3534" t="s">
        <v>71</v>
      </c>
      <c r="L3534">
        <v>10</v>
      </c>
      <c r="M3534">
        <v>0</v>
      </c>
      <c r="N3534" t="b">
        <v>0</v>
      </c>
      <c r="O3534" t="s">
        <v>1268</v>
      </c>
      <c r="T3534" t="b">
        <v>0</v>
      </c>
      <c r="V3534" t="b">
        <v>0</v>
      </c>
      <c r="W3534" t="b">
        <v>1</v>
      </c>
    </row>
    <row r="3535" spans="1:23" x14ac:dyDescent="0.25">
      <c r="D3535" s="5" t="s">
        <v>262</v>
      </c>
      <c r="E3535">
        <v>7</v>
      </c>
      <c r="G3535" t="b">
        <v>1</v>
      </c>
      <c r="H3535" t="b">
        <v>0</v>
      </c>
      <c r="I3535" t="b">
        <v>0</v>
      </c>
      <c r="J3535" t="s">
        <v>71</v>
      </c>
      <c r="L3535">
        <v>10</v>
      </c>
      <c r="M3535">
        <v>0</v>
      </c>
      <c r="N3535" t="b">
        <v>0</v>
      </c>
      <c r="O3535" t="s">
        <v>647</v>
      </c>
      <c r="T3535" t="b">
        <v>0</v>
      </c>
      <c r="V3535" t="b">
        <v>0</v>
      </c>
      <c r="W3535" t="b">
        <v>1</v>
      </c>
    </row>
    <row r="3536" spans="1:23" x14ac:dyDescent="0.25">
      <c r="D3536" s="5" t="s">
        <v>111</v>
      </c>
      <c r="E3536">
        <v>8</v>
      </c>
      <c r="G3536" t="b">
        <v>1</v>
      </c>
      <c r="H3536" t="b">
        <v>0</v>
      </c>
      <c r="I3536" t="b">
        <v>0</v>
      </c>
      <c r="J3536" t="s">
        <v>71</v>
      </c>
      <c r="L3536">
        <v>10</v>
      </c>
      <c r="M3536">
        <v>0</v>
      </c>
      <c r="N3536" t="b">
        <v>0</v>
      </c>
      <c r="O3536" t="s">
        <v>1258</v>
      </c>
      <c r="T3536" t="b">
        <v>0</v>
      </c>
      <c r="V3536" t="b">
        <v>0</v>
      </c>
      <c r="W3536" t="b">
        <v>1</v>
      </c>
    </row>
    <row r="3537" spans="4:23" x14ac:dyDescent="0.25">
      <c r="D3537" s="5" t="s">
        <v>394</v>
      </c>
      <c r="E3537">
        <v>9</v>
      </c>
      <c r="G3537" t="b">
        <v>1</v>
      </c>
      <c r="H3537" t="b">
        <v>0</v>
      </c>
      <c r="I3537" t="b">
        <v>0</v>
      </c>
      <c r="J3537" t="s">
        <v>71</v>
      </c>
      <c r="L3537">
        <v>10</v>
      </c>
      <c r="M3537">
        <v>0</v>
      </c>
      <c r="N3537" t="b">
        <v>0</v>
      </c>
      <c r="O3537" t="s">
        <v>956</v>
      </c>
      <c r="T3537" t="b">
        <v>0</v>
      </c>
      <c r="V3537" t="b">
        <v>0</v>
      </c>
      <c r="W3537" t="b">
        <v>1</v>
      </c>
    </row>
    <row r="3538" spans="4:23" x14ac:dyDescent="0.25">
      <c r="D3538" s="5" t="s">
        <v>112</v>
      </c>
      <c r="E3538">
        <v>10</v>
      </c>
      <c r="G3538" t="b">
        <v>1</v>
      </c>
      <c r="H3538" t="b">
        <v>0</v>
      </c>
      <c r="I3538" t="b">
        <v>0</v>
      </c>
      <c r="J3538" t="s">
        <v>71</v>
      </c>
      <c r="L3538">
        <v>10</v>
      </c>
      <c r="M3538">
        <v>0</v>
      </c>
      <c r="N3538" t="b">
        <v>0</v>
      </c>
      <c r="O3538" t="s">
        <v>889</v>
      </c>
      <c r="T3538" t="b">
        <v>0</v>
      </c>
      <c r="V3538" t="b">
        <v>0</v>
      </c>
      <c r="W3538" t="b">
        <v>1</v>
      </c>
    </row>
    <row r="3539" spans="4:23" x14ac:dyDescent="0.25">
      <c r="D3539" s="5" t="s">
        <v>113</v>
      </c>
      <c r="E3539">
        <v>11</v>
      </c>
      <c r="G3539" t="b">
        <v>1</v>
      </c>
      <c r="H3539" t="b">
        <v>0</v>
      </c>
      <c r="I3539" t="b">
        <v>0</v>
      </c>
      <c r="J3539" t="s">
        <v>483</v>
      </c>
      <c r="L3539">
        <v>19</v>
      </c>
      <c r="M3539">
        <v>4</v>
      </c>
      <c r="N3539" t="b">
        <v>0</v>
      </c>
      <c r="O3539" t="s">
        <v>957</v>
      </c>
      <c r="T3539" t="b">
        <v>1</v>
      </c>
      <c r="V3539" t="b">
        <v>0</v>
      </c>
      <c r="W3539" t="b">
        <v>1</v>
      </c>
    </row>
    <row r="3540" spans="4:23" x14ac:dyDescent="0.25">
      <c r="D3540" s="5" t="s">
        <v>114</v>
      </c>
      <c r="E3540">
        <v>12</v>
      </c>
      <c r="G3540" t="b">
        <v>1</v>
      </c>
      <c r="H3540" t="b">
        <v>0</v>
      </c>
      <c r="I3540" t="b">
        <v>0</v>
      </c>
      <c r="J3540" t="s">
        <v>483</v>
      </c>
      <c r="L3540">
        <v>19</v>
      </c>
      <c r="M3540">
        <v>4</v>
      </c>
      <c r="N3540" t="b">
        <v>0</v>
      </c>
      <c r="O3540" t="s">
        <v>958</v>
      </c>
      <c r="T3540" t="b">
        <v>1</v>
      </c>
      <c r="V3540" t="b">
        <v>0</v>
      </c>
      <c r="W3540" t="b">
        <v>1</v>
      </c>
    </row>
    <row r="3541" spans="4:23" x14ac:dyDescent="0.25">
      <c r="D3541" s="5" t="s">
        <v>115</v>
      </c>
      <c r="E3541">
        <v>13</v>
      </c>
      <c r="G3541" t="b">
        <v>1</v>
      </c>
      <c r="H3541" t="b">
        <v>0</v>
      </c>
      <c r="I3541" t="b">
        <v>0</v>
      </c>
      <c r="J3541" t="s">
        <v>483</v>
      </c>
      <c r="L3541">
        <v>19</v>
      </c>
      <c r="M3541">
        <v>4</v>
      </c>
      <c r="N3541" t="b">
        <v>0</v>
      </c>
      <c r="O3541" t="s">
        <v>898</v>
      </c>
      <c r="T3541" t="b">
        <v>0</v>
      </c>
      <c r="V3541" t="b">
        <v>0</v>
      </c>
      <c r="W3541" t="b">
        <v>1</v>
      </c>
    </row>
    <row r="3542" spans="4:23" x14ac:dyDescent="0.25">
      <c r="D3542" s="5" t="s">
        <v>45</v>
      </c>
      <c r="E3542">
        <v>14</v>
      </c>
      <c r="G3542" t="b">
        <v>1</v>
      </c>
      <c r="H3542" t="b">
        <v>0</v>
      </c>
      <c r="I3542" t="b">
        <v>0</v>
      </c>
      <c r="J3542" t="s">
        <v>483</v>
      </c>
      <c r="L3542">
        <v>19</v>
      </c>
      <c r="M3542">
        <v>4</v>
      </c>
      <c r="N3542" t="b">
        <v>0</v>
      </c>
      <c r="O3542" t="s">
        <v>959</v>
      </c>
      <c r="T3542" t="b">
        <v>0</v>
      </c>
      <c r="V3542" t="b">
        <v>0</v>
      </c>
      <c r="W3542" t="b">
        <v>1</v>
      </c>
    </row>
    <row r="3543" spans="4:23" x14ac:dyDescent="0.25">
      <c r="D3543" s="5" t="s">
        <v>116</v>
      </c>
      <c r="E3543">
        <v>15</v>
      </c>
      <c r="G3543" t="b">
        <v>1</v>
      </c>
      <c r="H3543" t="b">
        <v>0</v>
      </c>
      <c r="I3543" t="b">
        <v>0</v>
      </c>
      <c r="J3543" t="s">
        <v>483</v>
      </c>
      <c r="L3543">
        <v>19</v>
      </c>
      <c r="M3543">
        <v>4</v>
      </c>
      <c r="N3543" t="b">
        <v>0</v>
      </c>
      <c r="O3543" t="s">
        <v>960</v>
      </c>
      <c r="T3543" t="b">
        <v>0</v>
      </c>
      <c r="V3543" t="b">
        <v>0</v>
      </c>
      <c r="W3543" t="b">
        <v>1</v>
      </c>
    </row>
    <row r="3544" spans="4:23" x14ac:dyDescent="0.25">
      <c r="D3544" s="5" t="s">
        <v>117</v>
      </c>
      <c r="E3544">
        <v>16</v>
      </c>
      <c r="G3544" t="b">
        <v>1</v>
      </c>
      <c r="H3544" t="b">
        <v>0</v>
      </c>
      <c r="I3544" t="b">
        <v>0</v>
      </c>
      <c r="J3544" t="s">
        <v>483</v>
      </c>
      <c r="L3544">
        <v>19</v>
      </c>
      <c r="M3544">
        <v>4</v>
      </c>
      <c r="N3544" t="b">
        <v>0</v>
      </c>
      <c r="O3544" t="s">
        <v>900</v>
      </c>
      <c r="T3544" t="b">
        <v>1</v>
      </c>
      <c r="V3544" t="b">
        <v>0</v>
      </c>
      <c r="W3544" t="b">
        <v>1</v>
      </c>
    </row>
    <row r="3545" spans="4:23" x14ac:dyDescent="0.25">
      <c r="D3545" s="5" t="s">
        <v>46</v>
      </c>
      <c r="E3545">
        <v>17</v>
      </c>
      <c r="G3545" t="b">
        <v>1</v>
      </c>
      <c r="H3545" t="b">
        <v>0</v>
      </c>
      <c r="I3545" t="b">
        <v>0</v>
      </c>
      <c r="J3545" t="s">
        <v>483</v>
      </c>
      <c r="L3545">
        <v>19</v>
      </c>
      <c r="M3545">
        <v>4</v>
      </c>
      <c r="N3545" t="b">
        <v>0</v>
      </c>
      <c r="O3545" t="s">
        <v>961</v>
      </c>
      <c r="T3545" t="b">
        <v>0</v>
      </c>
      <c r="V3545" t="b">
        <v>0</v>
      </c>
      <c r="W3545" t="b">
        <v>1</v>
      </c>
    </row>
    <row r="3546" spans="4:23" x14ac:dyDescent="0.25">
      <c r="D3546" s="5" t="s">
        <v>118</v>
      </c>
      <c r="E3546">
        <v>18</v>
      </c>
      <c r="G3546" t="b">
        <v>1</v>
      </c>
      <c r="H3546" t="b">
        <v>0</v>
      </c>
      <c r="I3546" t="b">
        <v>0</v>
      </c>
      <c r="J3546" t="s">
        <v>483</v>
      </c>
      <c r="L3546">
        <v>19</v>
      </c>
      <c r="M3546">
        <v>4</v>
      </c>
      <c r="N3546" t="b">
        <v>0</v>
      </c>
      <c r="O3546" t="s">
        <v>962</v>
      </c>
      <c r="T3546" t="b">
        <v>0</v>
      </c>
      <c r="V3546" t="b">
        <v>0</v>
      </c>
      <c r="W3546" t="b">
        <v>1</v>
      </c>
    </row>
    <row r="3547" spans="4:23" x14ac:dyDescent="0.25">
      <c r="D3547" s="5" t="s">
        <v>119</v>
      </c>
      <c r="E3547">
        <v>19</v>
      </c>
      <c r="G3547" t="b">
        <v>1</v>
      </c>
      <c r="H3547" t="b">
        <v>0</v>
      </c>
      <c r="I3547" t="b">
        <v>0</v>
      </c>
      <c r="J3547" t="s">
        <v>483</v>
      </c>
      <c r="L3547">
        <v>19</v>
      </c>
      <c r="M3547">
        <v>4</v>
      </c>
      <c r="N3547" t="b">
        <v>0</v>
      </c>
      <c r="O3547" t="s">
        <v>902</v>
      </c>
      <c r="T3547" t="b">
        <v>1</v>
      </c>
      <c r="V3547" t="b">
        <v>0</v>
      </c>
      <c r="W3547" t="b">
        <v>1</v>
      </c>
    </row>
    <row r="3548" spans="4:23" x14ac:dyDescent="0.25">
      <c r="D3548" s="5" t="s">
        <v>47</v>
      </c>
      <c r="E3548">
        <v>20</v>
      </c>
      <c r="G3548" t="b">
        <v>1</v>
      </c>
      <c r="H3548" t="b">
        <v>0</v>
      </c>
      <c r="I3548" t="b">
        <v>0</v>
      </c>
      <c r="J3548" t="s">
        <v>483</v>
      </c>
      <c r="L3548">
        <v>19</v>
      </c>
      <c r="M3548">
        <v>4</v>
      </c>
      <c r="N3548" t="b">
        <v>0</v>
      </c>
      <c r="O3548" t="s">
        <v>963</v>
      </c>
      <c r="T3548" t="b">
        <v>0</v>
      </c>
      <c r="V3548" t="b">
        <v>0</v>
      </c>
      <c r="W3548" t="b">
        <v>1</v>
      </c>
    </row>
    <row r="3549" spans="4:23" x14ac:dyDescent="0.25">
      <c r="D3549" s="5" t="s">
        <v>120</v>
      </c>
      <c r="E3549">
        <v>21</v>
      </c>
      <c r="G3549" t="b">
        <v>1</v>
      </c>
      <c r="H3549" t="b">
        <v>0</v>
      </c>
      <c r="I3549" t="b">
        <v>0</v>
      </c>
      <c r="J3549" t="s">
        <v>483</v>
      </c>
      <c r="L3549">
        <v>19</v>
      </c>
      <c r="M3549">
        <v>4</v>
      </c>
      <c r="N3549" t="b">
        <v>0</v>
      </c>
      <c r="O3549" t="s">
        <v>964</v>
      </c>
      <c r="T3549" t="b">
        <v>0</v>
      </c>
      <c r="V3549" t="b">
        <v>0</v>
      </c>
      <c r="W3549" t="b">
        <v>1</v>
      </c>
    </row>
    <row r="3550" spans="4:23" x14ac:dyDescent="0.25">
      <c r="D3550" s="5" t="s">
        <v>121</v>
      </c>
      <c r="E3550">
        <v>22</v>
      </c>
      <c r="G3550" t="b">
        <v>1</v>
      </c>
      <c r="H3550" t="b">
        <v>0</v>
      </c>
      <c r="I3550" t="b">
        <v>0</v>
      </c>
      <c r="J3550" t="s">
        <v>483</v>
      </c>
      <c r="L3550">
        <v>19</v>
      </c>
      <c r="M3550">
        <v>4</v>
      </c>
      <c r="N3550" t="b">
        <v>0</v>
      </c>
      <c r="O3550" t="s">
        <v>904</v>
      </c>
      <c r="T3550" t="b">
        <v>1</v>
      </c>
      <c r="V3550" t="b">
        <v>0</v>
      </c>
      <c r="W3550" t="b">
        <v>1</v>
      </c>
    </row>
    <row r="3551" spans="4:23" x14ac:dyDescent="0.25">
      <c r="D3551" s="5" t="s">
        <v>48</v>
      </c>
      <c r="E3551">
        <v>23</v>
      </c>
      <c r="G3551" t="b">
        <v>1</v>
      </c>
      <c r="H3551" t="b">
        <v>0</v>
      </c>
      <c r="I3551" t="b">
        <v>0</v>
      </c>
      <c r="J3551" t="s">
        <v>483</v>
      </c>
      <c r="L3551">
        <v>19</v>
      </c>
      <c r="M3551">
        <v>4</v>
      </c>
      <c r="N3551" t="b">
        <v>0</v>
      </c>
      <c r="O3551" t="s">
        <v>965</v>
      </c>
      <c r="T3551" t="b">
        <v>0</v>
      </c>
      <c r="V3551" t="b">
        <v>0</v>
      </c>
      <c r="W3551" t="b">
        <v>1</v>
      </c>
    </row>
    <row r="3552" spans="4:23" x14ac:dyDescent="0.25">
      <c r="D3552" s="5" t="s">
        <v>122</v>
      </c>
      <c r="E3552">
        <v>24</v>
      </c>
      <c r="G3552" t="b">
        <v>1</v>
      </c>
      <c r="H3552" t="b">
        <v>0</v>
      </c>
      <c r="I3552" t="b">
        <v>0</v>
      </c>
      <c r="J3552" t="s">
        <v>483</v>
      </c>
      <c r="L3552">
        <v>19</v>
      </c>
      <c r="M3552">
        <v>4</v>
      </c>
      <c r="N3552" t="b">
        <v>0</v>
      </c>
      <c r="O3552" t="s">
        <v>966</v>
      </c>
      <c r="T3552" t="b">
        <v>0</v>
      </c>
      <c r="V3552" t="b">
        <v>0</v>
      </c>
      <c r="W3552" t="b">
        <v>1</v>
      </c>
    </row>
    <row r="3553" spans="4:23" x14ac:dyDescent="0.25">
      <c r="D3553" s="5" t="s">
        <v>123</v>
      </c>
      <c r="E3553">
        <v>25</v>
      </c>
      <c r="G3553" t="b">
        <v>1</v>
      </c>
      <c r="H3553" t="b">
        <v>0</v>
      </c>
      <c r="I3553" t="b">
        <v>0</v>
      </c>
      <c r="J3553" t="s">
        <v>483</v>
      </c>
      <c r="L3553">
        <v>19</v>
      </c>
      <c r="M3553">
        <v>4</v>
      </c>
      <c r="N3553" t="b">
        <v>0</v>
      </c>
      <c r="O3553" t="s">
        <v>906</v>
      </c>
      <c r="T3553" t="b">
        <v>1</v>
      </c>
      <c r="V3553" t="b">
        <v>0</v>
      </c>
      <c r="W3553" t="b">
        <v>1</v>
      </c>
    </row>
    <row r="3554" spans="4:23" x14ac:dyDescent="0.25">
      <c r="D3554" s="5" t="s">
        <v>49</v>
      </c>
      <c r="E3554">
        <v>26</v>
      </c>
      <c r="G3554" t="b">
        <v>1</v>
      </c>
      <c r="H3554" t="b">
        <v>0</v>
      </c>
      <c r="I3554" t="b">
        <v>0</v>
      </c>
      <c r="J3554" t="s">
        <v>483</v>
      </c>
      <c r="L3554">
        <v>19</v>
      </c>
      <c r="M3554">
        <v>4</v>
      </c>
      <c r="N3554" t="b">
        <v>0</v>
      </c>
      <c r="O3554" t="s">
        <v>967</v>
      </c>
      <c r="T3554" t="b">
        <v>0</v>
      </c>
      <c r="V3554" t="b">
        <v>0</v>
      </c>
      <c r="W3554" t="b">
        <v>1</v>
      </c>
    </row>
    <row r="3555" spans="4:23" x14ac:dyDescent="0.25">
      <c r="D3555" s="5" t="s">
        <v>124</v>
      </c>
      <c r="E3555">
        <v>27</v>
      </c>
      <c r="G3555" t="b">
        <v>1</v>
      </c>
      <c r="H3555" t="b">
        <v>0</v>
      </c>
      <c r="I3555" t="b">
        <v>0</v>
      </c>
      <c r="J3555" t="s">
        <v>483</v>
      </c>
      <c r="L3555">
        <v>19</v>
      </c>
      <c r="M3555">
        <v>4</v>
      </c>
      <c r="N3555" t="b">
        <v>0</v>
      </c>
      <c r="O3555" t="s">
        <v>968</v>
      </c>
      <c r="T3555" t="b">
        <v>0</v>
      </c>
      <c r="V3555" t="b">
        <v>0</v>
      </c>
      <c r="W3555" t="b">
        <v>1</v>
      </c>
    </row>
    <row r="3556" spans="4:23" x14ac:dyDescent="0.25">
      <c r="D3556" s="5" t="s">
        <v>125</v>
      </c>
      <c r="E3556">
        <v>28</v>
      </c>
      <c r="G3556" t="b">
        <v>1</v>
      </c>
      <c r="H3556" t="b">
        <v>0</v>
      </c>
      <c r="I3556" t="b">
        <v>0</v>
      </c>
      <c r="J3556" t="s">
        <v>483</v>
      </c>
      <c r="L3556">
        <v>19</v>
      </c>
      <c r="M3556">
        <v>4</v>
      </c>
      <c r="N3556" t="b">
        <v>0</v>
      </c>
      <c r="O3556" t="s">
        <v>908</v>
      </c>
      <c r="T3556" t="b">
        <v>1</v>
      </c>
      <c r="V3556" t="b">
        <v>0</v>
      </c>
      <c r="W3556" t="b">
        <v>1</v>
      </c>
    </row>
    <row r="3557" spans="4:23" x14ac:dyDescent="0.25">
      <c r="D3557" s="5" t="s">
        <v>50</v>
      </c>
      <c r="E3557">
        <v>29</v>
      </c>
      <c r="G3557" t="b">
        <v>1</v>
      </c>
      <c r="H3557" t="b">
        <v>0</v>
      </c>
      <c r="I3557" t="b">
        <v>0</v>
      </c>
      <c r="J3557" t="s">
        <v>483</v>
      </c>
      <c r="L3557">
        <v>19</v>
      </c>
      <c r="M3557">
        <v>4</v>
      </c>
      <c r="N3557" t="b">
        <v>0</v>
      </c>
      <c r="O3557" t="s">
        <v>969</v>
      </c>
      <c r="T3557" t="b">
        <v>0</v>
      </c>
      <c r="V3557" t="b">
        <v>0</v>
      </c>
      <c r="W3557" t="b">
        <v>1</v>
      </c>
    </row>
    <row r="3558" spans="4:23" x14ac:dyDescent="0.25">
      <c r="D3558" s="5" t="s">
        <v>126</v>
      </c>
      <c r="E3558">
        <v>30</v>
      </c>
      <c r="G3558" t="b">
        <v>1</v>
      </c>
      <c r="H3558" t="b">
        <v>0</v>
      </c>
      <c r="I3558" t="b">
        <v>0</v>
      </c>
      <c r="J3558" t="s">
        <v>483</v>
      </c>
      <c r="L3558">
        <v>19</v>
      </c>
      <c r="M3558">
        <v>4</v>
      </c>
      <c r="N3558" t="b">
        <v>0</v>
      </c>
      <c r="O3558" t="s">
        <v>970</v>
      </c>
      <c r="T3558" t="b">
        <v>0</v>
      </c>
      <c r="V3558" t="b">
        <v>0</v>
      </c>
      <c r="W3558" t="b">
        <v>1</v>
      </c>
    </row>
    <row r="3559" spans="4:23" x14ac:dyDescent="0.25">
      <c r="D3559" s="5" t="s">
        <v>127</v>
      </c>
      <c r="E3559">
        <v>31</v>
      </c>
      <c r="G3559" t="b">
        <v>1</v>
      </c>
      <c r="H3559" t="b">
        <v>0</v>
      </c>
      <c r="I3559" t="b">
        <v>0</v>
      </c>
      <c r="J3559" t="s">
        <v>483</v>
      </c>
      <c r="L3559">
        <v>19</v>
      </c>
      <c r="M3559">
        <v>4</v>
      </c>
      <c r="N3559" t="b">
        <v>0</v>
      </c>
      <c r="O3559" t="s">
        <v>910</v>
      </c>
      <c r="T3559" t="b">
        <v>1</v>
      </c>
      <c r="V3559" t="b">
        <v>0</v>
      </c>
      <c r="W3559" t="b">
        <v>1</v>
      </c>
    </row>
    <row r="3560" spans="4:23" x14ac:dyDescent="0.25">
      <c r="D3560" s="5" t="s">
        <v>51</v>
      </c>
      <c r="E3560">
        <v>32</v>
      </c>
      <c r="G3560" t="b">
        <v>1</v>
      </c>
      <c r="H3560" t="b">
        <v>0</v>
      </c>
      <c r="I3560" t="b">
        <v>0</v>
      </c>
      <c r="J3560" t="s">
        <v>483</v>
      </c>
      <c r="L3560">
        <v>19</v>
      </c>
      <c r="M3560">
        <v>4</v>
      </c>
      <c r="N3560" t="b">
        <v>0</v>
      </c>
      <c r="O3560" t="s">
        <v>971</v>
      </c>
      <c r="T3560" t="b">
        <v>0</v>
      </c>
      <c r="V3560" t="b">
        <v>0</v>
      </c>
      <c r="W3560" t="b">
        <v>1</v>
      </c>
    </row>
    <row r="3561" spans="4:23" x14ac:dyDescent="0.25">
      <c r="D3561" s="5" t="s">
        <v>128</v>
      </c>
      <c r="E3561">
        <v>33</v>
      </c>
      <c r="G3561" t="b">
        <v>1</v>
      </c>
      <c r="H3561" t="b">
        <v>0</v>
      </c>
      <c r="I3561" t="b">
        <v>0</v>
      </c>
      <c r="J3561" t="s">
        <v>483</v>
      </c>
      <c r="L3561">
        <v>19</v>
      </c>
      <c r="M3561">
        <v>4</v>
      </c>
      <c r="N3561" t="b">
        <v>0</v>
      </c>
      <c r="O3561" t="s">
        <v>972</v>
      </c>
      <c r="T3561" t="b">
        <v>0</v>
      </c>
      <c r="V3561" t="b">
        <v>0</v>
      </c>
      <c r="W3561" t="b">
        <v>1</v>
      </c>
    </row>
    <row r="3562" spans="4:23" x14ac:dyDescent="0.25">
      <c r="D3562" s="5" t="s">
        <v>129</v>
      </c>
      <c r="E3562">
        <v>34</v>
      </c>
      <c r="G3562" t="b">
        <v>1</v>
      </c>
      <c r="H3562" t="b">
        <v>0</v>
      </c>
      <c r="I3562" t="b">
        <v>0</v>
      </c>
      <c r="J3562" t="s">
        <v>483</v>
      </c>
      <c r="L3562">
        <v>19</v>
      </c>
      <c r="M3562">
        <v>4</v>
      </c>
      <c r="N3562" t="b">
        <v>0</v>
      </c>
      <c r="O3562" t="s">
        <v>912</v>
      </c>
      <c r="T3562" t="b">
        <v>1</v>
      </c>
      <c r="V3562" t="b">
        <v>0</v>
      </c>
      <c r="W3562" t="b">
        <v>1</v>
      </c>
    </row>
    <row r="3563" spans="4:23" x14ac:dyDescent="0.25">
      <c r="D3563" s="5" t="s">
        <v>52</v>
      </c>
      <c r="E3563">
        <v>35</v>
      </c>
      <c r="G3563" t="b">
        <v>1</v>
      </c>
      <c r="H3563" t="b">
        <v>0</v>
      </c>
      <c r="I3563" t="b">
        <v>0</v>
      </c>
      <c r="J3563" t="s">
        <v>483</v>
      </c>
      <c r="L3563">
        <v>19</v>
      </c>
      <c r="M3563">
        <v>4</v>
      </c>
      <c r="N3563" t="b">
        <v>0</v>
      </c>
      <c r="O3563" t="s">
        <v>973</v>
      </c>
      <c r="T3563" t="b">
        <v>0</v>
      </c>
      <c r="V3563" t="b">
        <v>0</v>
      </c>
      <c r="W3563" t="b">
        <v>1</v>
      </c>
    </row>
    <row r="3564" spans="4:23" x14ac:dyDescent="0.25">
      <c r="D3564" s="5" t="s">
        <v>130</v>
      </c>
      <c r="E3564">
        <v>36</v>
      </c>
      <c r="G3564" t="b">
        <v>1</v>
      </c>
      <c r="H3564" t="b">
        <v>0</v>
      </c>
      <c r="I3564" t="b">
        <v>0</v>
      </c>
      <c r="J3564" t="s">
        <v>483</v>
      </c>
      <c r="L3564">
        <v>19</v>
      </c>
      <c r="M3564">
        <v>4</v>
      </c>
      <c r="N3564" t="b">
        <v>0</v>
      </c>
      <c r="O3564" t="s">
        <v>974</v>
      </c>
      <c r="T3564" t="b">
        <v>0</v>
      </c>
      <c r="V3564" t="b">
        <v>0</v>
      </c>
      <c r="W3564" t="b">
        <v>1</v>
      </c>
    </row>
    <row r="3565" spans="4:23" x14ac:dyDescent="0.25">
      <c r="D3565" s="5" t="s">
        <v>131</v>
      </c>
      <c r="E3565">
        <v>37</v>
      </c>
      <c r="G3565" t="b">
        <v>1</v>
      </c>
      <c r="H3565" t="b">
        <v>0</v>
      </c>
      <c r="I3565" t="b">
        <v>0</v>
      </c>
      <c r="J3565" t="s">
        <v>483</v>
      </c>
      <c r="L3565">
        <v>19</v>
      </c>
      <c r="M3565">
        <v>4</v>
      </c>
      <c r="N3565" t="b">
        <v>0</v>
      </c>
      <c r="O3565" t="s">
        <v>914</v>
      </c>
      <c r="T3565" t="b">
        <v>1</v>
      </c>
      <c r="V3565" t="b">
        <v>0</v>
      </c>
      <c r="W3565" t="b">
        <v>1</v>
      </c>
    </row>
    <row r="3566" spans="4:23" x14ac:dyDescent="0.25">
      <c r="D3566" s="5" t="s">
        <v>53</v>
      </c>
      <c r="E3566">
        <v>38</v>
      </c>
      <c r="G3566" t="b">
        <v>1</v>
      </c>
      <c r="H3566" t="b">
        <v>0</v>
      </c>
      <c r="I3566" t="b">
        <v>0</v>
      </c>
      <c r="J3566" t="s">
        <v>483</v>
      </c>
      <c r="L3566">
        <v>19</v>
      </c>
      <c r="M3566">
        <v>4</v>
      </c>
      <c r="N3566" t="b">
        <v>0</v>
      </c>
      <c r="O3566" t="s">
        <v>975</v>
      </c>
      <c r="T3566" t="b">
        <v>0</v>
      </c>
      <c r="V3566" t="b">
        <v>0</v>
      </c>
      <c r="W3566" t="b">
        <v>1</v>
      </c>
    </row>
    <row r="3567" spans="4:23" x14ac:dyDescent="0.25">
      <c r="D3567" s="5" t="s">
        <v>132</v>
      </c>
      <c r="E3567">
        <v>39</v>
      </c>
      <c r="G3567" t="b">
        <v>1</v>
      </c>
      <c r="H3567" t="b">
        <v>0</v>
      </c>
      <c r="I3567" t="b">
        <v>0</v>
      </c>
      <c r="J3567" t="s">
        <v>483</v>
      </c>
      <c r="L3567">
        <v>19</v>
      </c>
      <c r="M3567">
        <v>4</v>
      </c>
      <c r="N3567" t="b">
        <v>0</v>
      </c>
      <c r="O3567" t="s">
        <v>976</v>
      </c>
      <c r="T3567" t="b">
        <v>0</v>
      </c>
      <c r="V3567" t="b">
        <v>0</v>
      </c>
      <c r="W3567" t="b">
        <v>1</v>
      </c>
    </row>
    <row r="3568" spans="4:23" x14ac:dyDescent="0.25">
      <c r="D3568" s="5" t="s">
        <v>133</v>
      </c>
      <c r="E3568">
        <v>40</v>
      </c>
      <c r="G3568" t="b">
        <v>1</v>
      </c>
      <c r="H3568" t="b">
        <v>0</v>
      </c>
      <c r="I3568" t="b">
        <v>0</v>
      </c>
      <c r="J3568" t="s">
        <v>483</v>
      </c>
      <c r="L3568">
        <v>19</v>
      </c>
      <c r="M3568">
        <v>4</v>
      </c>
      <c r="N3568" t="b">
        <v>0</v>
      </c>
      <c r="O3568" t="s">
        <v>916</v>
      </c>
      <c r="T3568" t="b">
        <v>1</v>
      </c>
      <c r="V3568" t="b">
        <v>0</v>
      </c>
      <c r="W3568" t="b">
        <v>1</v>
      </c>
    </row>
    <row r="3569" spans="1:23" x14ac:dyDescent="0.25">
      <c r="D3569" s="5" t="s">
        <v>54</v>
      </c>
      <c r="E3569">
        <v>41</v>
      </c>
      <c r="G3569" t="b">
        <v>1</v>
      </c>
      <c r="H3569" t="b">
        <v>0</v>
      </c>
      <c r="I3569" t="b">
        <v>0</v>
      </c>
      <c r="J3569" t="s">
        <v>483</v>
      </c>
      <c r="L3569">
        <v>19</v>
      </c>
      <c r="M3569">
        <v>4</v>
      </c>
      <c r="N3569" t="b">
        <v>0</v>
      </c>
      <c r="O3569" t="s">
        <v>977</v>
      </c>
      <c r="T3569" t="b">
        <v>0</v>
      </c>
      <c r="V3569" t="b">
        <v>0</v>
      </c>
      <c r="W3569" t="b">
        <v>1</v>
      </c>
    </row>
    <row r="3570" spans="1:23" x14ac:dyDescent="0.25">
      <c r="D3570" s="5" t="s">
        <v>134</v>
      </c>
      <c r="E3570">
        <v>42</v>
      </c>
      <c r="G3570" t="b">
        <v>1</v>
      </c>
      <c r="H3570" t="b">
        <v>0</v>
      </c>
      <c r="I3570" t="b">
        <v>0</v>
      </c>
      <c r="J3570" t="s">
        <v>483</v>
      </c>
      <c r="L3570">
        <v>19</v>
      </c>
      <c r="M3570">
        <v>4</v>
      </c>
      <c r="N3570" t="b">
        <v>0</v>
      </c>
      <c r="O3570" t="s">
        <v>978</v>
      </c>
      <c r="T3570" t="b">
        <v>0</v>
      </c>
      <c r="V3570" t="b">
        <v>0</v>
      </c>
      <c r="W3570" t="b">
        <v>1</v>
      </c>
    </row>
    <row r="3571" spans="1:23" x14ac:dyDescent="0.25">
      <c r="D3571" s="5" t="s">
        <v>135</v>
      </c>
      <c r="E3571">
        <v>43</v>
      </c>
      <c r="G3571" t="b">
        <v>1</v>
      </c>
      <c r="H3571" t="b">
        <v>0</v>
      </c>
      <c r="I3571" t="b">
        <v>0</v>
      </c>
      <c r="J3571" t="s">
        <v>483</v>
      </c>
      <c r="L3571">
        <v>19</v>
      </c>
      <c r="M3571">
        <v>4</v>
      </c>
      <c r="N3571" t="b">
        <v>0</v>
      </c>
      <c r="O3571" t="s">
        <v>918</v>
      </c>
      <c r="T3571" t="b">
        <v>1</v>
      </c>
      <c r="V3571" t="b">
        <v>0</v>
      </c>
      <c r="W3571" t="b">
        <v>1</v>
      </c>
    </row>
    <row r="3572" spans="1:23" x14ac:dyDescent="0.25">
      <c r="D3572" s="5" t="s">
        <v>55</v>
      </c>
      <c r="E3572">
        <v>44</v>
      </c>
      <c r="G3572" t="b">
        <v>1</v>
      </c>
      <c r="H3572" t="b">
        <v>0</v>
      </c>
      <c r="I3572" t="b">
        <v>0</v>
      </c>
      <c r="J3572" t="s">
        <v>483</v>
      </c>
      <c r="L3572">
        <v>19</v>
      </c>
      <c r="M3572">
        <v>4</v>
      </c>
      <c r="N3572" t="b">
        <v>0</v>
      </c>
      <c r="O3572" t="s">
        <v>979</v>
      </c>
      <c r="T3572" t="b">
        <v>0</v>
      </c>
      <c r="V3572" t="b">
        <v>0</v>
      </c>
      <c r="W3572" t="b">
        <v>1</v>
      </c>
    </row>
    <row r="3573" spans="1:23" x14ac:dyDescent="0.25">
      <c r="D3573" s="5" t="s">
        <v>136</v>
      </c>
      <c r="E3573">
        <v>45</v>
      </c>
      <c r="G3573" t="b">
        <v>1</v>
      </c>
      <c r="H3573" t="b">
        <v>0</v>
      </c>
      <c r="I3573" t="b">
        <v>0</v>
      </c>
      <c r="J3573" t="s">
        <v>483</v>
      </c>
      <c r="L3573">
        <v>19</v>
      </c>
      <c r="M3573">
        <v>4</v>
      </c>
      <c r="N3573" t="b">
        <v>0</v>
      </c>
      <c r="O3573" t="s">
        <v>980</v>
      </c>
      <c r="T3573" t="b">
        <v>0</v>
      </c>
      <c r="V3573" t="b">
        <v>0</v>
      </c>
      <c r="W3573" t="b">
        <v>1</v>
      </c>
    </row>
    <row r="3574" spans="1:23" x14ac:dyDescent="0.25">
      <c r="D3574" s="5" t="s">
        <v>137</v>
      </c>
      <c r="E3574">
        <v>46</v>
      </c>
      <c r="G3574" t="b">
        <v>1</v>
      </c>
      <c r="H3574" t="b">
        <v>0</v>
      </c>
      <c r="I3574" t="b">
        <v>0</v>
      </c>
      <c r="J3574" t="s">
        <v>483</v>
      </c>
      <c r="L3574">
        <v>19</v>
      </c>
      <c r="M3574">
        <v>4</v>
      </c>
      <c r="N3574" t="b">
        <v>0</v>
      </c>
      <c r="O3574" t="s">
        <v>920</v>
      </c>
      <c r="T3574" t="b">
        <v>1</v>
      </c>
      <c r="V3574" t="b">
        <v>0</v>
      </c>
      <c r="W3574" t="b">
        <v>1</v>
      </c>
    </row>
    <row r="3575" spans="1:23" x14ac:dyDescent="0.25">
      <c r="D3575" s="5" t="s">
        <v>56</v>
      </c>
      <c r="E3575">
        <v>47</v>
      </c>
      <c r="G3575" t="b">
        <v>1</v>
      </c>
      <c r="H3575" t="b">
        <v>0</v>
      </c>
      <c r="I3575" t="b">
        <v>0</v>
      </c>
      <c r="J3575" t="s">
        <v>483</v>
      </c>
      <c r="L3575">
        <v>19</v>
      </c>
      <c r="M3575">
        <v>4</v>
      </c>
      <c r="N3575" t="b">
        <v>0</v>
      </c>
      <c r="O3575" t="s">
        <v>981</v>
      </c>
      <c r="T3575" t="b">
        <v>0</v>
      </c>
      <c r="V3575" t="b">
        <v>0</v>
      </c>
      <c r="W3575" t="b">
        <v>1</v>
      </c>
    </row>
    <row r="3576" spans="1:23" x14ac:dyDescent="0.25">
      <c r="D3576" s="5" t="s">
        <v>138</v>
      </c>
      <c r="E3576">
        <v>48</v>
      </c>
      <c r="G3576" t="b">
        <v>1</v>
      </c>
      <c r="H3576" t="b">
        <v>0</v>
      </c>
      <c r="I3576" t="b">
        <v>0</v>
      </c>
      <c r="J3576" t="s">
        <v>483</v>
      </c>
      <c r="L3576">
        <v>19</v>
      </c>
      <c r="M3576">
        <v>4</v>
      </c>
      <c r="N3576" t="b">
        <v>0</v>
      </c>
      <c r="O3576" t="s">
        <v>982</v>
      </c>
      <c r="T3576" t="b">
        <v>0</v>
      </c>
      <c r="V3576" t="b">
        <v>0</v>
      </c>
      <c r="W3576" t="b">
        <v>1</v>
      </c>
    </row>
    <row r="3577" spans="1:23" x14ac:dyDescent="0.25">
      <c r="D3577" s="5" t="s">
        <v>139</v>
      </c>
      <c r="E3577">
        <v>49</v>
      </c>
      <c r="G3577" t="b">
        <v>1</v>
      </c>
      <c r="H3577" t="b">
        <v>0</v>
      </c>
      <c r="I3577" t="b">
        <v>0</v>
      </c>
      <c r="J3577" t="s">
        <v>483</v>
      </c>
      <c r="L3577">
        <v>19</v>
      </c>
      <c r="M3577">
        <v>4</v>
      </c>
      <c r="N3577" t="b">
        <v>0</v>
      </c>
      <c r="O3577" t="s">
        <v>922</v>
      </c>
      <c r="T3577" t="b">
        <v>1</v>
      </c>
      <c r="V3577" t="b">
        <v>0</v>
      </c>
      <c r="W3577" t="b">
        <v>1</v>
      </c>
    </row>
    <row r="3578" spans="1:23" x14ac:dyDescent="0.25">
      <c r="D3578" s="5" t="s">
        <v>140</v>
      </c>
      <c r="E3578">
        <v>50</v>
      </c>
      <c r="G3578" t="b">
        <v>1</v>
      </c>
      <c r="H3578" t="b">
        <v>0</v>
      </c>
      <c r="I3578" t="b">
        <v>0</v>
      </c>
      <c r="J3578" t="s">
        <v>151</v>
      </c>
      <c r="K3578">
        <v>-1</v>
      </c>
      <c r="N3578" t="b">
        <v>0</v>
      </c>
      <c r="O3578" t="s">
        <v>923</v>
      </c>
      <c r="T3578" t="b">
        <v>0</v>
      </c>
      <c r="V3578" t="b">
        <v>0</v>
      </c>
      <c r="W3578" t="b">
        <v>1</v>
      </c>
    </row>
    <row r="3579" spans="1:23" x14ac:dyDescent="0.25">
      <c r="D3579" s="5" t="s">
        <v>1583</v>
      </c>
      <c r="E3579">
        <v>51</v>
      </c>
      <c r="G3579" t="b">
        <v>1</v>
      </c>
      <c r="H3579" t="b">
        <v>0</v>
      </c>
      <c r="I3579" t="b">
        <v>0</v>
      </c>
      <c r="J3579" t="s">
        <v>151</v>
      </c>
      <c r="K3579">
        <v>-1</v>
      </c>
      <c r="N3579" t="b">
        <v>0</v>
      </c>
      <c r="O3579" t="s">
        <v>1585</v>
      </c>
      <c r="T3579" t="b">
        <v>0</v>
      </c>
      <c r="V3579" t="b">
        <v>0</v>
      </c>
      <c r="W3579" t="b">
        <v>1</v>
      </c>
    </row>
    <row r="3580" spans="1:23" x14ac:dyDescent="0.25">
      <c r="D3580" s="5" t="s">
        <v>454</v>
      </c>
      <c r="E3580">
        <v>52</v>
      </c>
      <c r="G3580" t="b">
        <v>1</v>
      </c>
      <c r="H3580" t="b">
        <v>0</v>
      </c>
      <c r="I3580" t="b">
        <v>0</v>
      </c>
      <c r="N3580" t="b">
        <v>0</v>
      </c>
      <c r="O3580" t="s">
        <v>983</v>
      </c>
      <c r="T3580" t="b">
        <v>0</v>
      </c>
      <c r="V3580" t="b">
        <v>0</v>
      </c>
      <c r="W3580" t="b">
        <v>1</v>
      </c>
    </row>
    <row r="3581" spans="1:23" x14ac:dyDescent="0.25">
      <c r="D3581" s="5" t="s">
        <v>455</v>
      </c>
      <c r="E3581">
        <v>53</v>
      </c>
      <c r="G3581" t="b">
        <v>1</v>
      </c>
      <c r="H3581" t="b">
        <v>0</v>
      </c>
      <c r="I3581" t="b">
        <v>0</v>
      </c>
      <c r="N3581" t="b">
        <v>0</v>
      </c>
      <c r="O3581" t="s">
        <v>984</v>
      </c>
      <c r="T3581" t="b">
        <v>0</v>
      </c>
      <c r="V3581" t="b">
        <v>0</v>
      </c>
      <c r="W3581" t="b">
        <v>1</v>
      </c>
    </row>
    <row r="3582" spans="1:23" x14ac:dyDescent="0.25">
      <c r="A3582" t="s">
        <v>1393</v>
      </c>
    </row>
    <row r="3583" spans="1:23" x14ac:dyDescent="0.25">
      <c r="A3583" t="s">
        <v>1390</v>
      </c>
    </row>
    <row r="3584" spans="1:23" x14ac:dyDescent="0.25">
      <c r="A3584">
        <v>72</v>
      </c>
    </row>
    <row r="3585" spans="1:2" x14ac:dyDescent="0.25">
      <c r="B3585" s="5" t="s">
        <v>24</v>
      </c>
    </row>
    <row r="3586" spans="1:2" x14ac:dyDescent="0.25">
      <c r="A3586">
        <v>72</v>
      </c>
      <c r="B3586" s="5" t="s">
        <v>626</v>
      </c>
    </row>
    <row r="3587" spans="1:2" x14ac:dyDescent="0.25">
      <c r="A3587">
        <v>73</v>
      </c>
      <c r="B3587" s="5" t="s">
        <v>627</v>
      </c>
    </row>
    <row r="3588" spans="1:2" x14ac:dyDescent="0.25">
      <c r="A3588">
        <v>74</v>
      </c>
      <c r="B3588" s="5" t="s">
        <v>628</v>
      </c>
    </row>
    <row r="3589" spans="1:2" x14ac:dyDescent="0.25">
      <c r="A3589">
        <v>75</v>
      </c>
      <c r="B3589" s="5" t="s">
        <v>629</v>
      </c>
    </row>
    <row r="3590" spans="1:2" x14ac:dyDescent="0.25">
      <c r="A3590" t="s">
        <v>1391</v>
      </c>
    </row>
  </sheetData>
  <dataValidations count="1">
    <dataValidation allowBlank="1" showInputMessage="1" showErrorMessage="1" sqref="A1" xr:uid="{28020A96-F5C3-4ACC-A4C6-177506AC663C}"/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1465-D910-405B-B6F5-0CE2FB04602D}">
  <sheetPr codeName="Sheet10"/>
  <dimension ref="A1:AY59"/>
  <sheetViews>
    <sheetView workbookViewId="0">
      <pane ySplit="1" topLeftCell="A2" activePane="bottomLeft" state="frozenSplit"/>
      <selection pane="bottomLeft" activeCell="A60" sqref="A60:Q85"/>
    </sheetView>
  </sheetViews>
  <sheetFormatPr defaultRowHeight="15" x14ac:dyDescent="0.25"/>
  <cols>
    <col min="1" max="1" width="2.85546875" bestFit="1" customWidth="1"/>
  </cols>
  <sheetData>
    <row r="1" spans="1:51" x14ac:dyDescent="0.25">
      <c r="A1" s="2" t="s">
        <v>43</v>
      </c>
    </row>
    <row r="2" spans="1:51" x14ac:dyDescent="0.25">
      <c r="A2" t="s">
        <v>582</v>
      </c>
      <c r="D2" s="3"/>
      <c r="AX2" s="3"/>
      <c r="AY2" s="3"/>
    </row>
    <row r="3" spans="1:51" x14ac:dyDescent="0.25">
      <c r="A3" t="s">
        <v>77</v>
      </c>
      <c r="B3" t="s">
        <v>261</v>
      </c>
      <c r="C3" t="s">
        <v>259</v>
      </c>
      <c r="D3" s="3" t="s">
        <v>478</v>
      </c>
      <c r="E3" t="s">
        <v>110</v>
      </c>
      <c r="F3" t="s">
        <v>479</v>
      </c>
      <c r="G3" t="s">
        <v>262</v>
      </c>
      <c r="H3" t="s">
        <v>111</v>
      </c>
      <c r="I3" t="s">
        <v>394</v>
      </c>
      <c r="J3" t="s">
        <v>112</v>
      </c>
      <c r="K3" t="s">
        <v>113</v>
      </c>
      <c r="L3" t="s">
        <v>114</v>
      </c>
      <c r="M3" t="s">
        <v>115</v>
      </c>
      <c r="N3" t="s">
        <v>116</v>
      </c>
      <c r="O3" t="s">
        <v>118</v>
      </c>
      <c r="P3" t="s">
        <v>120</v>
      </c>
      <c r="Q3" t="s">
        <v>122</v>
      </c>
      <c r="R3" t="s">
        <v>124</v>
      </c>
      <c r="S3" t="s">
        <v>126</v>
      </c>
      <c r="T3" t="s">
        <v>128</v>
      </c>
      <c r="U3" t="s">
        <v>130</v>
      </c>
      <c r="V3" t="s">
        <v>132</v>
      </c>
      <c r="W3" t="s">
        <v>134</v>
      </c>
      <c r="X3" t="s">
        <v>136</v>
      </c>
      <c r="Y3" t="s">
        <v>138</v>
      </c>
      <c r="Z3" t="s">
        <v>45</v>
      </c>
      <c r="AA3" t="s">
        <v>46</v>
      </c>
      <c r="AB3" t="s">
        <v>47</v>
      </c>
      <c r="AC3" t="s">
        <v>48</v>
      </c>
      <c r="AD3" t="s">
        <v>49</v>
      </c>
      <c r="AE3" t="s">
        <v>50</v>
      </c>
      <c r="AF3" t="s">
        <v>51</v>
      </c>
      <c r="AG3" t="s">
        <v>52</v>
      </c>
      <c r="AH3" t="s">
        <v>53</v>
      </c>
      <c r="AI3" t="s">
        <v>54</v>
      </c>
      <c r="AJ3" t="s">
        <v>55</v>
      </c>
      <c r="AK3" t="s">
        <v>56</v>
      </c>
      <c r="AL3" t="s">
        <v>117</v>
      </c>
      <c r="AM3" t="s">
        <v>119</v>
      </c>
      <c r="AN3" t="s">
        <v>121</v>
      </c>
      <c r="AO3" t="s">
        <v>123</v>
      </c>
      <c r="AP3" t="s">
        <v>125</v>
      </c>
      <c r="AQ3" t="s">
        <v>127</v>
      </c>
      <c r="AR3" t="s">
        <v>129</v>
      </c>
      <c r="AS3" t="s">
        <v>131</v>
      </c>
      <c r="AT3" t="s">
        <v>133</v>
      </c>
      <c r="AU3" t="s">
        <v>135</v>
      </c>
      <c r="AV3" t="s">
        <v>137</v>
      </c>
      <c r="AW3" t="s">
        <v>139</v>
      </c>
      <c r="AX3" s="3" t="s">
        <v>140</v>
      </c>
      <c r="AY3" s="3" t="s">
        <v>1583</v>
      </c>
    </row>
    <row r="4" spans="1:51" x14ac:dyDescent="0.25">
      <c r="A4">
        <v>0</v>
      </c>
      <c r="B4">
        <v>1</v>
      </c>
      <c r="D4" s="3"/>
      <c r="K4">
        <v>0</v>
      </c>
      <c r="L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3"/>
      <c r="AY4" s="3"/>
    </row>
    <row r="5" spans="1:51" x14ac:dyDescent="0.25">
      <c r="A5">
        <v>1</v>
      </c>
      <c r="B5">
        <v>2</v>
      </c>
      <c r="D5" s="3" t="s">
        <v>1270</v>
      </c>
      <c r="E5">
        <v>64</v>
      </c>
      <c r="F5">
        <v>96</v>
      </c>
      <c r="H5">
        <v>80</v>
      </c>
      <c r="J5">
        <v>1</v>
      </c>
      <c r="K5">
        <v>1440000000</v>
      </c>
      <c r="L5">
        <v>0</v>
      </c>
      <c r="M5">
        <v>4800000000</v>
      </c>
      <c r="Z5">
        <v>120000000</v>
      </c>
      <c r="AA5">
        <v>120000000</v>
      </c>
      <c r="AB5">
        <v>120000000</v>
      </c>
      <c r="AC5">
        <v>120000000</v>
      </c>
      <c r="AD5">
        <v>120000000</v>
      </c>
      <c r="AE5">
        <v>120000000</v>
      </c>
      <c r="AF5">
        <v>120000000</v>
      </c>
      <c r="AG5">
        <v>120000000</v>
      </c>
      <c r="AH5">
        <v>120000000</v>
      </c>
      <c r="AI5">
        <v>120000000</v>
      </c>
      <c r="AJ5">
        <v>120000000</v>
      </c>
      <c r="AK5">
        <v>120000000</v>
      </c>
      <c r="AL5">
        <v>4680000000</v>
      </c>
      <c r="AM5">
        <v>4560000000</v>
      </c>
      <c r="AN5">
        <v>4440000000</v>
      </c>
      <c r="AO5">
        <v>4320000000</v>
      </c>
      <c r="AP5">
        <v>4200000000</v>
      </c>
      <c r="AQ5">
        <v>4080000000</v>
      </c>
      <c r="AR5">
        <v>3960000000</v>
      </c>
      <c r="AS5">
        <v>3840000000</v>
      </c>
      <c r="AT5">
        <v>3720000000</v>
      </c>
      <c r="AU5">
        <v>3600000000</v>
      </c>
      <c r="AV5">
        <v>3480000000</v>
      </c>
      <c r="AW5">
        <v>3360000000</v>
      </c>
      <c r="AX5" s="3" t="s">
        <v>1271</v>
      </c>
      <c r="AY5" s="3"/>
    </row>
    <row r="6" spans="1:51" x14ac:dyDescent="0.25">
      <c r="A6">
        <v>2</v>
      </c>
      <c r="B6">
        <v>3</v>
      </c>
      <c r="D6" s="3" t="s">
        <v>1272</v>
      </c>
      <c r="E6">
        <v>67</v>
      </c>
      <c r="F6">
        <v>96</v>
      </c>
      <c r="H6">
        <v>80</v>
      </c>
      <c r="J6">
        <v>1</v>
      </c>
      <c r="K6">
        <v>391500000</v>
      </c>
      <c r="L6">
        <v>382500000</v>
      </c>
      <c r="M6">
        <v>36750000</v>
      </c>
      <c r="N6">
        <v>36000000</v>
      </c>
      <c r="O6">
        <v>35250000</v>
      </c>
      <c r="P6">
        <v>34500000</v>
      </c>
      <c r="Q6">
        <v>33750000</v>
      </c>
      <c r="R6">
        <v>33000000</v>
      </c>
      <c r="S6">
        <v>32250000</v>
      </c>
      <c r="T6">
        <v>31500000</v>
      </c>
      <c r="U6">
        <v>30750000</v>
      </c>
      <c r="V6">
        <v>30000000</v>
      </c>
      <c r="W6">
        <v>29250000</v>
      </c>
      <c r="X6">
        <v>28500000</v>
      </c>
      <c r="Y6">
        <v>27750000</v>
      </c>
      <c r="Z6">
        <v>36750000</v>
      </c>
      <c r="AA6">
        <v>36000000</v>
      </c>
      <c r="AB6">
        <v>35250000</v>
      </c>
      <c r="AC6">
        <v>34500000</v>
      </c>
      <c r="AD6">
        <v>33750000</v>
      </c>
      <c r="AE6">
        <v>33000000</v>
      </c>
      <c r="AF6">
        <v>32250000</v>
      </c>
      <c r="AG6">
        <v>31500000</v>
      </c>
      <c r="AH6">
        <v>30750000</v>
      </c>
      <c r="AI6">
        <v>30000000</v>
      </c>
      <c r="AJ6">
        <v>29250000</v>
      </c>
      <c r="AK6">
        <v>28500000</v>
      </c>
      <c r="AL6">
        <v>36000000</v>
      </c>
      <c r="AM6">
        <v>35250000</v>
      </c>
      <c r="AN6">
        <v>34500000</v>
      </c>
      <c r="AO6">
        <v>33750000</v>
      </c>
      <c r="AP6">
        <v>33000000</v>
      </c>
      <c r="AQ6">
        <v>32250000</v>
      </c>
      <c r="AR6">
        <v>31500000</v>
      </c>
      <c r="AS6">
        <v>30750000</v>
      </c>
      <c r="AT6">
        <v>30000000</v>
      </c>
      <c r="AU6">
        <v>29250000</v>
      </c>
      <c r="AV6">
        <v>28500000</v>
      </c>
      <c r="AW6">
        <v>27750000</v>
      </c>
      <c r="AX6" s="3" t="s">
        <v>1273</v>
      </c>
      <c r="AY6" s="3"/>
    </row>
    <row r="7" spans="1:51" x14ac:dyDescent="0.25">
      <c r="A7">
        <v>3</v>
      </c>
      <c r="B7">
        <v>4</v>
      </c>
      <c r="D7" s="3"/>
      <c r="K7">
        <v>0</v>
      </c>
      <c r="L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3"/>
      <c r="AY7" s="3"/>
    </row>
    <row r="8" spans="1:51" x14ac:dyDescent="0.25">
      <c r="A8">
        <v>4</v>
      </c>
      <c r="B8">
        <v>5</v>
      </c>
      <c r="D8" s="3" t="s">
        <v>881</v>
      </c>
      <c r="E8">
        <v>27</v>
      </c>
      <c r="H8">
        <v>80</v>
      </c>
      <c r="J8">
        <v>1</v>
      </c>
      <c r="K8">
        <v>0</v>
      </c>
      <c r="L8">
        <v>540000000</v>
      </c>
      <c r="N8">
        <v>45000000</v>
      </c>
      <c r="O8">
        <v>45000000</v>
      </c>
      <c r="P8">
        <v>45000000</v>
      </c>
      <c r="Q8">
        <v>45000000</v>
      </c>
      <c r="R8">
        <v>45000000</v>
      </c>
      <c r="S8">
        <v>45000000</v>
      </c>
      <c r="T8">
        <v>45000000</v>
      </c>
      <c r="U8">
        <v>45000000</v>
      </c>
      <c r="V8">
        <v>45000000</v>
      </c>
      <c r="W8">
        <v>45000000</v>
      </c>
      <c r="X8">
        <v>45000000</v>
      </c>
      <c r="Y8">
        <v>45000000</v>
      </c>
      <c r="AL8">
        <v>45000000</v>
      </c>
      <c r="AM8">
        <v>90000000</v>
      </c>
      <c r="AN8">
        <v>135000000</v>
      </c>
      <c r="AO8">
        <v>180000000</v>
      </c>
      <c r="AP8">
        <v>225000000</v>
      </c>
      <c r="AQ8">
        <v>270000000</v>
      </c>
      <c r="AR8">
        <v>315000000</v>
      </c>
      <c r="AS8">
        <v>360000000</v>
      </c>
      <c r="AT8">
        <v>405000000</v>
      </c>
      <c r="AU8">
        <v>450000000</v>
      </c>
      <c r="AV8">
        <v>495000000</v>
      </c>
      <c r="AW8">
        <v>540000000</v>
      </c>
      <c r="AX8" s="3" t="s">
        <v>1274</v>
      </c>
      <c r="AY8" s="3"/>
    </row>
    <row r="9" spans="1:51" x14ac:dyDescent="0.25">
      <c r="A9">
        <v>5</v>
      </c>
      <c r="B9">
        <v>6</v>
      </c>
      <c r="D9" s="3"/>
      <c r="K9">
        <v>0</v>
      </c>
      <c r="L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3"/>
      <c r="AY9" s="3"/>
    </row>
    <row r="10" spans="1:51" x14ac:dyDescent="0.25">
      <c r="A10">
        <v>6</v>
      </c>
      <c r="B10">
        <v>7</v>
      </c>
      <c r="D10" s="3" t="s">
        <v>825</v>
      </c>
      <c r="E10">
        <v>53</v>
      </c>
      <c r="F10">
        <v>94</v>
      </c>
      <c r="H10">
        <v>80</v>
      </c>
      <c r="I10">
        <v>2</v>
      </c>
      <c r="J10">
        <v>1</v>
      </c>
      <c r="K10">
        <v>216000000</v>
      </c>
      <c r="L10">
        <v>216000000</v>
      </c>
      <c r="T10">
        <v>108000000</v>
      </c>
      <c r="U10">
        <v>108000000</v>
      </c>
      <c r="AF10">
        <v>216000000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-108000000</v>
      </c>
      <c r="AS10">
        <v>0</v>
      </c>
      <c r="AT10">
        <v>0</v>
      </c>
      <c r="AU10">
        <v>0</v>
      </c>
      <c r="AV10">
        <v>0</v>
      </c>
      <c r="AW10">
        <v>0</v>
      </c>
      <c r="AX10" s="3" t="s">
        <v>1275</v>
      </c>
      <c r="AY10" s="3"/>
    </row>
    <row r="11" spans="1:51" x14ac:dyDescent="0.25">
      <c r="A11">
        <v>7</v>
      </c>
      <c r="B11">
        <v>8</v>
      </c>
      <c r="D11" s="3" t="s">
        <v>1276</v>
      </c>
      <c r="E11">
        <v>27</v>
      </c>
      <c r="H11">
        <v>80</v>
      </c>
      <c r="J11">
        <v>1</v>
      </c>
      <c r="K11">
        <v>0</v>
      </c>
      <c r="L11">
        <v>3375000</v>
      </c>
      <c r="U11">
        <v>375000</v>
      </c>
      <c r="V11">
        <v>750000</v>
      </c>
      <c r="W11">
        <v>750000</v>
      </c>
      <c r="X11">
        <v>750000</v>
      </c>
      <c r="Y11">
        <v>750000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375000</v>
      </c>
      <c r="AT11">
        <v>1125000</v>
      </c>
      <c r="AU11">
        <v>1875000</v>
      </c>
      <c r="AV11">
        <v>2625000</v>
      </c>
      <c r="AW11">
        <v>3375000</v>
      </c>
      <c r="AX11" s="3" t="s">
        <v>1277</v>
      </c>
      <c r="AY11" s="3"/>
    </row>
    <row r="12" spans="1:51" x14ac:dyDescent="0.25">
      <c r="A12">
        <v>8</v>
      </c>
      <c r="B12">
        <v>9</v>
      </c>
      <c r="D12" s="3" t="s">
        <v>1278</v>
      </c>
      <c r="E12">
        <v>42</v>
      </c>
      <c r="J12">
        <v>1</v>
      </c>
      <c r="K12">
        <v>0</v>
      </c>
      <c r="L12">
        <v>36000000</v>
      </c>
      <c r="U12">
        <v>18000000</v>
      </c>
      <c r="V12">
        <v>18000000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18000000</v>
      </c>
      <c r="AT12">
        <v>36000000</v>
      </c>
      <c r="AU12">
        <v>36000000</v>
      </c>
      <c r="AV12">
        <v>36000000</v>
      </c>
      <c r="AW12">
        <v>36000000</v>
      </c>
      <c r="AX12" s="3" t="s">
        <v>1279</v>
      </c>
      <c r="AY12" s="3"/>
    </row>
    <row r="13" spans="1:51" x14ac:dyDescent="0.25">
      <c r="A13">
        <v>9</v>
      </c>
      <c r="B13">
        <v>10</v>
      </c>
      <c r="D13" s="3"/>
      <c r="K13">
        <v>0</v>
      </c>
      <c r="L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3"/>
      <c r="AY13" s="3"/>
    </row>
    <row r="14" spans="1:51" x14ac:dyDescent="0.25">
      <c r="A14">
        <v>10</v>
      </c>
      <c r="B14">
        <v>11</v>
      </c>
      <c r="D14" s="3" t="s">
        <v>1280</v>
      </c>
      <c r="E14">
        <v>11</v>
      </c>
      <c r="F14">
        <v>97</v>
      </c>
      <c r="H14">
        <v>80</v>
      </c>
      <c r="J14">
        <v>1</v>
      </c>
      <c r="K14">
        <v>180000000</v>
      </c>
      <c r="L14">
        <v>0</v>
      </c>
      <c r="AF14">
        <v>180000000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-180000000</v>
      </c>
      <c r="AS14">
        <v>-180000000</v>
      </c>
      <c r="AT14">
        <v>-180000000</v>
      </c>
      <c r="AU14">
        <v>-180000000</v>
      </c>
      <c r="AV14">
        <v>-180000000</v>
      </c>
      <c r="AW14">
        <v>-180000000</v>
      </c>
      <c r="AX14" s="3"/>
      <c r="AY14" s="3"/>
    </row>
    <row r="15" spans="1:51" x14ac:dyDescent="0.25">
      <c r="A15">
        <v>11</v>
      </c>
      <c r="B15">
        <v>12</v>
      </c>
      <c r="D15" s="3" t="s">
        <v>1270</v>
      </c>
      <c r="E15">
        <v>64</v>
      </c>
      <c r="F15">
        <v>97</v>
      </c>
      <c r="H15">
        <v>80</v>
      </c>
      <c r="J15">
        <v>1</v>
      </c>
      <c r="K15">
        <v>15000000</v>
      </c>
      <c r="L15">
        <v>0</v>
      </c>
      <c r="AG15">
        <v>3000000</v>
      </c>
      <c r="AH15">
        <v>3000000</v>
      </c>
      <c r="AI15">
        <v>3000000</v>
      </c>
      <c r="AJ15">
        <v>3000000</v>
      </c>
      <c r="AK15">
        <v>3000000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-3000000</v>
      </c>
      <c r="AT15">
        <v>-6000000</v>
      </c>
      <c r="AU15">
        <v>-9000000</v>
      </c>
      <c r="AV15">
        <v>-12000000</v>
      </c>
      <c r="AW15">
        <v>-15000000</v>
      </c>
      <c r="AX15" s="3" t="s">
        <v>1281</v>
      </c>
      <c r="AY15" s="3"/>
    </row>
    <row r="16" spans="1:51" x14ac:dyDescent="0.25">
      <c r="A16">
        <v>12</v>
      </c>
      <c r="B16">
        <v>13</v>
      </c>
      <c r="D16" s="3" t="s">
        <v>1272</v>
      </c>
      <c r="E16">
        <v>67</v>
      </c>
      <c r="F16">
        <v>97</v>
      </c>
      <c r="H16">
        <v>80</v>
      </c>
      <c r="J16">
        <v>1</v>
      </c>
      <c r="K16">
        <v>6525000</v>
      </c>
      <c r="L16">
        <v>7762500</v>
      </c>
      <c r="T16">
        <v>1350000</v>
      </c>
      <c r="U16">
        <v>1327500</v>
      </c>
      <c r="V16">
        <v>1305000</v>
      </c>
      <c r="W16">
        <v>1282500</v>
      </c>
      <c r="X16">
        <v>1260000</v>
      </c>
      <c r="Y16">
        <v>1237500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1350000</v>
      </c>
      <c r="AH16">
        <v>1327500</v>
      </c>
      <c r="AI16">
        <v>1305000</v>
      </c>
      <c r="AJ16">
        <v>1282500</v>
      </c>
      <c r="AK16">
        <v>1260000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1350000</v>
      </c>
      <c r="AS16">
        <v>1327500</v>
      </c>
      <c r="AT16">
        <v>1305000</v>
      </c>
      <c r="AU16">
        <v>1282500</v>
      </c>
      <c r="AV16">
        <v>1260000</v>
      </c>
      <c r="AW16">
        <v>1237500</v>
      </c>
      <c r="AX16" s="3" t="s">
        <v>1282</v>
      </c>
      <c r="AY16" s="3"/>
    </row>
    <row r="17" spans="1:51" x14ac:dyDescent="0.25">
      <c r="A17">
        <v>13</v>
      </c>
      <c r="B17">
        <v>14</v>
      </c>
      <c r="D17" s="3"/>
      <c r="K17">
        <v>0</v>
      </c>
      <c r="L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3"/>
      <c r="AY17" s="3"/>
    </row>
    <row r="18" spans="1:51" x14ac:dyDescent="0.25">
      <c r="A18">
        <v>14</v>
      </c>
      <c r="B18">
        <v>15</v>
      </c>
      <c r="D18" s="3" t="s">
        <v>1283</v>
      </c>
      <c r="E18">
        <v>10</v>
      </c>
      <c r="F18">
        <v>98</v>
      </c>
      <c r="H18">
        <v>80</v>
      </c>
      <c r="J18">
        <v>1</v>
      </c>
      <c r="K18">
        <v>36000000</v>
      </c>
      <c r="L18">
        <v>0</v>
      </c>
      <c r="AF18">
        <v>36000000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-36000000</v>
      </c>
      <c r="AS18">
        <v>-36000000</v>
      </c>
      <c r="AT18">
        <v>-36000000</v>
      </c>
      <c r="AU18">
        <v>-36000000</v>
      </c>
      <c r="AV18">
        <v>-36000000</v>
      </c>
      <c r="AW18">
        <v>-36000000</v>
      </c>
      <c r="AX18" s="3"/>
      <c r="AY18" s="3"/>
    </row>
    <row r="19" spans="1:51" x14ac:dyDescent="0.25">
      <c r="A19">
        <v>15</v>
      </c>
      <c r="B19">
        <v>16</v>
      </c>
      <c r="D19" s="3" t="s">
        <v>1284</v>
      </c>
      <c r="E19">
        <v>63</v>
      </c>
      <c r="F19">
        <v>98</v>
      </c>
      <c r="H19">
        <v>80</v>
      </c>
      <c r="J19">
        <v>1</v>
      </c>
      <c r="K19">
        <v>36000000</v>
      </c>
      <c r="L19">
        <v>0</v>
      </c>
      <c r="AH19">
        <v>36000000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-36000000</v>
      </c>
      <c r="AU19">
        <v>-36000000</v>
      </c>
      <c r="AV19">
        <v>-36000000</v>
      </c>
      <c r="AW19">
        <v>-36000000</v>
      </c>
      <c r="AX19" s="3"/>
      <c r="AY19" s="3"/>
    </row>
    <row r="20" spans="1:51" x14ac:dyDescent="0.25">
      <c r="A20">
        <v>16</v>
      </c>
      <c r="B20">
        <v>17</v>
      </c>
      <c r="D20" s="3" t="s">
        <v>1285</v>
      </c>
      <c r="E20">
        <v>66</v>
      </c>
      <c r="F20">
        <v>98</v>
      </c>
      <c r="H20">
        <v>80</v>
      </c>
      <c r="J20">
        <v>1</v>
      </c>
      <c r="K20">
        <v>360000</v>
      </c>
      <c r="L20">
        <v>360000</v>
      </c>
      <c r="T20">
        <v>120000</v>
      </c>
      <c r="U20">
        <v>120000</v>
      </c>
      <c r="V20">
        <v>120000</v>
      </c>
      <c r="AH20">
        <v>360000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120000</v>
      </c>
      <c r="AS20">
        <v>240000</v>
      </c>
      <c r="AT20">
        <v>0</v>
      </c>
      <c r="AU20">
        <v>0</v>
      </c>
      <c r="AV20">
        <v>0</v>
      </c>
      <c r="AW20">
        <v>0</v>
      </c>
      <c r="AX20" s="3"/>
      <c r="AY20" s="3"/>
    </row>
    <row r="21" spans="1:51" x14ac:dyDescent="0.25">
      <c r="A21">
        <v>17</v>
      </c>
      <c r="B21">
        <v>18</v>
      </c>
      <c r="D21" s="3"/>
      <c r="K21">
        <v>0</v>
      </c>
      <c r="L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3"/>
      <c r="AY21" s="3"/>
    </row>
    <row r="22" spans="1:51" x14ac:dyDescent="0.25">
      <c r="A22">
        <v>18</v>
      </c>
      <c r="B22">
        <v>19</v>
      </c>
      <c r="D22" s="3" t="s">
        <v>731</v>
      </c>
      <c r="E22">
        <v>43</v>
      </c>
      <c r="J22">
        <v>1</v>
      </c>
      <c r="K22">
        <v>0</v>
      </c>
      <c r="L22">
        <v>4800000</v>
      </c>
      <c r="N22">
        <v>400000</v>
      </c>
      <c r="O22">
        <v>400000</v>
      </c>
      <c r="P22">
        <v>400000</v>
      </c>
      <c r="Q22">
        <v>400000</v>
      </c>
      <c r="R22">
        <v>400000</v>
      </c>
      <c r="S22">
        <v>400000</v>
      </c>
      <c r="T22">
        <v>400000</v>
      </c>
      <c r="U22">
        <v>400000</v>
      </c>
      <c r="V22">
        <v>400000</v>
      </c>
      <c r="W22">
        <v>400000</v>
      </c>
      <c r="X22">
        <v>400000</v>
      </c>
      <c r="Y22">
        <v>400000</v>
      </c>
      <c r="AL22">
        <v>400000</v>
      </c>
      <c r="AM22">
        <v>800000</v>
      </c>
      <c r="AN22">
        <v>1200000</v>
      </c>
      <c r="AO22">
        <v>1600000</v>
      </c>
      <c r="AP22">
        <v>2000000</v>
      </c>
      <c r="AQ22">
        <v>2400000</v>
      </c>
      <c r="AR22">
        <v>2800000</v>
      </c>
      <c r="AS22">
        <v>3200000</v>
      </c>
      <c r="AT22">
        <v>3600000</v>
      </c>
      <c r="AU22">
        <v>4000000</v>
      </c>
      <c r="AV22">
        <v>4400000</v>
      </c>
      <c r="AW22">
        <v>4800000</v>
      </c>
      <c r="AX22" s="3"/>
      <c r="AY22" s="3"/>
    </row>
    <row r="23" spans="1:51" x14ac:dyDescent="0.25">
      <c r="A23">
        <v>19</v>
      </c>
      <c r="B23">
        <v>20</v>
      </c>
      <c r="D23" s="3" t="s">
        <v>736</v>
      </c>
      <c r="E23">
        <v>44</v>
      </c>
      <c r="J23">
        <v>1</v>
      </c>
      <c r="K23">
        <v>0</v>
      </c>
      <c r="L23">
        <v>522120000</v>
      </c>
      <c r="N23">
        <v>43600000</v>
      </c>
      <c r="O23">
        <v>42800000</v>
      </c>
      <c r="P23">
        <v>43600000</v>
      </c>
      <c r="Q23">
        <v>43200000</v>
      </c>
      <c r="R23">
        <v>43600000</v>
      </c>
      <c r="S23">
        <v>43200000</v>
      </c>
      <c r="T23">
        <v>43720000</v>
      </c>
      <c r="U23">
        <v>43840000</v>
      </c>
      <c r="V23">
        <v>43440000</v>
      </c>
      <c r="W23">
        <v>43840000</v>
      </c>
      <c r="X23">
        <v>43440000</v>
      </c>
      <c r="Y23">
        <v>43840000</v>
      </c>
      <c r="AL23">
        <v>43600000</v>
      </c>
      <c r="AM23">
        <v>86400000</v>
      </c>
      <c r="AN23">
        <v>130000000</v>
      </c>
      <c r="AO23">
        <v>173200000</v>
      </c>
      <c r="AP23">
        <v>216800000</v>
      </c>
      <c r="AQ23">
        <v>260000000</v>
      </c>
      <c r="AR23">
        <v>303720000</v>
      </c>
      <c r="AS23">
        <v>347560000</v>
      </c>
      <c r="AT23">
        <v>391000000</v>
      </c>
      <c r="AU23">
        <v>434840000</v>
      </c>
      <c r="AV23">
        <v>478280000</v>
      </c>
      <c r="AW23">
        <v>522120000</v>
      </c>
      <c r="AX23" s="3"/>
      <c r="AY23" s="3"/>
    </row>
    <row r="24" spans="1:51" x14ac:dyDescent="0.25">
      <c r="A24">
        <v>20</v>
      </c>
      <c r="B24">
        <v>21</v>
      </c>
      <c r="D24" s="3" t="s">
        <v>1286</v>
      </c>
      <c r="E24">
        <v>47</v>
      </c>
      <c r="J24">
        <v>1</v>
      </c>
      <c r="K24">
        <v>450700000</v>
      </c>
      <c r="L24">
        <v>0</v>
      </c>
      <c r="Z24">
        <v>41600000</v>
      </c>
      <c r="AA24">
        <v>40000000</v>
      </c>
      <c r="AB24">
        <v>40800000</v>
      </c>
      <c r="AC24">
        <v>40000000</v>
      </c>
      <c r="AD24">
        <v>40400000</v>
      </c>
      <c r="AE24">
        <v>40000000</v>
      </c>
      <c r="AF24">
        <v>40400000</v>
      </c>
      <c r="AG24">
        <v>40300000</v>
      </c>
      <c r="AH24">
        <v>22600000</v>
      </c>
      <c r="AI24">
        <v>23000000</v>
      </c>
      <c r="AJ24">
        <v>40600000</v>
      </c>
      <c r="AK24">
        <v>41000000</v>
      </c>
      <c r="AL24">
        <v>-41600000</v>
      </c>
      <c r="AM24">
        <v>-81600000</v>
      </c>
      <c r="AN24">
        <v>-122400000</v>
      </c>
      <c r="AO24">
        <v>-162400000</v>
      </c>
      <c r="AP24">
        <v>-202800000</v>
      </c>
      <c r="AQ24">
        <v>-242800000</v>
      </c>
      <c r="AR24">
        <v>-283200000</v>
      </c>
      <c r="AS24">
        <v>-323500000</v>
      </c>
      <c r="AT24">
        <v>-346100000</v>
      </c>
      <c r="AU24">
        <v>-369100000</v>
      </c>
      <c r="AV24">
        <v>-409700000</v>
      </c>
      <c r="AW24">
        <v>-450700000</v>
      </c>
      <c r="AX24" s="3"/>
      <c r="AY24" s="3"/>
    </row>
    <row r="25" spans="1:51" x14ac:dyDescent="0.25">
      <c r="A25">
        <v>21</v>
      </c>
      <c r="B25">
        <v>22</v>
      </c>
      <c r="D25" s="3"/>
      <c r="K25">
        <v>0</v>
      </c>
      <c r="L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3"/>
      <c r="AY25" s="3"/>
    </row>
    <row r="26" spans="1:51" x14ac:dyDescent="0.25">
      <c r="A26">
        <v>22</v>
      </c>
      <c r="B26">
        <v>23</v>
      </c>
      <c r="D26" s="3" t="s">
        <v>1287</v>
      </c>
      <c r="K26">
        <v>0</v>
      </c>
      <c r="L26">
        <v>1151302500</v>
      </c>
      <c r="N26">
        <v>90400000</v>
      </c>
      <c r="O26">
        <v>95150000</v>
      </c>
      <c r="P26">
        <v>91900000</v>
      </c>
      <c r="Q26">
        <v>94650000</v>
      </c>
      <c r="R26">
        <v>93400000</v>
      </c>
      <c r="S26">
        <v>96150000</v>
      </c>
      <c r="T26">
        <v>94930000</v>
      </c>
      <c r="U26">
        <v>96827500</v>
      </c>
      <c r="V26">
        <v>99225000</v>
      </c>
      <c r="W26">
        <v>98117500</v>
      </c>
      <c r="X26">
        <v>100890000</v>
      </c>
      <c r="Y26">
        <v>99662500</v>
      </c>
      <c r="AL26">
        <v>90400000</v>
      </c>
      <c r="AM26">
        <v>185550000</v>
      </c>
      <c r="AN26">
        <v>277450000</v>
      </c>
      <c r="AO26">
        <v>372100000</v>
      </c>
      <c r="AP26">
        <v>465500000</v>
      </c>
      <c r="AQ26">
        <v>561650000</v>
      </c>
      <c r="AR26">
        <v>656580000</v>
      </c>
      <c r="AS26">
        <v>753407500</v>
      </c>
      <c r="AT26">
        <v>852632500</v>
      </c>
      <c r="AU26">
        <v>950750000</v>
      </c>
      <c r="AV26">
        <v>1051640000</v>
      </c>
      <c r="AW26">
        <v>1151302500</v>
      </c>
      <c r="AX26" s="3"/>
      <c r="AY26" s="3"/>
    </row>
    <row r="27" spans="1:51" x14ac:dyDescent="0.25">
      <c r="A27">
        <v>23</v>
      </c>
      <c r="B27">
        <v>24</v>
      </c>
      <c r="D27" s="3" t="s">
        <v>674</v>
      </c>
      <c r="E27">
        <v>48</v>
      </c>
      <c r="J27">
        <v>1</v>
      </c>
      <c r="K27">
        <v>228328000</v>
      </c>
      <c r="L27">
        <v>230260500</v>
      </c>
      <c r="M27">
        <v>18000000</v>
      </c>
      <c r="N27">
        <v>18080000</v>
      </c>
      <c r="O27">
        <v>19030000</v>
      </c>
      <c r="P27">
        <v>18380000</v>
      </c>
      <c r="Q27">
        <v>18930000</v>
      </c>
      <c r="R27">
        <v>18680000</v>
      </c>
      <c r="S27">
        <v>19230000</v>
      </c>
      <c r="T27">
        <v>18986000</v>
      </c>
      <c r="U27">
        <v>19365500</v>
      </c>
      <c r="V27">
        <v>19845000</v>
      </c>
      <c r="W27">
        <v>19623500</v>
      </c>
      <c r="X27">
        <v>20178000</v>
      </c>
      <c r="Y27">
        <v>19932500</v>
      </c>
      <c r="Z27">
        <v>18000000</v>
      </c>
      <c r="AA27">
        <v>18080000</v>
      </c>
      <c r="AB27">
        <v>19030000</v>
      </c>
      <c r="AC27">
        <v>18380000</v>
      </c>
      <c r="AD27">
        <v>18930000</v>
      </c>
      <c r="AE27">
        <v>18680000</v>
      </c>
      <c r="AF27">
        <v>19230000</v>
      </c>
      <c r="AG27">
        <v>18986000</v>
      </c>
      <c r="AH27">
        <v>19365500</v>
      </c>
      <c r="AI27">
        <v>19845000</v>
      </c>
      <c r="AJ27">
        <v>19623500</v>
      </c>
      <c r="AK27">
        <v>20178000</v>
      </c>
      <c r="AL27">
        <v>18080000</v>
      </c>
      <c r="AM27">
        <v>19030000</v>
      </c>
      <c r="AN27">
        <v>18380000</v>
      </c>
      <c r="AO27">
        <v>18930000</v>
      </c>
      <c r="AP27">
        <v>18680000</v>
      </c>
      <c r="AQ27">
        <v>19230000</v>
      </c>
      <c r="AR27">
        <v>18986000</v>
      </c>
      <c r="AS27">
        <v>19365500</v>
      </c>
      <c r="AT27">
        <v>19845000</v>
      </c>
      <c r="AU27">
        <v>19623500</v>
      </c>
      <c r="AV27">
        <v>20178000</v>
      </c>
      <c r="AW27">
        <v>19932500</v>
      </c>
      <c r="AX27" s="3" t="s">
        <v>1288</v>
      </c>
      <c r="AY27" s="3"/>
    </row>
    <row r="28" spans="1:51" x14ac:dyDescent="0.25">
      <c r="A28">
        <v>24</v>
      </c>
      <c r="B28">
        <v>25</v>
      </c>
      <c r="D28" s="3" t="s">
        <v>675</v>
      </c>
      <c r="E28">
        <v>61</v>
      </c>
      <c r="J28">
        <v>1</v>
      </c>
      <c r="K28">
        <v>100000000</v>
      </c>
      <c r="L28">
        <v>100000000</v>
      </c>
      <c r="P28">
        <v>100000000</v>
      </c>
      <c r="AB28">
        <v>100000000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3" t="s">
        <v>1289</v>
      </c>
      <c r="AY28" s="3"/>
    </row>
    <row r="29" spans="1:51" x14ac:dyDescent="0.25">
      <c r="A29">
        <v>25</v>
      </c>
      <c r="B29">
        <v>26</v>
      </c>
      <c r="D29" s="3"/>
      <c r="K29">
        <v>0</v>
      </c>
      <c r="L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3"/>
      <c r="AY29" s="3"/>
    </row>
    <row r="30" spans="1:51" x14ac:dyDescent="0.25">
      <c r="A30" t="s">
        <v>583</v>
      </c>
      <c r="D30" s="3"/>
      <c r="AX30" s="3"/>
      <c r="AY30" s="3"/>
    </row>
    <row r="31" spans="1:51" x14ac:dyDescent="0.25">
      <c r="A31" t="s">
        <v>580</v>
      </c>
      <c r="D31" s="3"/>
      <c r="AX31" s="3"/>
      <c r="AY31" s="3"/>
    </row>
    <row r="32" spans="1:51" x14ac:dyDescent="0.25">
      <c r="A32" t="s">
        <v>77</v>
      </c>
      <c r="B32" t="s">
        <v>261</v>
      </c>
      <c r="C32" t="s">
        <v>259</v>
      </c>
      <c r="D32" s="3" t="s">
        <v>478</v>
      </c>
      <c r="E32" t="s">
        <v>110</v>
      </c>
      <c r="F32" t="s">
        <v>479</v>
      </c>
      <c r="G32" t="s">
        <v>262</v>
      </c>
      <c r="H32" t="s">
        <v>111</v>
      </c>
      <c r="I32" t="s">
        <v>394</v>
      </c>
      <c r="J32" t="s">
        <v>112</v>
      </c>
      <c r="K32" t="s">
        <v>113</v>
      </c>
      <c r="L32" t="s">
        <v>114</v>
      </c>
      <c r="M32" t="s">
        <v>115</v>
      </c>
      <c r="N32" t="s">
        <v>45</v>
      </c>
      <c r="O32" t="s">
        <v>116</v>
      </c>
      <c r="P32" t="s">
        <v>117</v>
      </c>
      <c r="Q32" t="s">
        <v>46</v>
      </c>
      <c r="R32" t="s">
        <v>118</v>
      </c>
      <c r="S32" t="s">
        <v>119</v>
      </c>
      <c r="T32" t="s">
        <v>47</v>
      </c>
      <c r="U32" t="s">
        <v>120</v>
      </c>
      <c r="V32" t="s">
        <v>121</v>
      </c>
      <c r="W32" t="s">
        <v>48</v>
      </c>
      <c r="X32" t="s">
        <v>122</v>
      </c>
      <c r="Y32" t="s">
        <v>123</v>
      </c>
      <c r="Z32" t="s">
        <v>49</v>
      </c>
      <c r="AA32" t="s">
        <v>124</v>
      </c>
      <c r="AB32" t="s">
        <v>125</v>
      </c>
      <c r="AC32" t="s">
        <v>50</v>
      </c>
      <c r="AD32" t="s">
        <v>126</v>
      </c>
      <c r="AE32" t="s">
        <v>127</v>
      </c>
      <c r="AF32" t="s">
        <v>51</v>
      </c>
      <c r="AG32" t="s">
        <v>128</v>
      </c>
      <c r="AH32" t="s">
        <v>129</v>
      </c>
      <c r="AI32" t="s">
        <v>52</v>
      </c>
      <c r="AJ32" t="s">
        <v>130</v>
      </c>
      <c r="AK32" t="s">
        <v>131</v>
      </c>
      <c r="AL32" t="s">
        <v>53</v>
      </c>
      <c r="AM32" t="s">
        <v>132</v>
      </c>
      <c r="AN32" t="s">
        <v>133</v>
      </c>
      <c r="AO32" t="s">
        <v>54</v>
      </c>
      <c r="AP32" t="s">
        <v>134</v>
      </c>
      <c r="AQ32" t="s">
        <v>135</v>
      </c>
      <c r="AR32" t="s">
        <v>55</v>
      </c>
      <c r="AS32" t="s">
        <v>136</v>
      </c>
      <c r="AT32" t="s">
        <v>137</v>
      </c>
      <c r="AU32" t="s">
        <v>56</v>
      </c>
      <c r="AV32" t="s">
        <v>138</v>
      </c>
      <c r="AW32" t="s">
        <v>139</v>
      </c>
      <c r="AX32" s="3" t="s">
        <v>140</v>
      </c>
      <c r="AY32" s="3" t="s">
        <v>1583</v>
      </c>
    </row>
    <row r="33" spans="1:51" x14ac:dyDescent="0.25">
      <c r="A33">
        <v>0</v>
      </c>
      <c r="B33">
        <v>1</v>
      </c>
      <c r="D33" s="3"/>
      <c r="K33">
        <v>0</v>
      </c>
      <c r="L33">
        <v>0</v>
      </c>
      <c r="P33">
        <v>0</v>
      </c>
      <c r="S33">
        <v>0</v>
      </c>
      <c r="V33">
        <v>0</v>
      </c>
      <c r="Y33">
        <v>0</v>
      </c>
      <c r="AB33">
        <v>0</v>
      </c>
      <c r="AE33">
        <v>0</v>
      </c>
      <c r="AH33">
        <v>0</v>
      </c>
      <c r="AK33">
        <v>0</v>
      </c>
      <c r="AN33">
        <v>0</v>
      </c>
      <c r="AQ33">
        <v>0</v>
      </c>
      <c r="AT33">
        <v>0</v>
      </c>
      <c r="AW33">
        <v>0</v>
      </c>
      <c r="AX33" s="3"/>
      <c r="AY33" s="3"/>
    </row>
    <row r="34" spans="1:51" x14ac:dyDescent="0.25">
      <c r="A34">
        <v>1</v>
      </c>
      <c r="B34">
        <v>2</v>
      </c>
      <c r="C34">
        <v>1</v>
      </c>
      <c r="D34" s="3" t="s">
        <v>1606</v>
      </c>
      <c r="K34">
        <v>0</v>
      </c>
      <c r="L34">
        <v>0</v>
      </c>
      <c r="P34">
        <v>0</v>
      </c>
      <c r="S34">
        <v>0</v>
      </c>
      <c r="V34">
        <v>0</v>
      </c>
      <c r="Y34">
        <v>0</v>
      </c>
      <c r="AB34">
        <v>0</v>
      </c>
      <c r="AE34">
        <v>0</v>
      </c>
      <c r="AH34">
        <v>0</v>
      </c>
      <c r="AK34">
        <v>0</v>
      </c>
      <c r="AN34">
        <v>0</v>
      </c>
      <c r="AQ34">
        <v>0</v>
      </c>
      <c r="AT34">
        <v>0</v>
      </c>
      <c r="AW34">
        <v>0</v>
      </c>
      <c r="AX34" s="3"/>
      <c r="AY34" s="3"/>
    </row>
    <row r="35" spans="1:51" x14ac:dyDescent="0.25">
      <c r="A35">
        <v>2</v>
      </c>
      <c r="B35">
        <v>3</v>
      </c>
      <c r="D35" s="3" t="s">
        <v>826</v>
      </c>
      <c r="E35">
        <v>2</v>
      </c>
      <c r="F35">
        <v>84</v>
      </c>
      <c r="G35">
        <v>77</v>
      </c>
      <c r="H35">
        <v>80</v>
      </c>
      <c r="I35">
        <v>2</v>
      </c>
      <c r="J35">
        <v>1</v>
      </c>
      <c r="K35">
        <v>6075720000</v>
      </c>
      <c r="L35">
        <v>6075720000</v>
      </c>
      <c r="N35">
        <v>504000000</v>
      </c>
      <c r="O35">
        <v>504000000</v>
      </c>
      <c r="P35">
        <v>0</v>
      </c>
      <c r="Q35">
        <v>504000000</v>
      </c>
      <c r="R35">
        <v>504000000</v>
      </c>
      <c r="S35">
        <v>0</v>
      </c>
      <c r="T35">
        <v>504000000</v>
      </c>
      <c r="U35">
        <v>504000000</v>
      </c>
      <c r="V35">
        <v>0</v>
      </c>
      <c r="W35">
        <v>504000000</v>
      </c>
      <c r="X35">
        <v>504000000</v>
      </c>
      <c r="Y35">
        <v>0</v>
      </c>
      <c r="Z35">
        <v>504000000</v>
      </c>
      <c r="AA35">
        <v>504000000</v>
      </c>
      <c r="AB35">
        <v>0</v>
      </c>
      <c r="AC35">
        <v>504000000</v>
      </c>
      <c r="AD35">
        <v>504000000</v>
      </c>
      <c r="AE35">
        <v>0</v>
      </c>
      <c r="AF35">
        <v>506520000</v>
      </c>
      <c r="AG35">
        <v>506520000</v>
      </c>
      <c r="AH35">
        <v>0</v>
      </c>
      <c r="AI35">
        <v>509040000</v>
      </c>
      <c r="AJ35">
        <v>509040000</v>
      </c>
      <c r="AK35">
        <v>0</v>
      </c>
      <c r="AL35">
        <v>509040000</v>
      </c>
      <c r="AM35">
        <v>509040000</v>
      </c>
      <c r="AN35">
        <v>0</v>
      </c>
      <c r="AO35">
        <v>509040000</v>
      </c>
      <c r="AP35">
        <v>509040000</v>
      </c>
      <c r="AQ35">
        <v>0</v>
      </c>
      <c r="AR35">
        <v>509040000</v>
      </c>
      <c r="AS35">
        <v>509040000</v>
      </c>
      <c r="AT35">
        <v>0</v>
      </c>
      <c r="AU35">
        <v>509040000</v>
      </c>
      <c r="AV35">
        <v>509040000</v>
      </c>
      <c r="AW35">
        <v>0</v>
      </c>
      <c r="AX35" s="3" t="s">
        <v>1607</v>
      </c>
      <c r="AY35" s="3"/>
    </row>
    <row r="36" spans="1:51" x14ac:dyDescent="0.25">
      <c r="A36">
        <v>3</v>
      </c>
      <c r="B36">
        <v>4</v>
      </c>
      <c r="D36" s="3" t="s">
        <v>682</v>
      </c>
      <c r="E36">
        <v>13</v>
      </c>
      <c r="F36">
        <v>87</v>
      </c>
      <c r="G36">
        <v>77</v>
      </c>
      <c r="H36">
        <v>80</v>
      </c>
      <c r="I36">
        <v>2</v>
      </c>
      <c r="J36">
        <v>1</v>
      </c>
      <c r="K36">
        <v>1301940000</v>
      </c>
      <c r="L36">
        <v>1301940000</v>
      </c>
      <c r="M36">
        <v>-54000000</v>
      </c>
      <c r="N36">
        <v>108000000</v>
      </c>
      <c r="O36">
        <v>108000000</v>
      </c>
      <c r="P36">
        <v>-54000000</v>
      </c>
      <c r="Q36">
        <v>108000000</v>
      </c>
      <c r="R36">
        <v>108000000</v>
      </c>
      <c r="S36">
        <v>-54000000</v>
      </c>
      <c r="T36">
        <v>108000000</v>
      </c>
      <c r="U36">
        <v>108000000</v>
      </c>
      <c r="V36">
        <v>-54000000</v>
      </c>
      <c r="W36">
        <v>108000000</v>
      </c>
      <c r="X36">
        <v>108000000</v>
      </c>
      <c r="Y36">
        <v>-54000000</v>
      </c>
      <c r="Z36">
        <v>108000000</v>
      </c>
      <c r="AA36">
        <v>108000000</v>
      </c>
      <c r="AB36">
        <v>-54000000</v>
      </c>
      <c r="AC36">
        <v>108000000</v>
      </c>
      <c r="AD36">
        <v>108000000</v>
      </c>
      <c r="AE36">
        <v>-54000000</v>
      </c>
      <c r="AF36">
        <v>108540000</v>
      </c>
      <c r="AG36">
        <v>108540000</v>
      </c>
      <c r="AH36">
        <v>-54000000</v>
      </c>
      <c r="AI36">
        <v>109080000</v>
      </c>
      <c r="AJ36">
        <v>109080000</v>
      </c>
      <c r="AK36">
        <v>-54000000</v>
      </c>
      <c r="AL36">
        <v>109080000</v>
      </c>
      <c r="AM36">
        <v>109080000</v>
      </c>
      <c r="AN36">
        <v>-54000000</v>
      </c>
      <c r="AO36">
        <v>109080000</v>
      </c>
      <c r="AP36">
        <v>109080000</v>
      </c>
      <c r="AQ36">
        <v>-54000000</v>
      </c>
      <c r="AR36">
        <v>109080000</v>
      </c>
      <c r="AS36">
        <v>109080000</v>
      </c>
      <c r="AT36">
        <v>-54000000</v>
      </c>
      <c r="AU36">
        <v>109080000</v>
      </c>
      <c r="AV36">
        <v>109080000</v>
      </c>
      <c r="AW36">
        <v>-54000000</v>
      </c>
      <c r="AX36" s="3" t="s">
        <v>1608</v>
      </c>
      <c r="AY36" s="3"/>
    </row>
    <row r="37" spans="1:51" x14ac:dyDescent="0.25">
      <c r="A37">
        <v>4</v>
      </c>
      <c r="B37">
        <v>5</v>
      </c>
      <c r="D37" s="3" t="s">
        <v>683</v>
      </c>
      <c r="E37">
        <v>14</v>
      </c>
      <c r="F37">
        <v>87</v>
      </c>
      <c r="G37">
        <v>77</v>
      </c>
      <c r="H37">
        <v>80</v>
      </c>
      <c r="I37">
        <v>2</v>
      </c>
      <c r="J37">
        <v>1</v>
      </c>
      <c r="K37">
        <v>433980000</v>
      </c>
      <c r="L37">
        <v>433980000</v>
      </c>
      <c r="M37">
        <v>-18000000</v>
      </c>
      <c r="N37">
        <v>36000000</v>
      </c>
      <c r="O37">
        <v>36000000</v>
      </c>
      <c r="P37">
        <v>-18000000</v>
      </c>
      <c r="Q37">
        <v>36000000</v>
      </c>
      <c r="R37">
        <v>36000000</v>
      </c>
      <c r="S37">
        <v>-18000000</v>
      </c>
      <c r="T37">
        <v>36000000</v>
      </c>
      <c r="U37">
        <v>36000000</v>
      </c>
      <c r="V37">
        <v>-18000000</v>
      </c>
      <c r="W37">
        <v>36000000</v>
      </c>
      <c r="X37">
        <v>36000000</v>
      </c>
      <c r="Y37">
        <v>-18000000</v>
      </c>
      <c r="Z37">
        <v>36000000</v>
      </c>
      <c r="AA37">
        <v>36000000</v>
      </c>
      <c r="AB37">
        <v>-18000000</v>
      </c>
      <c r="AC37">
        <v>36000000</v>
      </c>
      <c r="AD37">
        <v>36000000</v>
      </c>
      <c r="AE37">
        <v>-18000000</v>
      </c>
      <c r="AF37">
        <v>36180000</v>
      </c>
      <c r="AG37">
        <v>36180000</v>
      </c>
      <c r="AH37">
        <v>-18000000</v>
      </c>
      <c r="AI37">
        <v>36360000</v>
      </c>
      <c r="AJ37">
        <v>36360000</v>
      </c>
      <c r="AK37">
        <v>-18000000</v>
      </c>
      <c r="AL37">
        <v>36360000</v>
      </c>
      <c r="AM37">
        <v>36360000</v>
      </c>
      <c r="AN37">
        <v>-18000000</v>
      </c>
      <c r="AO37">
        <v>36360000</v>
      </c>
      <c r="AP37">
        <v>36360000</v>
      </c>
      <c r="AQ37">
        <v>-18000000</v>
      </c>
      <c r="AR37">
        <v>36360000</v>
      </c>
      <c r="AS37">
        <v>36360000</v>
      </c>
      <c r="AT37">
        <v>-18000000</v>
      </c>
      <c r="AU37">
        <v>36360000</v>
      </c>
      <c r="AV37">
        <v>36360000</v>
      </c>
      <c r="AW37">
        <v>-18000000</v>
      </c>
      <c r="AX37" s="3" t="s">
        <v>1608</v>
      </c>
      <c r="AY37" s="3"/>
    </row>
    <row r="38" spans="1:51" x14ac:dyDescent="0.25">
      <c r="A38">
        <v>5</v>
      </c>
      <c r="B38">
        <v>6</v>
      </c>
      <c r="D38" s="3"/>
      <c r="K38">
        <v>0</v>
      </c>
      <c r="L38">
        <v>0</v>
      </c>
      <c r="P38">
        <v>0</v>
      </c>
      <c r="S38">
        <v>0</v>
      </c>
      <c r="V38">
        <v>0</v>
      </c>
      <c r="Y38">
        <v>0</v>
      </c>
      <c r="AB38">
        <v>0</v>
      </c>
      <c r="AE38">
        <v>0</v>
      </c>
      <c r="AH38">
        <v>0</v>
      </c>
      <c r="AK38">
        <v>0</v>
      </c>
      <c r="AN38">
        <v>0</v>
      </c>
      <c r="AQ38">
        <v>0</v>
      </c>
      <c r="AT38">
        <v>0</v>
      </c>
      <c r="AW38">
        <v>0</v>
      </c>
      <c r="AX38" s="3"/>
      <c r="AY38" s="3"/>
    </row>
    <row r="39" spans="1:51" x14ac:dyDescent="0.25">
      <c r="A39">
        <v>6</v>
      </c>
      <c r="B39">
        <v>7</v>
      </c>
      <c r="D39" s="3"/>
      <c r="K39">
        <v>0</v>
      </c>
      <c r="L39">
        <v>0</v>
      </c>
      <c r="P39">
        <v>0</v>
      </c>
      <c r="S39">
        <v>0</v>
      </c>
      <c r="V39">
        <v>0</v>
      </c>
      <c r="Y39">
        <v>0</v>
      </c>
      <c r="AB39">
        <v>0</v>
      </c>
      <c r="AE39">
        <v>0</v>
      </c>
      <c r="AH39">
        <v>0</v>
      </c>
      <c r="AK39">
        <v>0</v>
      </c>
      <c r="AN39">
        <v>0</v>
      </c>
      <c r="AQ39">
        <v>0</v>
      </c>
      <c r="AT39">
        <v>0</v>
      </c>
      <c r="AW39">
        <v>0</v>
      </c>
      <c r="AX39" s="3"/>
      <c r="AY39" s="3"/>
    </row>
    <row r="40" spans="1:51" x14ac:dyDescent="0.25">
      <c r="A40">
        <v>7</v>
      </c>
      <c r="B40">
        <v>8</v>
      </c>
      <c r="D40" s="3"/>
      <c r="K40">
        <v>0</v>
      </c>
      <c r="L40">
        <v>0</v>
      </c>
      <c r="P40">
        <v>0</v>
      </c>
      <c r="S40">
        <v>0</v>
      </c>
      <c r="V40">
        <v>0</v>
      </c>
      <c r="Y40">
        <v>0</v>
      </c>
      <c r="AB40">
        <v>0</v>
      </c>
      <c r="AE40">
        <v>0</v>
      </c>
      <c r="AH40">
        <v>0</v>
      </c>
      <c r="AK40">
        <v>0</v>
      </c>
      <c r="AN40">
        <v>0</v>
      </c>
      <c r="AQ40">
        <v>0</v>
      </c>
      <c r="AT40">
        <v>0</v>
      </c>
      <c r="AW40">
        <v>0</v>
      </c>
      <c r="AX40" s="3"/>
      <c r="AY40" s="3"/>
    </row>
    <row r="41" spans="1:51" x14ac:dyDescent="0.25">
      <c r="A41">
        <v>8</v>
      </c>
      <c r="B41">
        <v>9</v>
      </c>
      <c r="D41" s="3"/>
      <c r="K41">
        <v>0</v>
      </c>
      <c r="L41">
        <v>0</v>
      </c>
      <c r="P41">
        <v>0</v>
      </c>
      <c r="S41">
        <v>0</v>
      </c>
      <c r="V41">
        <v>0</v>
      </c>
      <c r="Y41">
        <v>0</v>
      </c>
      <c r="AB41">
        <v>0</v>
      </c>
      <c r="AE41">
        <v>0</v>
      </c>
      <c r="AH41">
        <v>0</v>
      </c>
      <c r="AK41">
        <v>0</v>
      </c>
      <c r="AN41">
        <v>0</v>
      </c>
      <c r="AQ41">
        <v>0</v>
      </c>
      <c r="AT41">
        <v>0</v>
      </c>
      <c r="AW41">
        <v>0</v>
      </c>
      <c r="AX41" s="3"/>
      <c r="AY41" s="3"/>
    </row>
    <row r="42" spans="1:51" x14ac:dyDescent="0.25">
      <c r="A42">
        <v>9</v>
      </c>
      <c r="B42">
        <v>10</v>
      </c>
      <c r="D42" s="3"/>
      <c r="K42">
        <v>0</v>
      </c>
      <c r="L42">
        <v>0</v>
      </c>
      <c r="P42">
        <v>0</v>
      </c>
      <c r="S42">
        <v>0</v>
      </c>
      <c r="V42">
        <v>0</v>
      </c>
      <c r="Y42">
        <v>0</v>
      </c>
      <c r="AB42">
        <v>0</v>
      </c>
      <c r="AE42">
        <v>0</v>
      </c>
      <c r="AH42">
        <v>0</v>
      </c>
      <c r="AK42">
        <v>0</v>
      </c>
      <c r="AN42">
        <v>0</v>
      </c>
      <c r="AQ42">
        <v>0</v>
      </c>
      <c r="AT42">
        <v>0</v>
      </c>
      <c r="AW42">
        <v>0</v>
      </c>
      <c r="AX42" s="3"/>
      <c r="AY42" s="3"/>
    </row>
    <row r="43" spans="1:51" x14ac:dyDescent="0.25">
      <c r="A43">
        <v>10</v>
      </c>
      <c r="B43">
        <v>11</v>
      </c>
      <c r="D43" s="3"/>
      <c r="K43">
        <v>0</v>
      </c>
      <c r="L43">
        <v>0</v>
      </c>
      <c r="P43">
        <v>0</v>
      </c>
      <c r="S43">
        <v>0</v>
      </c>
      <c r="V43">
        <v>0</v>
      </c>
      <c r="Y43">
        <v>0</v>
      </c>
      <c r="AB43">
        <v>0</v>
      </c>
      <c r="AE43">
        <v>0</v>
      </c>
      <c r="AH43">
        <v>0</v>
      </c>
      <c r="AK43">
        <v>0</v>
      </c>
      <c r="AN43">
        <v>0</v>
      </c>
      <c r="AQ43">
        <v>0</v>
      </c>
      <c r="AT43">
        <v>0</v>
      </c>
      <c r="AW43">
        <v>0</v>
      </c>
      <c r="AX43" s="3"/>
      <c r="AY43" s="3"/>
    </row>
    <row r="44" spans="1:51" x14ac:dyDescent="0.25">
      <c r="A44">
        <v>11</v>
      </c>
      <c r="B44">
        <v>12</v>
      </c>
      <c r="D44" s="3"/>
      <c r="K44">
        <v>0</v>
      </c>
      <c r="L44">
        <v>0</v>
      </c>
      <c r="P44">
        <v>0</v>
      </c>
      <c r="S44">
        <v>0</v>
      </c>
      <c r="V44">
        <v>0</v>
      </c>
      <c r="Y44">
        <v>0</v>
      </c>
      <c r="AB44">
        <v>0</v>
      </c>
      <c r="AE44">
        <v>0</v>
      </c>
      <c r="AH44">
        <v>0</v>
      </c>
      <c r="AK44">
        <v>0</v>
      </c>
      <c r="AN44">
        <v>0</v>
      </c>
      <c r="AQ44">
        <v>0</v>
      </c>
      <c r="AT44">
        <v>0</v>
      </c>
      <c r="AW44">
        <v>0</v>
      </c>
      <c r="AX44" s="3"/>
      <c r="AY44" s="3"/>
    </row>
    <row r="45" spans="1:51" x14ac:dyDescent="0.25">
      <c r="A45">
        <v>12</v>
      </c>
      <c r="B45">
        <v>13</v>
      </c>
      <c r="D45" s="3"/>
      <c r="K45">
        <v>0</v>
      </c>
      <c r="L45">
        <v>0</v>
      </c>
      <c r="P45">
        <v>0</v>
      </c>
      <c r="S45">
        <v>0</v>
      </c>
      <c r="V45">
        <v>0</v>
      </c>
      <c r="Y45">
        <v>0</v>
      </c>
      <c r="AB45">
        <v>0</v>
      </c>
      <c r="AE45">
        <v>0</v>
      </c>
      <c r="AH45">
        <v>0</v>
      </c>
      <c r="AK45">
        <v>0</v>
      </c>
      <c r="AN45">
        <v>0</v>
      </c>
      <c r="AQ45">
        <v>0</v>
      </c>
      <c r="AT45">
        <v>0</v>
      </c>
      <c r="AW45">
        <v>0</v>
      </c>
      <c r="AX45" s="3"/>
      <c r="AY45" s="3"/>
    </row>
    <row r="46" spans="1:51" x14ac:dyDescent="0.25">
      <c r="A46">
        <v>13</v>
      </c>
      <c r="B46">
        <v>14</v>
      </c>
      <c r="D46" s="3"/>
      <c r="K46">
        <v>0</v>
      </c>
      <c r="L46">
        <v>0</v>
      </c>
      <c r="P46">
        <v>0</v>
      </c>
      <c r="S46">
        <v>0</v>
      </c>
      <c r="V46">
        <v>0</v>
      </c>
      <c r="Y46">
        <v>0</v>
      </c>
      <c r="AB46">
        <v>0</v>
      </c>
      <c r="AE46">
        <v>0</v>
      </c>
      <c r="AH46">
        <v>0</v>
      </c>
      <c r="AK46">
        <v>0</v>
      </c>
      <c r="AN46">
        <v>0</v>
      </c>
      <c r="AQ46">
        <v>0</v>
      </c>
      <c r="AT46">
        <v>0</v>
      </c>
      <c r="AW46">
        <v>0</v>
      </c>
      <c r="AX46" s="3"/>
      <c r="AY46" s="3"/>
    </row>
    <row r="47" spans="1:51" x14ac:dyDescent="0.25">
      <c r="A47">
        <v>14</v>
      </c>
      <c r="B47">
        <v>15</v>
      </c>
      <c r="D47" s="3"/>
      <c r="K47">
        <v>0</v>
      </c>
      <c r="L47">
        <v>0</v>
      </c>
      <c r="P47">
        <v>0</v>
      </c>
      <c r="S47">
        <v>0</v>
      </c>
      <c r="V47">
        <v>0</v>
      </c>
      <c r="Y47">
        <v>0</v>
      </c>
      <c r="AB47">
        <v>0</v>
      </c>
      <c r="AE47">
        <v>0</v>
      </c>
      <c r="AH47">
        <v>0</v>
      </c>
      <c r="AK47">
        <v>0</v>
      </c>
      <c r="AN47">
        <v>0</v>
      </c>
      <c r="AQ47">
        <v>0</v>
      </c>
      <c r="AT47">
        <v>0</v>
      </c>
      <c r="AW47">
        <v>0</v>
      </c>
      <c r="AX47" s="3"/>
      <c r="AY47" s="3"/>
    </row>
    <row r="48" spans="1:51" x14ac:dyDescent="0.25">
      <c r="A48">
        <v>15</v>
      </c>
      <c r="B48">
        <v>16</v>
      </c>
      <c r="D48" s="3"/>
      <c r="K48">
        <v>0</v>
      </c>
      <c r="L48">
        <v>0</v>
      </c>
      <c r="P48">
        <v>0</v>
      </c>
      <c r="S48">
        <v>0</v>
      </c>
      <c r="V48">
        <v>0</v>
      </c>
      <c r="Y48">
        <v>0</v>
      </c>
      <c r="AB48">
        <v>0</v>
      </c>
      <c r="AE48">
        <v>0</v>
      </c>
      <c r="AH48">
        <v>0</v>
      </c>
      <c r="AK48">
        <v>0</v>
      </c>
      <c r="AN48">
        <v>0</v>
      </c>
      <c r="AQ48">
        <v>0</v>
      </c>
      <c r="AT48">
        <v>0</v>
      </c>
      <c r="AW48">
        <v>0</v>
      </c>
      <c r="AX48" s="3"/>
      <c r="AY48" s="3"/>
    </row>
    <row r="49" spans="1:51" x14ac:dyDescent="0.25">
      <c r="A49">
        <v>16</v>
      </c>
      <c r="B49">
        <v>17</v>
      </c>
      <c r="D49" s="3"/>
      <c r="K49">
        <v>0</v>
      </c>
      <c r="L49">
        <v>0</v>
      </c>
      <c r="P49">
        <v>0</v>
      </c>
      <c r="S49">
        <v>0</v>
      </c>
      <c r="V49">
        <v>0</v>
      </c>
      <c r="Y49">
        <v>0</v>
      </c>
      <c r="AB49">
        <v>0</v>
      </c>
      <c r="AE49">
        <v>0</v>
      </c>
      <c r="AH49">
        <v>0</v>
      </c>
      <c r="AK49">
        <v>0</v>
      </c>
      <c r="AN49">
        <v>0</v>
      </c>
      <c r="AQ49">
        <v>0</v>
      </c>
      <c r="AT49">
        <v>0</v>
      </c>
      <c r="AW49">
        <v>0</v>
      </c>
      <c r="AX49" s="3"/>
      <c r="AY49" s="3"/>
    </row>
    <row r="50" spans="1:51" x14ac:dyDescent="0.25">
      <c r="A50">
        <v>17</v>
      </c>
      <c r="B50">
        <v>18</v>
      </c>
      <c r="D50" s="3"/>
      <c r="K50">
        <v>0</v>
      </c>
      <c r="L50">
        <v>0</v>
      </c>
      <c r="P50">
        <v>0</v>
      </c>
      <c r="S50">
        <v>0</v>
      </c>
      <c r="V50">
        <v>0</v>
      </c>
      <c r="Y50">
        <v>0</v>
      </c>
      <c r="AB50">
        <v>0</v>
      </c>
      <c r="AE50">
        <v>0</v>
      </c>
      <c r="AH50">
        <v>0</v>
      </c>
      <c r="AK50">
        <v>0</v>
      </c>
      <c r="AN50">
        <v>0</v>
      </c>
      <c r="AQ50">
        <v>0</v>
      </c>
      <c r="AT50">
        <v>0</v>
      </c>
      <c r="AW50">
        <v>0</v>
      </c>
      <c r="AX50" s="3"/>
      <c r="AY50" s="3"/>
    </row>
    <row r="51" spans="1:51" x14ac:dyDescent="0.25">
      <c r="A51">
        <v>18</v>
      </c>
      <c r="B51">
        <v>19</v>
      </c>
      <c r="D51" s="3"/>
      <c r="K51">
        <v>0</v>
      </c>
      <c r="L51">
        <v>0</v>
      </c>
      <c r="P51">
        <v>0</v>
      </c>
      <c r="S51">
        <v>0</v>
      </c>
      <c r="V51">
        <v>0</v>
      </c>
      <c r="Y51">
        <v>0</v>
      </c>
      <c r="AB51">
        <v>0</v>
      </c>
      <c r="AE51">
        <v>0</v>
      </c>
      <c r="AH51">
        <v>0</v>
      </c>
      <c r="AK51">
        <v>0</v>
      </c>
      <c r="AN51">
        <v>0</v>
      </c>
      <c r="AQ51">
        <v>0</v>
      </c>
      <c r="AT51">
        <v>0</v>
      </c>
      <c r="AW51">
        <v>0</v>
      </c>
      <c r="AX51" s="3"/>
      <c r="AY51" s="3"/>
    </row>
    <row r="52" spans="1:51" x14ac:dyDescent="0.25">
      <c r="A52">
        <v>19</v>
      </c>
      <c r="B52">
        <v>20</v>
      </c>
      <c r="D52" s="3"/>
      <c r="K52">
        <v>0</v>
      </c>
      <c r="L52">
        <v>0</v>
      </c>
      <c r="P52">
        <v>0</v>
      </c>
      <c r="S52">
        <v>0</v>
      </c>
      <c r="V52">
        <v>0</v>
      </c>
      <c r="Y52">
        <v>0</v>
      </c>
      <c r="AB52">
        <v>0</v>
      </c>
      <c r="AE52">
        <v>0</v>
      </c>
      <c r="AH52">
        <v>0</v>
      </c>
      <c r="AK52">
        <v>0</v>
      </c>
      <c r="AN52">
        <v>0</v>
      </c>
      <c r="AQ52">
        <v>0</v>
      </c>
      <c r="AT52">
        <v>0</v>
      </c>
      <c r="AW52">
        <v>0</v>
      </c>
      <c r="AX52" s="3"/>
      <c r="AY52" s="3"/>
    </row>
    <row r="53" spans="1:51" x14ac:dyDescent="0.25">
      <c r="A53">
        <v>20</v>
      </c>
      <c r="B53">
        <v>21</v>
      </c>
      <c r="D53" s="3"/>
      <c r="K53">
        <v>0</v>
      </c>
      <c r="L53">
        <v>0</v>
      </c>
      <c r="P53">
        <v>0</v>
      </c>
      <c r="S53">
        <v>0</v>
      </c>
      <c r="V53">
        <v>0</v>
      </c>
      <c r="Y53">
        <v>0</v>
      </c>
      <c r="AB53">
        <v>0</v>
      </c>
      <c r="AE53">
        <v>0</v>
      </c>
      <c r="AH53">
        <v>0</v>
      </c>
      <c r="AK53">
        <v>0</v>
      </c>
      <c r="AN53">
        <v>0</v>
      </c>
      <c r="AQ53">
        <v>0</v>
      </c>
      <c r="AT53">
        <v>0</v>
      </c>
      <c r="AW53">
        <v>0</v>
      </c>
      <c r="AX53" s="3"/>
      <c r="AY53" s="3"/>
    </row>
    <row r="54" spans="1:51" x14ac:dyDescent="0.25">
      <c r="A54">
        <v>21</v>
      </c>
      <c r="B54">
        <v>22</v>
      </c>
      <c r="D54" s="3"/>
      <c r="K54">
        <v>0</v>
      </c>
      <c r="L54">
        <v>0</v>
      </c>
      <c r="P54">
        <v>0</v>
      </c>
      <c r="S54">
        <v>0</v>
      </c>
      <c r="V54">
        <v>0</v>
      </c>
      <c r="Y54">
        <v>0</v>
      </c>
      <c r="AB54">
        <v>0</v>
      </c>
      <c r="AE54">
        <v>0</v>
      </c>
      <c r="AH54">
        <v>0</v>
      </c>
      <c r="AK54">
        <v>0</v>
      </c>
      <c r="AN54">
        <v>0</v>
      </c>
      <c r="AQ54">
        <v>0</v>
      </c>
      <c r="AT54">
        <v>0</v>
      </c>
      <c r="AW54">
        <v>0</v>
      </c>
      <c r="AX54" s="3"/>
      <c r="AY54" s="3"/>
    </row>
    <row r="55" spans="1:51" x14ac:dyDescent="0.25">
      <c r="A55">
        <v>22</v>
      </c>
      <c r="B55">
        <v>23</v>
      </c>
      <c r="D55" s="3"/>
      <c r="K55">
        <v>0</v>
      </c>
      <c r="L55">
        <v>0</v>
      </c>
      <c r="P55">
        <v>0</v>
      </c>
      <c r="S55">
        <v>0</v>
      </c>
      <c r="V55">
        <v>0</v>
      </c>
      <c r="Y55">
        <v>0</v>
      </c>
      <c r="AB55">
        <v>0</v>
      </c>
      <c r="AE55">
        <v>0</v>
      </c>
      <c r="AH55">
        <v>0</v>
      </c>
      <c r="AK55">
        <v>0</v>
      </c>
      <c r="AN55">
        <v>0</v>
      </c>
      <c r="AQ55">
        <v>0</v>
      </c>
      <c r="AT55">
        <v>0</v>
      </c>
      <c r="AW55">
        <v>0</v>
      </c>
      <c r="AX55" s="3"/>
      <c r="AY55" s="3"/>
    </row>
    <row r="56" spans="1:51" x14ac:dyDescent="0.25">
      <c r="A56">
        <v>23</v>
      </c>
      <c r="B56">
        <v>24</v>
      </c>
      <c r="D56" s="3"/>
      <c r="K56">
        <v>0</v>
      </c>
      <c r="L56">
        <v>0</v>
      </c>
      <c r="P56">
        <v>0</v>
      </c>
      <c r="S56">
        <v>0</v>
      </c>
      <c r="V56">
        <v>0</v>
      </c>
      <c r="Y56">
        <v>0</v>
      </c>
      <c r="AB56">
        <v>0</v>
      </c>
      <c r="AE56">
        <v>0</v>
      </c>
      <c r="AH56">
        <v>0</v>
      </c>
      <c r="AK56">
        <v>0</v>
      </c>
      <c r="AN56">
        <v>0</v>
      </c>
      <c r="AQ56">
        <v>0</v>
      </c>
      <c r="AT56">
        <v>0</v>
      </c>
      <c r="AW56">
        <v>0</v>
      </c>
      <c r="AX56" s="3"/>
      <c r="AY56" s="3"/>
    </row>
    <row r="57" spans="1:51" x14ac:dyDescent="0.25">
      <c r="A57">
        <v>24</v>
      </c>
      <c r="B57">
        <v>25</v>
      </c>
      <c r="D57" s="3"/>
      <c r="K57">
        <v>0</v>
      </c>
      <c r="L57">
        <v>0</v>
      </c>
      <c r="P57">
        <v>0</v>
      </c>
      <c r="S57">
        <v>0</v>
      </c>
      <c r="V57">
        <v>0</v>
      </c>
      <c r="Y57">
        <v>0</v>
      </c>
      <c r="AB57">
        <v>0</v>
      </c>
      <c r="AE57">
        <v>0</v>
      </c>
      <c r="AH57">
        <v>0</v>
      </c>
      <c r="AK57">
        <v>0</v>
      </c>
      <c r="AN57">
        <v>0</v>
      </c>
      <c r="AQ57">
        <v>0</v>
      </c>
      <c r="AT57">
        <v>0</v>
      </c>
      <c r="AW57">
        <v>0</v>
      </c>
      <c r="AX57" s="3"/>
      <c r="AY57" s="3"/>
    </row>
    <row r="58" spans="1:51" x14ac:dyDescent="0.25">
      <c r="A58">
        <v>25</v>
      </c>
      <c r="B58">
        <v>26</v>
      </c>
      <c r="D58" s="3"/>
      <c r="K58">
        <v>0</v>
      </c>
      <c r="L58">
        <v>0</v>
      </c>
      <c r="P58">
        <v>0</v>
      </c>
      <c r="S58">
        <v>0</v>
      </c>
      <c r="V58">
        <v>0</v>
      </c>
      <c r="Y58">
        <v>0</v>
      </c>
      <c r="AB58">
        <v>0</v>
      </c>
      <c r="AE58">
        <v>0</v>
      </c>
      <c r="AH58">
        <v>0</v>
      </c>
      <c r="AK58">
        <v>0</v>
      </c>
      <c r="AN58">
        <v>0</v>
      </c>
      <c r="AQ58">
        <v>0</v>
      </c>
      <c r="AT58">
        <v>0</v>
      </c>
      <c r="AW58">
        <v>0</v>
      </c>
      <c r="AX58" s="3"/>
      <c r="AY58" s="3"/>
    </row>
    <row r="59" spans="1:51" x14ac:dyDescent="0.25">
      <c r="A59" t="s">
        <v>581</v>
      </c>
      <c r="D59" s="3"/>
      <c r="AX59" s="3"/>
      <c r="AY59" s="3"/>
    </row>
  </sheetData>
  <sortState xmlns:xlrd2="http://schemas.microsoft.com/office/spreadsheetml/2017/richdata2" ref="A4:Q29">
    <sortCondition ref="A3:A29"/>
  </sortState>
  <dataValidations count="1">
    <dataValidation allowBlank="1" showInputMessage="1" showErrorMessage="1" sqref="A1" xr:uid="{0A877A21-2E10-4F02-B7D8-D30B3C410629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9D47-A28F-4818-8F37-04A4AEEA22A1}">
  <sheetPr codeName="Sheet11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2" t="s">
        <v>43</v>
      </c>
    </row>
  </sheetData>
  <dataValidations count="1">
    <dataValidation allowBlank="1" showInputMessage="1" showErrorMessage="1" sqref="A1" xr:uid="{630F3AD6-A1C3-4667-841B-CCFC9B1124B8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7CD8-FFC5-4CA1-9755-64314F9E55F7}">
  <sheetPr codeName="Sheet12"/>
  <dimension ref="A1:B23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43</v>
      </c>
    </row>
    <row r="3" spans="1:2" x14ac:dyDescent="0.25">
      <c r="A3" t="s">
        <v>164</v>
      </c>
      <c r="B3" t="s">
        <v>165</v>
      </c>
    </row>
    <row r="5" spans="1:2" x14ac:dyDescent="0.25">
      <c r="A5">
        <v>1</v>
      </c>
      <c r="B5" t="s">
        <v>89</v>
      </c>
    </row>
    <row r="6" spans="1:2" x14ac:dyDescent="0.25">
      <c r="A6">
        <v>2</v>
      </c>
      <c r="B6" t="s">
        <v>205</v>
      </c>
    </row>
    <row r="7" spans="1:2" x14ac:dyDescent="0.25">
      <c r="A7">
        <v>3</v>
      </c>
      <c r="B7" t="s">
        <v>269</v>
      </c>
    </row>
    <row r="8" spans="1:2" x14ac:dyDescent="0.25">
      <c r="A8">
        <v>4</v>
      </c>
      <c r="B8" t="s">
        <v>4</v>
      </c>
    </row>
    <row r="9" spans="1:2" x14ac:dyDescent="0.25">
      <c r="A9">
        <v>5</v>
      </c>
      <c r="B9" t="s">
        <v>25</v>
      </c>
    </row>
    <row r="10" spans="1:2" x14ac:dyDescent="0.25">
      <c r="A10">
        <v>6</v>
      </c>
      <c r="B10" t="s">
        <v>5</v>
      </c>
    </row>
    <row r="11" spans="1:2" x14ac:dyDescent="0.25">
      <c r="A11">
        <v>7</v>
      </c>
      <c r="B11" t="s">
        <v>26</v>
      </c>
    </row>
    <row r="12" spans="1:2" x14ac:dyDescent="0.25">
      <c r="A12">
        <v>8</v>
      </c>
      <c r="B12" t="s">
        <v>27</v>
      </c>
    </row>
    <row r="13" spans="1:2" x14ac:dyDescent="0.25">
      <c r="A13">
        <v>9</v>
      </c>
      <c r="B13" t="s">
        <v>8</v>
      </c>
    </row>
    <row r="14" spans="1:2" x14ac:dyDescent="0.25">
      <c r="A14">
        <v>10</v>
      </c>
      <c r="B14" t="s">
        <v>28</v>
      </c>
    </row>
    <row r="15" spans="1:2" x14ac:dyDescent="0.25">
      <c r="A15">
        <v>11</v>
      </c>
      <c r="B15" t="s">
        <v>29</v>
      </c>
    </row>
    <row r="16" spans="1:2" x14ac:dyDescent="0.25">
      <c r="A16">
        <v>12</v>
      </c>
      <c r="B16" t="s">
        <v>92</v>
      </c>
    </row>
    <row r="17" spans="1:2" x14ac:dyDescent="0.25">
      <c r="A17">
        <v>13</v>
      </c>
      <c r="B17" t="s">
        <v>758</v>
      </c>
    </row>
    <row r="18" spans="1:2" x14ac:dyDescent="0.25">
      <c r="A18">
        <v>14</v>
      </c>
      <c r="B18" t="s">
        <v>759</v>
      </c>
    </row>
    <row r="19" spans="1:2" x14ac:dyDescent="0.25">
      <c r="A19">
        <v>15</v>
      </c>
      <c r="B19" t="s">
        <v>760</v>
      </c>
    </row>
    <row r="20" spans="1:2" x14ac:dyDescent="0.25">
      <c r="A20">
        <v>16</v>
      </c>
      <c r="B20" t="s">
        <v>761</v>
      </c>
    </row>
    <row r="21" spans="1:2" x14ac:dyDescent="0.25">
      <c r="A21">
        <v>17</v>
      </c>
      <c r="B21" t="s">
        <v>763</v>
      </c>
    </row>
    <row r="22" spans="1:2" x14ac:dyDescent="0.25">
      <c r="A22">
        <v>18</v>
      </c>
      <c r="B22" t="s">
        <v>765</v>
      </c>
    </row>
    <row r="23" spans="1:2" x14ac:dyDescent="0.25">
      <c r="A23">
        <v>19</v>
      </c>
      <c r="B23" t="s">
        <v>861</v>
      </c>
    </row>
    <row r="24" spans="1:2" x14ac:dyDescent="0.25">
      <c r="A24">
        <v>20</v>
      </c>
      <c r="B24" t="s">
        <v>11</v>
      </c>
    </row>
    <row r="25" spans="1:2" x14ac:dyDescent="0.25">
      <c r="A25">
        <v>21</v>
      </c>
      <c r="B25" t="s">
        <v>30</v>
      </c>
    </row>
    <row r="26" spans="1:2" x14ac:dyDescent="0.25">
      <c r="A26">
        <v>22</v>
      </c>
      <c r="B26" t="s">
        <v>93</v>
      </c>
    </row>
    <row r="27" spans="1:2" x14ac:dyDescent="0.25">
      <c r="A27">
        <v>23</v>
      </c>
      <c r="B27" t="s">
        <v>766</v>
      </c>
    </row>
    <row r="28" spans="1:2" x14ac:dyDescent="0.25">
      <c r="A28">
        <v>24</v>
      </c>
      <c r="B28" t="s">
        <v>767</v>
      </c>
    </row>
    <row r="29" spans="1:2" x14ac:dyDescent="0.25">
      <c r="A29">
        <v>25</v>
      </c>
      <c r="B29" t="s">
        <v>862</v>
      </c>
    </row>
    <row r="30" spans="1:2" x14ac:dyDescent="0.25">
      <c r="A30">
        <v>26</v>
      </c>
      <c r="B30" t="s">
        <v>94</v>
      </c>
    </row>
    <row r="31" spans="1:2" x14ac:dyDescent="0.25">
      <c r="A31">
        <v>27</v>
      </c>
      <c r="B31" t="s">
        <v>768</v>
      </c>
    </row>
    <row r="32" spans="1:2" x14ac:dyDescent="0.25">
      <c r="A32">
        <v>28</v>
      </c>
      <c r="B32" t="s">
        <v>95</v>
      </c>
    </row>
    <row r="33" spans="1:2" x14ac:dyDescent="0.25">
      <c r="A33">
        <v>29</v>
      </c>
      <c r="B33" t="s">
        <v>769</v>
      </c>
    </row>
    <row r="34" spans="1:2" x14ac:dyDescent="0.25">
      <c r="A34">
        <v>30</v>
      </c>
      <c r="B34" t="s">
        <v>770</v>
      </c>
    </row>
    <row r="35" spans="1:2" x14ac:dyDescent="0.25">
      <c r="A35">
        <v>31</v>
      </c>
      <c r="B35" t="s">
        <v>771</v>
      </c>
    </row>
    <row r="36" spans="1:2" x14ac:dyDescent="0.25">
      <c r="A36">
        <v>32</v>
      </c>
      <c r="B36" t="s">
        <v>1262</v>
      </c>
    </row>
    <row r="37" spans="1:2" x14ac:dyDescent="0.25">
      <c r="A37">
        <v>33</v>
      </c>
      <c r="B37" t="s">
        <v>12</v>
      </c>
    </row>
    <row r="38" spans="1:2" x14ac:dyDescent="0.25">
      <c r="A38">
        <v>34</v>
      </c>
      <c r="B38" t="s">
        <v>31</v>
      </c>
    </row>
    <row r="39" spans="1:2" x14ac:dyDescent="0.25">
      <c r="A39">
        <v>35</v>
      </c>
      <c r="B39" t="s">
        <v>32</v>
      </c>
    </row>
    <row r="40" spans="1:2" x14ac:dyDescent="0.25">
      <c r="A40">
        <v>36</v>
      </c>
      <c r="B40" t="s">
        <v>33</v>
      </c>
    </row>
    <row r="41" spans="1:2" x14ac:dyDescent="0.25">
      <c r="A41">
        <v>37</v>
      </c>
      <c r="B41" t="s">
        <v>13</v>
      </c>
    </row>
    <row r="42" spans="1:2" x14ac:dyDescent="0.25">
      <c r="A42">
        <v>38</v>
      </c>
      <c r="B42" t="s">
        <v>867</v>
      </c>
    </row>
    <row r="43" spans="1:2" x14ac:dyDescent="0.25">
      <c r="A43">
        <v>39</v>
      </c>
      <c r="B43" t="s">
        <v>868</v>
      </c>
    </row>
    <row r="44" spans="1:2" x14ac:dyDescent="0.25">
      <c r="A44">
        <v>40</v>
      </c>
      <c r="B44" t="s">
        <v>869</v>
      </c>
    </row>
    <row r="45" spans="1:2" x14ac:dyDescent="0.25">
      <c r="A45">
        <v>41</v>
      </c>
      <c r="B45" t="s">
        <v>96</v>
      </c>
    </row>
    <row r="46" spans="1:2" x14ac:dyDescent="0.25">
      <c r="A46">
        <v>42</v>
      </c>
      <c r="B46" t="s">
        <v>772</v>
      </c>
    </row>
    <row r="47" spans="1:2" x14ac:dyDescent="0.25">
      <c r="A47">
        <v>43</v>
      </c>
      <c r="B47" t="s">
        <v>773</v>
      </c>
    </row>
    <row r="48" spans="1:2" x14ac:dyDescent="0.25">
      <c r="A48">
        <v>44</v>
      </c>
      <c r="B48" t="s">
        <v>774</v>
      </c>
    </row>
    <row r="49" spans="1:2" x14ac:dyDescent="0.25">
      <c r="A49">
        <v>45</v>
      </c>
      <c r="B49" t="s">
        <v>97</v>
      </c>
    </row>
    <row r="50" spans="1:2" x14ac:dyDescent="0.25">
      <c r="A50">
        <v>46</v>
      </c>
      <c r="B50" t="s">
        <v>775</v>
      </c>
    </row>
    <row r="51" spans="1:2" x14ac:dyDescent="0.25">
      <c r="A51">
        <v>47</v>
      </c>
      <c r="B51" t="s">
        <v>776</v>
      </c>
    </row>
    <row r="52" spans="1:2" x14ac:dyDescent="0.25">
      <c r="A52">
        <v>48</v>
      </c>
      <c r="B52" t="s">
        <v>777</v>
      </c>
    </row>
    <row r="53" spans="1:2" x14ac:dyDescent="0.25">
      <c r="A53">
        <v>49</v>
      </c>
      <c r="B53" t="s">
        <v>863</v>
      </c>
    </row>
    <row r="54" spans="1:2" x14ac:dyDescent="0.25">
      <c r="A54">
        <v>50</v>
      </c>
      <c r="B54" t="s">
        <v>15</v>
      </c>
    </row>
    <row r="55" spans="1:2" x14ac:dyDescent="0.25">
      <c r="A55">
        <v>51</v>
      </c>
      <c r="B55" t="s">
        <v>34</v>
      </c>
    </row>
    <row r="56" spans="1:2" x14ac:dyDescent="0.25">
      <c r="A56">
        <v>52</v>
      </c>
      <c r="B56" t="s">
        <v>16</v>
      </c>
    </row>
    <row r="57" spans="1:2" x14ac:dyDescent="0.25">
      <c r="A57">
        <v>53</v>
      </c>
      <c r="B57" t="s">
        <v>778</v>
      </c>
    </row>
    <row r="58" spans="1:2" x14ac:dyDescent="0.25">
      <c r="A58">
        <v>54</v>
      </c>
      <c r="B58" t="s">
        <v>17</v>
      </c>
    </row>
    <row r="59" spans="1:2" x14ac:dyDescent="0.25">
      <c r="A59">
        <v>55</v>
      </c>
      <c r="B59" t="s">
        <v>35</v>
      </c>
    </row>
    <row r="60" spans="1:2" x14ac:dyDescent="0.25">
      <c r="A60">
        <v>56</v>
      </c>
      <c r="B60" t="s">
        <v>36</v>
      </c>
    </row>
    <row r="61" spans="1:2" x14ac:dyDescent="0.25">
      <c r="A61">
        <v>57</v>
      </c>
      <c r="B61" t="s">
        <v>18</v>
      </c>
    </row>
    <row r="62" spans="1:2" x14ac:dyDescent="0.25">
      <c r="A62">
        <v>58</v>
      </c>
      <c r="B62" t="s">
        <v>37</v>
      </c>
    </row>
    <row r="63" spans="1:2" x14ac:dyDescent="0.25">
      <c r="A63">
        <v>59</v>
      </c>
      <c r="B63" t="s">
        <v>38</v>
      </c>
    </row>
    <row r="64" spans="1:2" x14ac:dyDescent="0.25">
      <c r="A64">
        <v>60</v>
      </c>
      <c r="B64" t="s">
        <v>99</v>
      </c>
    </row>
    <row r="65" spans="1:2" x14ac:dyDescent="0.25">
      <c r="A65">
        <v>61</v>
      </c>
      <c r="B65" t="s">
        <v>779</v>
      </c>
    </row>
    <row r="66" spans="1:2" x14ac:dyDescent="0.25">
      <c r="A66">
        <v>62</v>
      </c>
      <c r="B66" t="s">
        <v>20</v>
      </c>
    </row>
    <row r="67" spans="1:2" x14ac:dyDescent="0.25">
      <c r="A67">
        <v>63</v>
      </c>
      <c r="B67" t="s">
        <v>39</v>
      </c>
    </row>
    <row r="68" spans="1:2" x14ac:dyDescent="0.25">
      <c r="A68">
        <v>64</v>
      </c>
      <c r="B68" t="s">
        <v>40</v>
      </c>
    </row>
    <row r="69" spans="1:2" x14ac:dyDescent="0.25">
      <c r="A69">
        <v>65</v>
      </c>
      <c r="B69" t="s">
        <v>21</v>
      </c>
    </row>
    <row r="70" spans="1:2" x14ac:dyDescent="0.25">
      <c r="A70">
        <v>66</v>
      </c>
      <c r="B70" t="s">
        <v>41</v>
      </c>
    </row>
    <row r="71" spans="1:2" x14ac:dyDescent="0.25">
      <c r="A71">
        <v>67</v>
      </c>
      <c r="B71" t="s">
        <v>42</v>
      </c>
    </row>
    <row r="73" spans="1:2" x14ac:dyDescent="0.25">
      <c r="A73" t="s">
        <v>164</v>
      </c>
      <c r="B73" t="s">
        <v>165</v>
      </c>
    </row>
    <row r="75" spans="1:2" x14ac:dyDescent="0.25">
      <c r="A75">
        <v>79</v>
      </c>
      <c r="B75" t="s">
        <v>391</v>
      </c>
    </row>
    <row r="76" spans="1:2" x14ac:dyDescent="0.25">
      <c r="A76">
        <v>80</v>
      </c>
      <c r="B76" t="s">
        <v>878</v>
      </c>
    </row>
    <row r="77" spans="1:2" x14ac:dyDescent="0.25">
      <c r="A77">
        <v>81</v>
      </c>
      <c r="B77" t="s">
        <v>879</v>
      </c>
    </row>
    <row r="78" spans="1:2" x14ac:dyDescent="0.25">
      <c r="A78">
        <v>82</v>
      </c>
      <c r="B78" t="s">
        <v>880</v>
      </c>
    </row>
    <row r="80" spans="1:2" x14ac:dyDescent="0.25">
      <c r="A80" t="s">
        <v>164</v>
      </c>
      <c r="B80" t="s">
        <v>165</v>
      </c>
    </row>
    <row r="82" spans="1:2" x14ac:dyDescent="0.25">
      <c r="A82">
        <v>76</v>
      </c>
      <c r="B82" t="s">
        <v>347</v>
      </c>
    </row>
    <row r="83" spans="1:2" x14ac:dyDescent="0.25">
      <c r="A83">
        <v>77</v>
      </c>
      <c r="B83" t="s">
        <v>270</v>
      </c>
    </row>
    <row r="84" spans="1:2" x14ac:dyDescent="0.25">
      <c r="A84">
        <v>78</v>
      </c>
      <c r="B84" t="s">
        <v>271</v>
      </c>
    </row>
    <row r="86" spans="1:2" x14ac:dyDescent="0.25">
      <c r="A86" t="s">
        <v>164</v>
      </c>
      <c r="B86" t="s">
        <v>165</v>
      </c>
    </row>
    <row r="88" spans="1:2" x14ac:dyDescent="0.25">
      <c r="A88">
        <v>83</v>
      </c>
      <c r="B88" t="s">
        <v>392</v>
      </c>
    </row>
    <row r="89" spans="1:2" x14ac:dyDescent="0.25">
      <c r="A89">
        <v>84</v>
      </c>
      <c r="B89" t="s">
        <v>609</v>
      </c>
    </row>
    <row r="90" spans="1:2" x14ac:dyDescent="0.25">
      <c r="A90">
        <v>85</v>
      </c>
      <c r="B90" t="s">
        <v>622</v>
      </c>
    </row>
    <row r="91" spans="1:2" x14ac:dyDescent="0.25">
      <c r="A91">
        <v>86</v>
      </c>
      <c r="B91" t="s">
        <v>623</v>
      </c>
    </row>
    <row r="92" spans="1:2" x14ac:dyDescent="0.25">
      <c r="A92">
        <v>87</v>
      </c>
      <c r="B92" t="s">
        <v>610</v>
      </c>
    </row>
    <row r="93" spans="1:2" x14ac:dyDescent="0.25">
      <c r="A93">
        <v>88</v>
      </c>
      <c r="B93" t="s">
        <v>614</v>
      </c>
    </row>
    <row r="94" spans="1:2" x14ac:dyDescent="0.25">
      <c r="A94">
        <v>89</v>
      </c>
      <c r="B94" t="s">
        <v>615</v>
      </c>
    </row>
    <row r="95" spans="1:2" x14ac:dyDescent="0.25">
      <c r="A95">
        <v>90</v>
      </c>
      <c r="B95" t="s">
        <v>616</v>
      </c>
    </row>
    <row r="96" spans="1:2" x14ac:dyDescent="0.25">
      <c r="A96">
        <v>91</v>
      </c>
      <c r="B96" t="s">
        <v>617</v>
      </c>
    </row>
    <row r="97" spans="1:2" x14ac:dyDescent="0.25">
      <c r="A97">
        <v>92</v>
      </c>
      <c r="B97" t="s">
        <v>618</v>
      </c>
    </row>
    <row r="98" spans="1:2" x14ac:dyDescent="0.25">
      <c r="A98">
        <v>93</v>
      </c>
      <c r="B98" t="s">
        <v>619</v>
      </c>
    </row>
    <row r="99" spans="1:2" x14ac:dyDescent="0.25">
      <c r="A99">
        <v>94</v>
      </c>
      <c r="B99" t="s">
        <v>620</v>
      </c>
    </row>
    <row r="100" spans="1:2" x14ac:dyDescent="0.25">
      <c r="A100">
        <v>95</v>
      </c>
      <c r="B100" t="s">
        <v>621</v>
      </c>
    </row>
    <row r="101" spans="1:2" x14ac:dyDescent="0.25">
      <c r="A101">
        <v>96</v>
      </c>
      <c r="B101" t="s">
        <v>611</v>
      </c>
    </row>
    <row r="102" spans="1:2" x14ac:dyDescent="0.25">
      <c r="A102">
        <v>97</v>
      </c>
      <c r="B102" t="s">
        <v>612</v>
      </c>
    </row>
    <row r="103" spans="1:2" x14ac:dyDescent="0.25">
      <c r="A103">
        <v>98</v>
      </c>
      <c r="B103" t="s">
        <v>613</v>
      </c>
    </row>
    <row r="105" spans="1:2" x14ac:dyDescent="0.25">
      <c r="A105" t="s">
        <v>164</v>
      </c>
      <c r="B105" t="s">
        <v>165</v>
      </c>
    </row>
    <row r="106" spans="1:2" x14ac:dyDescent="0.25">
      <c r="A106">
        <v>3</v>
      </c>
      <c r="B106" t="s">
        <v>143</v>
      </c>
    </row>
    <row r="107" spans="1:2" x14ac:dyDescent="0.25">
      <c r="A107">
        <v>4</v>
      </c>
      <c r="B107" t="s">
        <v>142</v>
      </c>
    </row>
    <row r="109" spans="1:2" x14ac:dyDescent="0.25">
      <c r="A109" t="s">
        <v>164</v>
      </c>
      <c r="B109" t="s">
        <v>165</v>
      </c>
    </row>
    <row r="110" spans="1:2" x14ac:dyDescent="0.25">
      <c r="A110">
        <v>3</v>
      </c>
      <c r="B110" t="s">
        <v>24</v>
      </c>
    </row>
    <row r="111" spans="1:2" x14ac:dyDescent="0.25">
      <c r="A111">
        <v>2</v>
      </c>
      <c r="B111" t="s">
        <v>141</v>
      </c>
    </row>
    <row r="112" spans="1:2" x14ac:dyDescent="0.25">
      <c r="A112">
        <v>1</v>
      </c>
      <c r="B112" t="s">
        <v>166</v>
      </c>
    </row>
    <row r="114" spans="1:2" x14ac:dyDescent="0.25">
      <c r="A114" t="s">
        <v>164</v>
      </c>
      <c r="B114" t="s">
        <v>165</v>
      </c>
    </row>
    <row r="116" spans="1:2" x14ac:dyDescent="0.25">
      <c r="A116">
        <v>1</v>
      </c>
      <c r="B116" t="s">
        <v>89</v>
      </c>
    </row>
    <row r="117" spans="1:2" x14ac:dyDescent="0.25">
      <c r="A117">
        <v>2</v>
      </c>
      <c r="B117" t="s">
        <v>205</v>
      </c>
    </row>
    <row r="118" spans="1:2" x14ac:dyDescent="0.25">
      <c r="A118">
        <v>3</v>
      </c>
      <c r="B118" t="s">
        <v>269</v>
      </c>
    </row>
    <row r="119" spans="1:2" x14ac:dyDescent="0.25">
      <c r="A119">
        <v>4</v>
      </c>
      <c r="B119" t="s">
        <v>4</v>
      </c>
    </row>
    <row r="120" spans="1:2" x14ac:dyDescent="0.25">
      <c r="A120">
        <v>5</v>
      </c>
      <c r="B120" t="s">
        <v>25</v>
      </c>
    </row>
    <row r="121" spans="1:2" x14ac:dyDescent="0.25">
      <c r="A121">
        <v>6</v>
      </c>
      <c r="B121" t="s">
        <v>5</v>
      </c>
    </row>
    <row r="122" spans="1:2" x14ac:dyDescent="0.25">
      <c r="A122">
        <v>7</v>
      </c>
      <c r="B122" t="s">
        <v>26</v>
      </c>
    </row>
    <row r="123" spans="1:2" x14ac:dyDescent="0.25">
      <c r="A123">
        <v>8</v>
      </c>
      <c r="B123" t="s">
        <v>27</v>
      </c>
    </row>
    <row r="124" spans="1:2" x14ac:dyDescent="0.25">
      <c r="A124">
        <v>9</v>
      </c>
      <c r="B124" t="s">
        <v>8</v>
      </c>
    </row>
    <row r="125" spans="1:2" x14ac:dyDescent="0.25">
      <c r="A125">
        <v>10</v>
      </c>
      <c r="B125" t="s">
        <v>28</v>
      </c>
    </row>
    <row r="126" spans="1:2" x14ac:dyDescent="0.25">
      <c r="A126">
        <v>11</v>
      </c>
      <c r="B126" t="s">
        <v>29</v>
      </c>
    </row>
    <row r="127" spans="1:2" x14ac:dyDescent="0.25">
      <c r="A127">
        <v>12</v>
      </c>
      <c r="B127" t="s">
        <v>92</v>
      </c>
    </row>
    <row r="128" spans="1:2" x14ac:dyDescent="0.25">
      <c r="A128">
        <v>13</v>
      </c>
      <c r="B128" t="s">
        <v>758</v>
      </c>
    </row>
    <row r="129" spans="1:2" x14ac:dyDescent="0.25">
      <c r="A129">
        <v>14</v>
      </c>
      <c r="B129" t="s">
        <v>759</v>
      </c>
    </row>
    <row r="130" spans="1:2" x14ac:dyDescent="0.25">
      <c r="A130">
        <v>15</v>
      </c>
      <c r="B130" t="s">
        <v>760</v>
      </c>
    </row>
    <row r="131" spans="1:2" x14ac:dyDescent="0.25">
      <c r="A131">
        <v>16</v>
      </c>
      <c r="B131" t="s">
        <v>761</v>
      </c>
    </row>
    <row r="132" spans="1:2" x14ac:dyDescent="0.25">
      <c r="A132">
        <v>17</v>
      </c>
      <c r="B132" t="s">
        <v>763</v>
      </c>
    </row>
    <row r="133" spans="1:2" x14ac:dyDescent="0.25">
      <c r="A133">
        <v>18</v>
      </c>
      <c r="B133" t="s">
        <v>765</v>
      </c>
    </row>
    <row r="134" spans="1:2" x14ac:dyDescent="0.25">
      <c r="A134">
        <v>19</v>
      </c>
      <c r="B134" t="s">
        <v>861</v>
      </c>
    </row>
    <row r="135" spans="1:2" x14ac:dyDescent="0.25">
      <c r="A135">
        <v>20</v>
      </c>
      <c r="B135" t="s">
        <v>11</v>
      </c>
    </row>
    <row r="136" spans="1:2" x14ac:dyDescent="0.25">
      <c r="A136">
        <v>21</v>
      </c>
      <c r="B136" t="s">
        <v>30</v>
      </c>
    </row>
    <row r="137" spans="1:2" x14ac:dyDescent="0.25">
      <c r="A137">
        <v>22</v>
      </c>
      <c r="B137" t="s">
        <v>93</v>
      </c>
    </row>
    <row r="138" spans="1:2" x14ac:dyDescent="0.25">
      <c r="A138">
        <v>23</v>
      </c>
      <c r="B138" t="s">
        <v>766</v>
      </c>
    </row>
    <row r="139" spans="1:2" x14ac:dyDescent="0.25">
      <c r="A139">
        <v>24</v>
      </c>
      <c r="B139" t="s">
        <v>767</v>
      </c>
    </row>
    <row r="140" spans="1:2" x14ac:dyDescent="0.25">
      <c r="A140">
        <v>25</v>
      </c>
      <c r="B140" t="s">
        <v>862</v>
      </c>
    </row>
    <row r="141" spans="1:2" x14ac:dyDescent="0.25">
      <c r="A141">
        <v>26</v>
      </c>
      <c r="B141" t="s">
        <v>94</v>
      </c>
    </row>
    <row r="142" spans="1:2" x14ac:dyDescent="0.25">
      <c r="A142">
        <v>27</v>
      </c>
      <c r="B142" t="s">
        <v>768</v>
      </c>
    </row>
    <row r="143" spans="1:2" x14ac:dyDescent="0.25">
      <c r="A143">
        <v>28</v>
      </c>
      <c r="B143" t="s">
        <v>95</v>
      </c>
    </row>
    <row r="144" spans="1:2" x14ac:dyDescent="0.25">
      <c r="A144">
        <v>29</v>
      </c>
      <c r="B144" t="s">
        <v>769</v>
      </c>
    </row>
    <row r="145" spans="1:2" x14ac:dyDescent="0.25">
      <c r="A145">
        <v>30</v>
      </c>
      <c r="B145" t="s">
        <v>770</v>
      </c>
    </row>
    <row r="146" spans="1:2" x14ac:dyDescent="0.25">
      <c r="A146">
        <v>31</v>
      </c>
      <c r="B146" t="s">
        <v>771</v>
      </c>
    </row>
    <row r="147" spans="1:2" x14ac:dyDescent="0.25">
      <c r="A147">
        <v>32</v>
      </c>
      <c r="B147" t="s">
        <v>1262</v>
      </c>
    </row>
    <row r="148" spans="1:2" x14ac:dyDescent="0.25">
      <c r="A148">
        <v>33</v>
      </c>
      <c r="B148" t="s">
        <v>12</v>
      </c>
    </row>
    <row r="149" spans="1:2" x14ac:dyDescent="0.25">
      <c r="A149">
        <v>34</v>
      </c>
      <c r="B149" t="s">
        <v>31</v>
      </c>
    </row>
    <row r="150" spans="1:2" x14ac:dyDescent="0.25">
      <c r="A150">
        <v>35</v>
      </c>
      <c r="B150" t="s">
        <v>32</v>
      </c>
    </row>
    <row r="151" spans="1:2" x14ac:dyDescent="0.25">
      <c r="A151">
        <v>36</v>
      </c>
      <c r="B151" t="s">
        <v>33</v>
      </c>
    </row>
    <row r="152" spans="1:2" x14ac:dyDescent="0.25">
      <c r="A152">
        <v>37</v>
      </c>
      <c r="B152" t="s">
        <v>13</v>
      </c>
    </row>
    <row r="153" spans="1:2" x14ac:dyDescent="0.25">
      <c r="A153">
        <v>38</v>
      </c>
      <c r="B153" t="s">
        <v>867</v>
      </c>
    </row>
    <row r="154" spans="1:2" x14ac:dyDescent="0.25">
      <c r="A154">
        <v>39</v>
      </c>
      <c r="B154" t="s">
        <v>868</v>
      </c>
    </row>
    <row r="155" spans="1:2" x14ac:dyDescent="0.25">
      <c r="A155">
        <v>40</v>
      </c>
      <c r="B155" t="s">
        <v>869</v>
      </c>
    </row>
    <row r="156" spans="1:2" x14ac:dyDescent="0.25">
      <c r="A156">
        <v>41</v>
      </c>
      <c r="B156" t="s">
        <v>96</v>
      </c>
    </row>
    <row r="157" spans="1:2" x14ac:dyDescent="0.25">
      <c r="A157">
        <v>42</v>
      </c>
      <c r="B157" t="s">
        <v>772</v>
      </c>
    </row>
    <row r="158" spans="1:2" x14ac:dyDescent="0.25">
      <c r="A158">
        <v>43</v>
      </c>
      <c r="B158" t="s">
        <v>773</v>
      </c>
    </row>
    <row r="159" spans="1:2" x14ac:dyDescent="0.25">
      <c r="A159">
        <v>44</v>
      </c>
      <c r="B159" t="s">
        <v>774</v>
      </c>
    </row>
    <row r="160" spans="1:2" x14ac:dyDescent="0.25">
      <c r="A160">
        <v>45</v>
      </c>
      <c r="B160" t="s">
        <v>97</v>
      </c>
    </row>
    <row r="161" spans="1:2" x14ac:dyDescent="0.25">
      <c r="A161">
        <v>46</v>
      </c>
      <c r="B161" t="s">
        <v>775</v>
      </c>
    </row>
    <row r="162" spans="1:2" x14ac:dyDescent="0.25">
      <c r="A162">
        <v>47</v>
      </c>
      <c r="B162" t="s">
        <v>776</v>
      </c>
    </row>
    <row r="163" spans="1:2" x14ac:dyDescent="0.25">
      <c r="A163">
        <v>48</v>
      </c>
      <c r="B163" t="s">
        <v>777</v>
      </c>
    </row>
    <row r="164" spans="1:2" x14ac:dyDescent="0.25">
      <c r="A164">
        <v>49</v>
      </c>
      <c r="B164" t="s">
        <v>863</v>
      </c>
    </row>
    <row r="165" spans="1:2" x14ac:dyDescent="0.25">
      <c r="A165">
        <v>50</v>
      </c>
      <c r="B165" t="s">
        <v>15</v>
      </c>
    </row>
    <row r="166" spans="1:2" x14ac:dyDescent="0.25">
      <c r="A166">
        <v>51</v>
      </c>
      <c r="B166" t="s">
        <v>34</v>
      </c>
    </row>
    <row r="167" spans="1:2" x14ac:dyDescent="0.25">
      <c r="A167">
        <v>52</v>
      </c>
      <c r="B167" t="s">
        <v>16</v>
      </c>
    </row>
    <row r="168" spans="1:2" x14ac:dyDescent="0.25">
      <c r="A168">
        <v>53</v>
      </c>
      <c r="B168" t="s">
        <v>778</v>
      </c>
    </row>
    <row r="169" spans="1:2" x14ac:dyDescent="0.25">
      <c r="A169">
        <v>54</v>
      </c>
      <c r="B169" t="s">
        <v>17</v>
      </c>
    </row>
    <row r="170" spans="1:2" x14ac:dyDescent="0.25">
      <c r="A170">
        <v>55</v>
      </c>
      <c r="B170" t="s">
        <v>35</v>
      </c>
    </row>
    <row r="171" spans="1:2" x14ac:dyDescent="0.25">
      <c r="A171">
        <v>56</v>
      </c>
      <c r="B171" t="s">
        <v>36</v>
      </c>
    </row>
    <row r="172" spans="1:2" x14ac:dyDescent="0.25">
      <c r="A172">
        <v>57</v>
      </c>
      <c r="B172" t="s">
        <v>18</v>
      </c>
    </row>
    <row r="173" spans="1:2" x14ac:dyDescent="0.25">
      <c r="A173">
        <v>58</v>
      </c>
      <c r="B173" t="s">
        <v>37</v>
      </c>
    </row>
    <row r="174" spans="1:2" x14ac:dyDescent="0.25">
      <c r="A174">
        <v>59</v>
      </c>
      <c r="B174" t="s">
        <v>38</v>
      </c>
    </row>
    <row r="175" spans="1:2" x14ac:dyDescent="0.25">
      <c r="A175">
        <v>60</v>
      </c>
      <c r="B175" t="s">
        <v>99</v>
      </c>
    </row>
    <row r="176" spans="1:2" x14ac:dyDescent="0.25">
      <c r="A176">
        <v>61</v>
      </c>
      <c r="B176" t="s">
        <v>779</v>
      </c>
    </row>
    <row r="177" spans="1:2" x14ac:dyDescent="0.25">
      <c r="A177">
        <v>62</v>
      </c>
      <c r="B177" t="s">
        <v>20</v>
      </c>
    </row>
    <row r="178" spans="1:2" x14ac:dyDescent="0.25">
      <c r="A178">
        <v>63</v>
      </c>
      <c r="B178" t="s">
        <v>39</v>
      </c>
    </row>
    <row r="179" spans="1:2" x14ac:dyDescent="0.25">
      <c r="A179">
        <v>64</v>
      </c>
      <c r="B179" t="s">
        <v>40</v>
      </c>
    </row>
    <row r="180" spans="1:2" x14ac:dyDescent="0.25">
      <c r="A180">
        <v>65</v>
      </c>
      <c r="B180" t="s">
        <v>21</v>
      </c>
    </row>
    <row r="181" spans="1:2" x14ac:dyDescent="0.25">
      <c r="A181">
        <v>66</v>
      </c>
      <c r="B181" t="s">
        <v>41</v>
      </c>
    </row>
    <row r="182" spans="1:2" x14ac:dyDescent="0.25">
      <c r="A182">
        <v>67</v>
      </c>
      <c r="B182" t="s">
        <v>42</v>
      </c>
    </row>
    <row r="184" spans="1:2" x14ac:dyDescent="0.25">
      <c r="A184" t="s">
        <v>164</v>
      </c>
      <c r="B184" t="s">
        <v>165</v>
      </c>
    </row>
    <row r="186" spans="1:2" x14ac:dyDescent="0.25">
      <c r="A186">
        <v>79</v>
      </c>
      <c r="B186" t="s">
        <v>391</v>
      </c>
    </row>
    <row r="187" spans="1:2" x14ac:dyDescent="0.25">
      <c r="A187">
        <v>80</v>
      </c>
      <c r="B187" t="s">
        <v>878</v>
      </c>
    </row>
    <row r="188" spans="1:2" x14ac:dyDescent="0.25">
      <c r="A188">
        <v>81</v>
      </c>
      <c r="B188" t="s">
        <v>879</v>
      </c>
    </row>
    <row r="189" spans="1:2" x14ac:dyDescent="0.25">
      <c r="A189">
        <v>82</v>
      </c>
      <c r="B189" t="s">
        <v>880</v>
      </c>
    </row>
    <row r="191" spans="1:2" x14ac:dyDescent="0.25">
      <c r="A191" t="s">
        <v>164</v>
      </c>
      <c r="B191" t="s">
        <v>165</v>
      </c>
    </row>
    <row r="193" spans="1:2" x14ac:dyDescent="0.25">
      <c r="A193">
        <v>76</v>
      </c>
      <c r="B193" t="s">
        <v>347</v>
      </c>
    </row>
    <row r="194" spans="1:2" x14ac:dyDescent="0.25">
      <c r="A194">
        <v>77</v>
      </c>
      <c r="B194" t="s">
        <v>270</v>
      </c>
    </row>
    <row r="195" spans="1:2" x14ac:dyDescent="0.25">
      <c r="A195">
        <v>78</v>
      </c>
      <c r="B195" t="s">
        <v>271</v>
      </c>
    </row>
    <row r="197" spans="1:2" x14ac:dyDescent="0.25">
      <c r="A197" t="s">
        <v>164</v>
      </c>
      <c r="B197" t="s">
        <v>165</v>
      </c>
    </row>
    <row r="199" spans="1:2" x14ac:dyDescent="0.25">
      <c r="A199">
        <v>83</v>
      </c>
      <c r="B199" t="s">
        <v>392</v>
      </c>
    </row>
    <row r="200" spans="1:2" x14ac:dyDescent="0.25">
      <c r="A200">
        <v>84</v>
      </c>
      <c r="B200" t="s">
        <v>609</v>
      </c>
    </row>
    <row r="201" spans="1:2" x14ac:dyDescent="0.25">
      <c r="A201">
        <v>85</v>
      </c>
      <c r="B201" t="s">
        <v>622</v>
      </c>
    </row>
    <row r="202" spans="1:2" x14ac:dyDescent="0.25">
      <c r="A202">
        <v>86</v>
      </c>
      <c r="B202" t="s">
        <v>623</v>
      </c>
    </row>
    <row r="203" spans="1:2" x14ac:dyDescent="0.25">
      <c r="A203">
        <v>87</v>
      </c>
      <c r="B203" t="s">
        <v>610</v>
      </c>
    </row>
    <row r="204" spans="1:2" x14ac:dyDescent="0.25">
      <c r="A204">
        <v>88</v>
      </c>
      <c r="B204" t="s">
        <v>614</v>
      </c>
    </row>
    <row r="205" spans="1:2" x14ac:dyDescent="0.25">
      <c r="A205">
        <v>89</v>
      </c>
      <c r="B205" t="s">
        <v>615</v>
      </c>
    </row>
    <row r="206" spans="1:2" x14ac:dyDescent="0.25">
      <c r="A206">
        <v>90</v>
      </c>
      <c r="B206" t="s">
        <v>616</v>
      </c>
    </row>
    <row r="207" spans="1:2" x14ac:dyDescent="0.25">
      <c r="A207">
        <v>91</v>
      </c>
      <c r="B207" t="s">
        <v>617</v>
      </c>
    </row>
    <row r="208" spans="1:2" x14ac:dyDescent="0.25">
      <c r="A208">
        <v>92</v>
      </c>
      <c r="B208" t="s">
        <v>618</v>
      </c>
    </row>
    <row r="209" spans="1:2" x14ac:dyDescent="0.25">
      <c r="A209">
        <v>93</v>
      </c>
      <c r="B209" t="s">
        <v>619</v>
      </c>
    </row>
    <row r="210" spans="1:2" x14ac:dyDescent="0.25">
      <c r="A210">
        <v>94</v>
      </c>
      <c r="B210" t="s">
        <v>620</v>
      </c>
    </row>
    <row r="211" spans="1:2" x14ac:dyDescent="0.25">
      <c r="A211">
        <v>95</v>
      </c>
      <c r="B211" t="s">
        <v>621</v>
      </c>
    </row>
    <row r="212" spans="1:2" x14ac:dyDescent="0.25">
      <c r="A212">
        <v>96</v>
      </c>
      <c r="B212" t="s">
        <v>611</v>
      </c>
    </row>
    <row r="213" spans="1:2" x14ac:dyDescent="0.25">
      <c r="A213">
        <v>97</v>
      </c>
      <c r="B213" t="s">
        <v>612</v>
      </c>
    </row>
    <row r="214" spans="1:2" x14ac:dyDescent="0.25">
      <c r="A214">
        <v>98</v>
      </c>
      <c r="B214" t="s">
        <v>613</v>
      </c>
    </row>
    <row r="216" spans="1:2" x14ac:dyDescent="0.25">
      <c r="A216" t="s">
        <v>164</v>
      </c>
      <c r="B216" t="s">
        <v>165</v>
      </c>
    </row>
    <row r="217" spans="1:2" x14ac:dyDescent="0.25">
      <c r="A217">
        <v>3</v>
      </c>
      <c r="B217" t="s">
        <v>143</v>
      </c>
    </row>
    <row r="218" spans="1:2" x14ac:dyDescent="0.25">
      <c r="A218">
        <v>4</v>
      </c>
      <c r="B218" t="s">
        <v>142</v>
      </c>
    </row>
    <row r="220" spans="1:2" x14ac:dyDescent="0.25">
      <c r="A220" t="s">
        <v>164</v>
      </c>
      <c r="B220" t="s">
        <v>165</v>
      </c>
    </row>
    <row r="221" spans="1:2" x14ac:dyDescent="0.25">
      <c r="A221">
        <v>3</v>
      </c>
      <c r="B221" t="s">
        <v>24</v>
      </c>
    </row>
    <row r="222" spans="1:2" x14ac:dyDescent="0.25">
      <c r="A222">
        <v>2</v>
      </c>
      <c r="B222" t="s">
        <v>141</v>
      </c>
    </row>
    <row r="223" spans="1:2" x14ac:dyDescent="0.25">
      <c r="A223">
        <v>1</v>
      </c>
      <c r="B223" t="s">
        <v>166</v>
      </c>
    </row>
    <row r="225" spans="1:2" x14ac:dyDescent="0.25">
      <c r="A225" t="s">
        <v>164</v>
      </c>
      <c r="B225" t="s">
        <v>23</v>
      </c>
    </row>
    <row r="226" spans="1:2" x14ac:dyDescent="0.25">
      <c r="A226">
        <v>1</v>
      </c>
      <c r="B226" t="s">
        <v>677</v>
      </c>
    </row>
    <row r="227" spans="1:2" x14ac:dyDescent="0.25">
      <c r="A227">
        <v>2</v>
      </c>
      <c r="B227" t="s">
        <v>142</v>
      </c>
    </row>
    <row r="229" spans="1:2" x14ac:dyDescent="0.25">
      <c r="A229" t="s">
        <v>164</v>
      </c>
      <c r="B229" t="s">
        <v>23</v>
      </c>
    </row>
    <row r="230" spans="1:2" x14ac:dyDescent="0.25">
      <c r="A230">
        <v>1</v>
      </c>
      <c r="B230" t="s">
        <v>677</v>
      </c>
    </row>
    <row r="231" spans="1:2" x14ac:dyDescent="0.25">
      <c r="A231">
        <v>2</v>
      </c>
      <c r="B231" t="s">
        <v>142</v>
      </c>
    </row>
  </sheetData>
  <dataValidations count="1">
    <dataValidation allowBlank="1" showInputMessage="1" showErrorMessage="1" sqref="A1" xr:uid="{1A8DCB8D-A9B9-443F-91D9-19EE4825A6C6}"/>
  </dataValidations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E6F8-6A02-4AF6-9C84-7DCE11B2089B}">
  <sheetPr codeName="Sheet1">
    <tabColor rgb="FF00B050"/>
    <pageSetUpPr fitToPage="1"/>
  </sheetPr>
  <dimension ref="B3:AB172"/>
  <sheetViews>
    <sheetView showGridLines="0" tabSelected="1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0.140625" hidden="1" customWidth="1"/>
    <col min="3" max="3" width="9.140625" hidden="1" customWidth="1"/>
    <col min="4" max="4" width="7.5703125" customWidth="1"/>
    <col min="5" max="5" width="7.5703125" hidden="1" customWidth="1"/>
    <col min="6" max="6" width="6.5703125" hidden="1" customWidth="1"/>
    <col min="7" max="7" width="9.140625" hidden="1" customWidth="1"/>
    <col min="8" max="8" width="6.7109375" hidden="1" customWidth="1"/>
    <col min="9" max="9" width="7.7109375" hidden="1" customWidth="1"/>
    <col min="10" max="10" width="7.28515625" hidden="1" customWidth="1"/>
    <col min="11" max="11" width="7.140625" hidden="1" customWidth="1"/>
    <col min="12" max="13" width="8.5703125" hidden="1" customWidth="1"/>
    <col min="14" max="14" width="7.5703125" hidden="1" customWidth="1"/>
    <col min="15" max="15" width="56.28515625" customWidth="1"/>
    <col min="16" max="16" width="14" customWidth="1"/>
    <col min="17" max="28" width="13.42578125" customWidth="1"/>
  </cols>
  <sheetData>
    <row r="3" spans="2:28" s="2" customFormat="1" x14ac:dyDescent="0.25">
      <c r="B3" s="2" t="s">
        <v>77</v>
      </c>
      <c r="C3" s="2" t="s">
        <v>935</v>
      </c>
      <c r="D3" s="2" t="s">
        <v>1153</v>
      </c>
      <c r="E3" s="2" t="s">
        <v>646</v>
      </c>
      <c r="F3" s="2" t="s">
        <v>258</v>
      </c>
      <c r="G3" s="2" t="s">
        <v>936</v>
      </c>
      <c r="H3" s="2" t="s">
        <v>937</v>
      </c>
      <c r="I3" s="2" t="s">
        <v>938</v>
      </c>
      <c r="J3" s="2" t="s">
        <v>939</v>
      </c>
      <c r="K3" s="2" t="s">
        <v>940</v>
      </c>
      <c r="L3" s="2" t="s">
        <v>933</v>
      </c>
      <c r="M3" s="2" t="s">
        <v>934</v>
      </c>
      <c r="N3" s="2" t="s">
        <v>644</v>
      </c>
      <c r="O3" s="2" t="s">
        <v>891</v>
      </c>
      <c r="P3" s="2" t="s">
        <v>411</v>
      </c>
      <c r="Q3" s="2" t="s">
        <v>941</v>
      </c>
      <c r="R3" s="2" t="s">
        <v>942</v>
      </c>
      <c r="S3" s="2" t="s">
        <v>943</v>
      </c>
      <c r="T3" s="2" t="s">
        <v>944</v>
      </c>
      <c r="U3" s="2" t="s">
        <v>561</v>
      </c>
      <c r="V3" s="2" t="s">
        <v>945</v>
      </c>
      <c r="W3" s="2" t="s">
        <v>946</v>
      </c>
      <c r="X3" s="2" t="s">
        <v>947</v>
      </c>
      <c r="Y3" s="2" t="s">
        <v>948</v>
      </c>
      <c r="Z3" s="2" t="s">
        <v>949</v>
      </c>
      <c r="AA3" s="2" t="s">
        <v>950</v>
      </c>
      <c r="AB3" s="2" t="s">
        <v>951</v>
      </c>
    </row>
    <row r="4" spans="2:28" x14ac:dyDescent="0.25">
      <c r="B4">
        <v>0</v>
      </c>
      <c r="C4">
        <v>1</v>
      </c>
      <c r="D4" s="71"/>
      <c r="E4" s="71"/>
      <c r="F4">
        <v>1</v>
      </c>
      <c r="I4">
        <v>8</v>
      </c>
      <c r="J4">
        <v>1</v>
      </c>
      <c r="K4">
        <v>0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 spans="2:28" x14ac:dyDescent="0.25">
      <c r="B5">
        <v>1</v>
      </c>
      <c r="C5">
        <v>2</v>
      </c>
      <c r="D5" s="71">
        <v>1000</v>
      </c>
      <c r="E5" s="71"/>
      <c r="F5">
        <v>1</v>
      </c>
      <c r="I5">
        <v>9</v>
      </c>
      <c r="J5">
        <v>1</v>
      </c>
      <c r="K5">
        <v>0</v>
      </c>
      <c r="O5" t="s">
        <v>551</v>
      </c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2:28" x14ac:dyDescent="0.25">
      <c r="B6">
        <v>2</v>
      </c>
      <c r="C6">
        <v>3</v>
      </c>
      <c r="D6" s="71"/>
      <c r="E6" s="71"/>
      <c r="F6">
        <v>1</v>
      </c>
      <c r="J6">
        <v>1</v>
      </c>
      <c r="K6">
        <v>0</v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2:28" x14ac:dyDescent="0.25">
      <c r="B7">
        <v>3</v>
      </c>
      <c r="C7">
        <v>4</v>
      </c>
      <c r="D7" s="71">
        <v>1100</v>
      </c>
      <c r="E7" s="71"/>
      <c r="F7">
        <v>1</v>
      </c>
      <c r="I7">
        <v>1</v>
      </c>
      <c r="J7">
        <v>1</v>
      </c>
      <c r="K7">
        <v>1</v>
      </c>
      <c r="O7" t="s">
        <v>552</v>
      </c>
      <c r="P7" s="49">
        <v>5063100000</v>
      </c>
      <c r="Q7" s="49">
        <v>420000000</v>
      </c>
      <c r="R7" s="49">
        <v>420000000</v>
      </c>
      <c r="S7" s="49">
        <v>420000000</v>
      </c>
      <c r="T7" s="49">
        <v>420000000</v>
      </c>
      <c r="U7" s="49">
        <v>420000000</v>
      </c>
      <c r="V7" s="49">
        <v>420000000</v>
      </c>
      <c r="W7" s="49">
        <v>422100000</v>
      </c>
      <c r="X7" s="49">
        <v>424200000</v>
      </c>
      <c r="Y7" s="49">
        <v>424200000</v>
      </c>
      <c r="Z7" s="49">
        <v>424200000</v>
      </c>
      <c r="AA7" s="49">
        <v>424200000</v>
      </c>
      <c r="AB7" s="49">
        <v>424200000</v>
      </c>
    </row>
    <row r="8" spans="2:28" x14ac:dyDescent="0.25">
      <c r="B8">
        <v>4</v>
      </c>
      <c r="C8">
        <v>5</v>
      </c>
      <c r="D8" s="71">
        <v>1110</v>
      </c>
      <c r="E8" s="71" t="s">
        <v>696</v>
      </c>
      <c r="F8">
        <v>1</v>
      </c>
      <c r="J8">
        <v>1</v>
      </c>
      <c r="K8">
        <v>1</v>
      </c>
      <c r="N8" t="s">
        <v>696</v>
      </c>
      <c r="O8" t="s">
        <v>826</v>
      </c>
      <c r="P8" s="49">
        <v>5063100000</v>
      </c>
      <c r="Q8" s="49">
        <v>420000000</v>
      </c>
      <c r="R8" s="49">
        <v>420000000</v>
      </c>
      <c r="S8" s="49">
        <v>420000000</v>
      </c>
      <c r="T8" s="49">
        <v>420000000</v>
      </c>
      <c r="U8" s="49">
        <v>420000000</v>
      </c>
      <c r="V8" s="49">
        <v>420000000</v>
      </c>
      <c r="W8" s="49">
        <v>422100000</v>
      </c>
      <c r="X8" s="49">
        <v>424200000</v>
      </c>
      <c r="Y8" s="49">
        <v>424200000</v>
      </c>
      <c r="Z8" s="49">
        <v>424200000</v>
      </c>
      <c r="AA8" s="49">
        <v>424200000</v>
      </c>
      <c r="AB8" s="49">
        <v>424200000</v>
      </c>
    </row>
    <row r="9" spans="2:28" x14ac:dyDescent="0.25">
      <c r="B9">
        <v>5</v>
      </c>
      <c r="C9">
        <v>6</v>
      </c>
      <c r="D9" s="71"/>
      <c r="E9" s="71"/>
      <c r="F9">
        <v>1</v>
      </c>
      <c r="J9">
        <v>1</v>
      </c>
      <c r="K9">
        <v>0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spans="2:28" x14ac:dyDescent="0.25">
      <c r="B10">
        <v>6</v>
      </c>
      <c r="C10">
        <v>7</v>
      </c>
      <c r="D10" s="71">
        <v>1200</v>
      </c>
      <c r="E10" s="71"/>
      <c r="F10">
        <v>1</v>
      </c>
      <c r="I10">
        <v>1</v>
      </c>
      <c r="J10">
        <v>1</v>
      </c>
      <c r="K10">
        <v>1</v>
      </c>
      <c r="O10" t="s">
        <v>1510</v>
      </c>
      <c r="P10" s="49">
        <v>-3246375000</v>
      </c>
      <c r="Q10" s="49">
        <v>-270700000</v>
      </c>
      <c r="R10" s="49">
        <v>-266700000</v>
      </c>
      <c r="S10" s="49">
        <v>-270700000</v>
      </c>
      <c r="T10" s="49">
        <v>-268700000</v>
      </c>
      <c r="U10" s="49">
        <v>-270700000</v>
      </c>
      <c r="V10" s="49">
        <v>-268700000</v>
      </c>
      <c r="W10" s="49">
        <v>-271300000</v>
      </c>
      <c r="X10" s="49">
        <v>-272275000</v>
      </c>
      <c r="Y10" s="49">
        <v>-270650000</v>
      </c>
      <c r="Z10" s="49">
        <v>-272650000</v>
      </c>
      <c r="AA10" s="49">
        <v>-270650000</v>
      </c>
      <c r="AB10" s="49">
        <v>-272650000</v>
      </c>
    </row>
    <row r="11" spans="2:28" x14ac:dyDescent="0.25">
      <c r="B11">
        <v>7</v>
      </c>
      <c r="C11">
        <v>8</v>
      </c>
      <c r="D11" s="71">
        <v>1210</v>
      </c>
      <c r="E11" s="71" t="s">
        <v>698</v>
      </c>
      <c r="F11">
        <v>1</v>
      </c>
      <c r="J11">
        <v>1</v>
      </c>
      <c r="K11">
        <v>1</v>
      </c>
      <c r="N11" t="s">
        <v>698</v>
      </c>
      <c r="O11" t="s">
        <v>682</v>
      </c>
      <c r="P11" s="49">
        <v>-1084950000</v>
      </c>
      <c r="Q11" s="49">
        <v>-90000000</v>
      </c>
      <c r="R11" s="49">
        <v>-90000000</v>
      </c>
      <c r="S11" s="49">
        <v>-90000000</v>
      </c>
      <c r="T11" s="49">
        <v>-90000000</v>
      </c>
      <c r="U11" s="49">
        <v>-90000000</v>
      </c>
      <c r="V11" s="49">
        <v>-90000000</v>
      </c>
      <c r="W11" s="49">
        <v>-90450000</v>
      </c>
      <c r="X11" s="49">
        <v>-90900000</v>
      </c>
      <c r="Y11" s="49">
        <v>-90900000</v>
      </c>
      <c r="Z11" s="49">
        <v>-90900000</v>
      </c>
      <c r="AA11" s="49">
        <v>-90900000</v>
      </c>
      <c r="AB11" s="49">
        <v>-90900000</v>
      </c>
    </row>
    <row r="12" spans="2:28" x14ac:dyDescent="0.25">
      <c r="B12">
        <v>8</v>
      </c>
      <c r="C12">
        <v>9</v>
      </c>
      <c r="D12" s="71">
        <v>1211</v>
      </c>
      <c r="E12" s="71" t="s">
        <v>717</v>
      </c>
      <c r="F12">
        <v>1</v>
      </c>
      <c r="J12">
        <v>1</v>
      </c>
      <c r="K12">
        <v>1</v>
      </c>
      <c r="N12" t="s">
        <v>717</v>
      </c>
      <c r="O12" t="s">
        <v>683</v>
      </c>
      <c r="P12" s="49">
        <v>-361650000</v>
      </c>
      <c r="Q12" s="49">
        <v>-30000000</v>
      </c>
      <c r="R12" s="49">
        <v>-30000000</v>
      </c>
      <c r="S12" s="49">
        <v>-30000000</v>
      </c>
      <c r="T12" s="49">
        <v>-30000000</v>
      </c>
      <c r="U12" s="49">
        <v>-30000000</v>
      </c>
      <c r="V12" s="49">
        <v>-30000000</v>
      </c>
      <c r="W12" s="49">
        <v>-30150000</v>
      </c>
      <c r="X12" s="49">
        <v>-30300000</v>
      </c>
      <c r="Y12" s="49">
        <v>-30300000</v>
      </c>
      <c r="Z12" s="49">
        <v>-30300000</v>
      </c>
      <c r="AA12" s="49">
        <v>-30300000</v>
      </c>
      <c r="AB12" s="49">
        <v>-30300000</v>
      </c>
    </row>
    <row r="13" spans="2:28" x14ac:dyDescent="0.25">
      <c r="B13">
        <v>9</v>
      </c>
      <c r="C13">
        <v>10</v>
      </c>
      <c r="D13" s="71">
        <v>1220</v>
      </c>
      <c r="E13" s="71" t="s">
        <v>699</v>
      </c>
      <c r="F13">
        <v>1</v>
      </c>
      <c r="J13">
        <v>1</v>
      </c>
      <c r="K13">
        <v>1</v>
      </c>
      <c r="N13" t="s">
        <v>699</v>
      </c>
      <c r="O13" t="s">
        <v>895</v>
      </c>
      <c r="P13" s="49">
        <v>-732000000</v>
      </c>
      <c r="Q13" s="49">
        <v>-62000000</v>
      </c>
      <c r="R13" s="49">
        <v>-58000000</v>
      </c>
      <c r="S13" s="49">
        <v>-62000000</v>
      </c>
      <c r="T13" s="49">
        <v>-60000000</v>
      </c>
      <c r="U13" s="49">
        <v>-62000000</v>
      </c>
      <c r="V13" s="49">
        <v>-60000000</v>
      </c>
      <c r="W13" s="49">
        <v>-62000000</v>
      </c>
      <c r="X13" s="49">
        <v>-62000000</v>
      </c>
      <c r="Y13" s="49">
        <v>-60000000</v>
      </c>
      <c r="Z13" s="49">
        <v>-62000000</v>
      </c>
      <c r="AA13" s="49">
        <v>-60000000</v>
      </c>
      <c r="AB13" s="49">
        <v>-62000000</v>
      </c>
    </row>
    <row r="14" spans="2:28" x14ac:dyDescent="0.25">
      <c r="B14">
        <v>10</v>
      </c>
      <c r="C14">
        <v>11</v>
      </c>
      <c r="D14" s="71">
        <v>1230</v>
      </c>
      <c r="E14" s="71" t="s">
        <v>711</v>
      </c>
      <c r="F14">
        <v>1</v>
      </c>
      <c r="J14">
        <v>1</v>
      </c>
      <c r="K14">
        <v>1</v>
      </c>
      <c r="N14" t="s">
        <v>711</v>
      </c>
      <c r="O14" t="s">
        <v>762</v>
      </c>
      <c r="P14" s="49">
        <v>-120000000</v>
      </c>
      <c r="Q14" s="49">
        <v>-10000000</v>
      </c>
      <c r="R14" s="49">
        <v>-10000000</v>
      </c>
      <c r="S14" s="49">
        <v>-10000000</v>
      </c>
      <c r="T14" s="49">
        <v>-10000000</v>
      </c>
      <c r="U14" s="49">
        <v>-10000000</v>
      </c>
      <c r="V14" s="49">
        <v>-10000000</v>
      </c>
      <c r="W14" s="49">
        <v>-10000000</v>
      </c>
      <c r="X14" s="49">
        <v>-10000000</v>
      </c>
      <c r="Y14" s="49">
        <v>-10000000</v>
      </c>
      <c r="Z14" s="49">
        <v>-10000000</v>
      </c>
      <c r="AA14" s="49">
        <v>-10000000</v>
      </c>
      <c r="AB14" s="49">
        <v>-10000000</v>
      </c>
    </row>
    <row r="15" spans="2:28" x14ac:dyDescent="0.25">
      <c r="B15">
        <v>11</v>
      </c>
      <c r="C15">
        <v>12</v>
      </c>
      <c r="D15" s="71">
        <v>1231</v>
      </c>
      <c r="E15" s="71" t="s">
        <v>718</v>
      </c>
      <c r="F15">
        <v>1</v>
      </c>
      <c r="J15">
        <v>1</v>
      </c>
      <c r="K15">
        <v>1</v>
      </c>
      <c r="N15" t="s">
        <v>718</v>
      </c>
      <c r="O15" t="s">
        <v>764</v>
      </c>
      <c r="P15" s="49">
        <v>-240000000</v>
      </c>
      <c r="Q15" s="49">
        <v>-20000000</v>
      </c>
      <c r="R15" s="49">
        <v>-20000000</v>
      </c>
      <c r="S15" s="49">
        <v>-20000000</v>
      </c>
      <c r="T15" s="49">
        <v>-20000000</v>
      </c>
      <c r="U15" s="49">
        <v>-20000000</v>
      </c>
      <c r="V15" s="49">
        <v>-20000000</v>
      </c>
      <c r="W15" s="49">
        <v>-20000000</v>
      </c>
      <c r="X15" s="49">
        <v>-20000000</v>
      </c>
      <c r="Y15" s="49">
        <v>-20000000</v>
      </c>
      <c r="Z15" s="49">
        <v>-20000000</v>
      </c>
      <c r="AA15" s="49">
        <v>-20000000</v>
      </c>
      <c r="AB15" s="49">
        <v>-20000000</v>
      </c>
    </row>
    <row r="16" spans="2:28" x14ac:dyDescent="0.25">
      <c r="B16">
        <v>12</v>
      </c>
      <c r="C16">
        <v>13</v>
      </c>
      <c r="D16" s="71">
        <v>1232</v>
      </c>
      <c r="E16" s="71" t="s">
        <v>719</v>
      </c>
      <c r="F16">
        <v>1</v>
      </c>
      <c r="J16">
        <v>1</v>
      </c>
      <c r="K16">
        <v>1</v>
      </c>
      <c r="N16" t="s">
        <v>719</v>
      </c>
      <c r="O16" t="s">
        <v>829</v>
      </c>
      <c r="P16" s="49">
        <v>-24000000</v>
      </c>
      <c r="Q16" s="49">
        <v>-2000000</v>
      </c>
      <c r="R16" s="49">
        <v>-2000000</v>
      </c>
      <c r="S16" s="49">
        <v>-2000000</v>
      </c>
      <c r="T16" s="49">
        <v>-2000000</v>
      </c>
      <c r="U16" s="49">
        <v>-2000000</v>
      </c>
      <c r="V16" s="49">
        <v>-2000000</v>
      </c>
      <c r="W16" s="49">
        <v>-2000000</v>
      </c>
      <c r="X16" s="49">
        <v>-2000000</v>
      </c>
      <c r="Y16" s="49">
        <v>-2000000</v>
      </c>
      <c r="Z16" s="49">
        <v>-2000000</v>
      </c>
      <c r="AA16" s="49">
        <v>-2000000</v>
      </c>
      <c r="AB16" s="49">
        <v>-2000000</v>
      </c>
    </row>
    <row r="17" spans="2:28" x14ac:dyDescent="0.25">
      <c r="B17">
        <v>13</v>
      </c>
      <c r="C17">
        <v>14</v>
      </c>
      <c r="D17" s="71">
        <v>1240</v>
      </c>
      <c r="E17" s="71" t="s">
        <v>720</v>
      </c>
      <c r="F17">
        <v>1</v>
      </c>
      <c r="J17">
        <v>1</v>
      </c>
      <c r="K17">
        <v>1</v>
      </c>
      <c r="N17" t="s">
        <v>720</v>
      </c>
      <c r="O17" t="s">
        <v>1511</v>
      </c>
      <c r="P17" s="49">
        <v>-543375000</v>
      </c>
      <c r="Q17" s="49">
        <v>-45000000</v>
      </c>
      <c r="R17" s="49">
        <v>-45000000</v>
      </c>
      <c r="S17" s="49">
        <v>-45000000</v>
      </c>
      <c r="T17" s="49">
        <v>-45000000</v>
      </c>
      <c r="U17" s="49">
        <v>-45000000</v>
      </c>
      <c r="V17" s="49">
        <v>-45000000</v>
      </c>
      <c r="W17" s="49">
        <v>-45000000</v>
      </c>
      <c r="X17" s="49">
        <v>-45375000</v>
      </c>
      <c r="Y17" s="49">
        <v>-45750000</v>
      </c>
      <c r="Z17" s="49">
        <v>-45750000</v>
      </c>
      <c r="AA17" s="49">
        <v>-45750000</v>
      </c>
      <c r="AB17" s="49">
        <v>-45750000</v>
      </c>
    </row>
    <row r="18" spans="2:28" x14ac:dyDescent="0.25">
      <c r="B18">
        <v>14</v>
      </c>
      <c r="C18">
        <v>15</v>
      </c>
      <c r="D18" s="71">
        <v>1250</v>
      </c>
      <c r="E18" s="71" t="s">
        <v>721</v>
      </c>
      <c r="F18">
        <v>1</v>
      </c>
      <c r="J18">
        <v>1</v>
      </c>
      <c r="K18">
        <v>1</v>
      </c>
      <c r="N18" t="s">
        <v>721</v>
      </c>
      <c r="O18" t="s">
        <v>670</v>
      </c>
      <c r="P18" s="49">
        <v>-108000000</v>
      </c>
      <c r="Q18" s="49">
        <v>-9000000</v>
      </c>
      <c r="R18" s="49">
        <v>-9000000</v>
      </c>
      <c r="S18" s="49">
        <v>-9000000</v>
      </c>
      <c r="T18" s="49">
        <v>-9000000</v>
      </c>
      <c r="U18" s="49">
        <v>-9000000</v>
      </c>
      <c r="V18" s="49">
        <v>-9000000</v>
      </c>
      <c r="W18" s="49">
        <v>-9000000</v>
      </c>
      <c r="X18" s="49">
        <v>-9000000</v>
      </c>
      <c r="Y18" s="49">
        <v>-9000000</v>
      </c>
      <c r="Z18" s="49">
        <v>-9000000</v>
      </c>
      <c r="AA18" s="49">
        <v>-9000000</v>
      </c>
      <c r="AB18" s="49">
        <v>-9000000</v>
      </c>
    </row>
    <row r="19" spans="2:28" x14ac:dyDescent="0.25">
      <c r="B19">
        <v>15</v>
      </c>
      <c r="C19">
        <v>16</v>
      </c>
      <c r="D19" s="71">
        <v>1260</v>
      </c>
      <c r="E19" s="71" t="s">
        <v>722</v>
      </c>
      <c r="F19">
        <v>1</v>
      </c>
      <c r="J19">
        <v>1</v>
      </c>
      <c r="K19">
        <v>1</v>
      </c>
      <c r="N19" t="s">
        <v>722</v>
      </c>
      <c r="O19" t="s">
        <v>667</v>
      </c>
      <c r="P19" s="49">
        <v>-32400000</v>
      </c>
      <c r="Q19" s="49">
        <v>-2700000</v>
      </c>
      <c r="R19" s="49">
        <v>-2700000</v>
      </c>
      <c r="S19" s="49">
        <v>-2700000</v>
      </c>
      <c r="T19" s="49">
        <v>-2700000</v>
      </c>
      <c r="U19" s="49">
        <v>-2700000</v>
      </c>
      <c r="V19" s="49">
        <v>-2700000</v>
      </c>
      <c r="W19" s="49">
        <v>-2700000</v>
      </c>
      <c r="X19" s="49">
        <v>-2700000</v>
      </c>
      <c r="Y19" s="49">
        <v>-2700000</v>
      </c>
      <c r="Z19" s="49">
        <v>-2700000</v>
      </c>
      <c r="AA19" s="49">
        <v>-2700000</v>
      </c>
      <c r="AB19" s="49">
        <v>-2700000</v>
      </c>
    </row>
    <row r="20" spans="2:28" x14ac:dyDescent="0.25">
      <c r="B20">
        <v>16</v>
      </c>
      <c r="C20">
        <v>17</v>
      </c>
      <c r="D20" s="71"/>
      <c r="E20" s="71"/>
      <c r="F20">
        <v>1</v>
      </c>
      <c r="J20">
        <v>1</v>
      </c>
      <c r="K20">
        <v>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2:28" x14ac:dyDescent="0.25">
      <c r="B21">
        <v>17</v>
      </c>
      <c r="C21">
        <v>18</v>
      </c>
      <c r="D21" s="71">
        <v>1400</v>
      </c>
      <c r="E21" s="71"/>
      <c r="F21">
        <v>1</v>
      </c>
      <c r="I21">
        <v>1</v>
      </c>
      <c r="J21">
        <v>1</v>
      </c>
      <c r="K21">
        <v>1</v>
      </c>
      <c r="O21" t="s">
        <v>553</v>
      </c>
      <c r="P21" s="49">
        <v>1816725000</v>
      </c>
      <c r="Q21" s="49">
        <v>149300000</v>
      </c>
      <c r="R21" s="49">
        <v>153300000</v>
      </c>
      <c r="S21" s="49">
        <v>149300000</v>
      </c>
      <c r="T21" s="49">
        <v>151300000</v>
      </c>
      <c r="U21" s="49">
        <v>149300000</v>
      </c>
      <c r="V21" s="49">
        <v>151300000</v>
      </c>
      <c r="W21" s="49">
        <v>150800000</v>
      </c>
      <c r="X21" s="49">
        <v>151925000</v>
      </c>
      <c r="Y21" s="49">
        <v>153550000</v>
      </c>
      <c r="Z21" s="49">
        <v>151550000</v>
      </c>
      <c r="AA21" s="49">
        <v>153550000</v>
      </c>
      <c r="AB21" s="49">
        <v>151550000</v>
      </c>
    </row>
    <row r="22" spans="2:28" x14ac:dyDescent="0.25">
      <c r="B22">
        <v>18</v>
      </c>
      <c r="C22">
        <v>19</v>
      </c>
      <c r="D22" s="71"/>
      <c r="E22" s="71"/>
      <c r="F22">
        <v>1</v>
      </c>
      <c r="J22">
        <v>1</v>
      </c>
      <c r="K22">
        <v>0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spans="2:28" x14ac:dyDescent="0.25">
      <c r="B23">
        <v>19</v>
      </c>
      <c r="C23">
        <v>20</v>
      </c>
      <c r="D23" s="71">
        <v>1410</v>
      </c>
      <c r="E23" s="71"/>
      <c r="F23">
        <v>1</v>
      </c>
      <c r="I23">
        <v>1</v>
      </c>
      <c r="J23">
        <v>1</v>
      </c>
      <c r="K23">
        <v>1</v>
      </c>
      <c r="O23" t="s">
        <v>1512</v>
      </c>
      <c r="P23" s="49">
        <v>-274800000</v>
      </c>
      <c r="Q23" s="49">
        <v>-22900000</v>
      </c>
      <c r="R23" s="49">
        <v>-22900000</v>
      </c>
      <c r="S23" s="49">
        <v>-22900000</v>
      </c>
      <c r="T23" s="49">
        <v>-22900000</v>
      </c>
      <c r="U23" s="49">
        <v>-22900000</v>
      </c>
      <c r="V23" s="49">
        <v>-22900000</v>
      </c>
      <c r="W23" s="49">
        <v>-22900000</v>
      </c>
      <c r="X23" s="49">
        <v>-22900000</v>
      </c>
      <c r="Y23" s="49">
        <v>-22900000</v>
      </c>
      <c r="Z23" s="49">
        <v>-22900000</v>
      </c>
      <c r="AA23" s="49">
        <v>-22900000</v>
      </c>
      <c r="AB23" s="49">
        <v>-22900000</v>
      </c>
    </row>
    <row r="24" spans="2:28" x14ac:dyDescent="0.25">
      <c r="B24">
        <v>20</v>
      </c>
      <c r="C24">
        <v>21</v>
      </c>
      <c r="D24" s="71">
        <v>1500</v>
      </c>
      <c r="E24" s="71"/>
      <c r="F24">
        <v>1</v>
      </c>
      <c r="I24">
        <v>2</v>
      </c>
      <c r="J24">
        <v>1</v>
      </c>
      <c r="K24">
        <v>1</v>
      </c>
      <c r="O24" t="s">
        <v>1513</v>
      </c>
      <c r="P24" s="49">
        <v>-274800000</v>
      </c>
      <c r="Q24" s="49">
        <v>-22900000</v>
      </c>
      <c r="R24" s="49">
        <v>-22900000</v>
      </c>
      <c r="S24" s="49">
        <v>-22900000</v>
      </c>
      <c r="T24" s="49">
        <v>-22900000</v>
      </c>
      <c r="U24" s="49">
        <v>-22900000</v>
      </c>
      <c r="V24" s="49">
        <v>-22900000</v>
      </c>
      <c r="W24" s="49">
        <v>-22900000</v>
      </c>
      <c r="X24" s="49">
        <v>-22900000</v>
      </c>
      <c r="Y24" s="49">
        <v>-22900000</v>
      </c>
      <c r="Z24" s="49">
        <v>-22900000</v>
      </c>
      <c r="AA24" s="49">
        <v>-22900000</v>
      </c>
      <c r="AB24" s="49">
        <v>-22900000</v>
      </c>
    </row>
    <row r="25" spans="2:28" x14ac:dyDescent="0.25">
      <c r="B25">
        <v>21</v>
      </c>
      <c r="C25">
        <v>22</v>
      </c>
      <c r="D25" s="71">
        <v>1550</v>
      </c>
      <c r="E25" s="71" t="s">
        <v>827</v>
      </c>
      <c r="F25">
        <v>1</v>
      </c>
      <c r="J25">
        <v>1</v>
      </c>
      <c r="K25">
        <v>1</v>
      </c>
      <c r="N25" t="s">
        <v>827</v>
      </c>
      <c r="O25" t="s">
        <v>671</v>
      </c>
      <c r="P25" s="49">
        <v>-60000000</v>
      </c>
      <c r="Q25" s="49">
        <v>-5000000</v>
      </c>
      <c r="R25" s="49">
        <v>-5000000</v>
      </c>
      <c r="S25" s="49">
        <v>-5000000</v>
      </c>
      <c r="T25" s="49">
        <v>-5000000</v>
      </c>
      <c r="U25" s="49">
        <v>-5000000</v>
      </c>
      <c r="V25" s="49">
        <v>-5000000</v>
      </c>
      <c r="W25" s="49">
        <v>-5000000</v>
      </c>
      <c r="X25" s="49">
        <v>-5000000</v>
      </c>
      <c r="Y25" s="49">
        <v>-5000000</v>
      </c>
      <c r="Z25" s="49">
        <v>-5000000</v>
      </c>
      <c r="AA25" s="49">
        <v>-5000000</v>
      </c>
      <c r="AB25" s="49">
        <v>-5000000</v>
      </c>
    </row>
    <row r="26" spans="2:28" x14ac:dyDescent="0.25">
      <c r="B26">
        <v>22</v>
      </c>
      <c r="C26">
        <v>23</v>
      </c>
      <c r="D26" s="71">
        <v>1560</v>
      </c>
      <c r="E26" s="71" t="s">
        <v>828</v>
      </c>
      <c r="F26">
        <v>1</v>
      </c>
      <c r="J26">
        <v>1</v>
      </c>
      <c r="K26">
        <v>1</v>
      </c>
      <c r="N26" t="s">
        <v>828</v>
      </c>
      <c r="O26" t="s">
        <v>668</v>
      </c>
      <c r="P26" s="49">
        <v>-18000000</v>
      </c>
      <c r="Q26" s="49">
        <v>-1500000</v>
      </c>
      <c r="R26" s="49">
        <v>-1500000</v>
      </c>
      <c r="S26" s="49">
        <v>-1500000</v>
      </c>
      <c r="T26" s="49">
        <v>-1500000</v>
      </c>
      <c r="U26" s="49">
        <v>-1500000</v>
      </c>
      <c r="V26" s="49">
        <v>-1500000</v>
      </c>
      <c r="W26" s="49">
        <v>-1500000</v>
      </c>
      <c r="X26" s="49">
        <v>-1500000</v>
      </c>
      <c r="Y26" s="49">
        <v>-1500000</v>
      </c>
      <c r="Z26" s="49">
        <v>-1500000</v>
      </c>
      <c r="AA26" s="49">
        <v>-1500000</v>
      </c>
      <c r="AB26" s="49">
        <v>-1500000</v>
      </c>
    </row>
    <row r="27" spans="2:28" x14ac:dyDescent="0.25">
      <c r="B27">
        <v>23</v>
      </c>
      <c r="C27">
        <v>24</v>
      </c>
      <c r="D27" s="71">
        <v>1610</v>
      </c>
      <c r="E27" s="71" t="s">
        <v>756</v>
      </c>
      <c r="F27">
        <v>1</v>
      </c>
      <c r="J27">
        <v>1</v>
      </c>
      <c r="K27">
        <v>1</v>
      </c>
      <c r="N27" t="s">
        <v>756</v>
      </c>
      <c r="O27" t="s">
        <v>684</v>
      </c>
      <c r="P27" s="49">
        <v>-36000000</v>
      </c>
      <c r="Q27" s="49">
        <v>-3000000</v>
      </c>
      <c r="R27" s="49">
        <v>-3000000</v>
      </c>
      <c r="S27" s="49">
        <v>-3000000</v>
      </c>
      <c r="T27" s="49">
        <v>-3000000</v>
      </c>
      <c r="U27" s="49">
        <v>-3000000</v>
      </c>
      <c r="V27" s="49">
        <v>-3000000</v>
      </c>
      <c r="W27" s="49">
        <v>-3000000</v>
      </c>
      <c r="X27" s="49">
        <v>-3000000</v>
      </c>
      <c r="Y27" s="49">
        <v>-3000000</v>
      </c>
      <c r="Z27" s="49">
        <v>-3000000</v>
      </c>
      <c r="AA27" s="49">
        <v>-3000000</v>
      </c>
      <c r="AB27" s="49">
        <v>-3000000</v>
      </c>
    </row>
    <row r="28" spans="2:28" x14ac:dyDescent="0.25">
      <c r="B28">
        <v>24</v>
      </c>
      <c r="C28">
        <v>25</v>
      </c>
      <c r="D28" s="71">
        <v>1620</v>
      </c>
      <c r="E28" s="71" t="s">
        <v>757</v>
      </c>
      <c r="F28">
        <v>1</v>
      </c>
      <c r="J28">
        <v>1</v>
      </c>
      <c r="K28">
        <v>1</v>
      </c>
      <c r="N28" t="s">
        <v>757</v>
      </c>
      <c r="O28" t="s">
        <v>685</v>
      </c>
      <c r="P28" s="49">
        <v>-36000000</v>
      </c>
      <c r="Q28" s="49">
        <v>-3000000</v>
      </c>
      <c r="R28" s="49">
        <v>-3000000</v>
      </c>
      <c r="S28" s="49">
        <v>-3000000</v>
      </c>
      <c r="T28" s="49">
        <v>-3000000</v>
      </c>
      <c r="U28" s="49">
        <v>-3000000</v>
      </c>
      <c r="V28" s="49">
        <v>-3000000</v>
      </c>
      <c r="W28" s="49">
        <v>-3000000</v>
      </c>
      <c r="X28" s="49">
        <v>-3000000</v>
      </c>
      <c r="Y28" s="49">
        <v>-3000000</v>
      </c>
      <c r="Z28" s="49">
        <v>-3000000</v>
      </c>
      <c r="AA28" s="49">
        <v>-3000000</v>
      </c>
      <c r="AB28" s="49">
        <v>-3000000</v>
      </c>
    </row>
    <row r="29" spans="2:28" x14ac:dyDescent="0.25">
      <c r="B29">
        <v>25</v>
      </c>
      <c r="C29">
        <v>26</v>
      </c>
      <c r="D29" s="71">
        <v>1650</v>
      </c>
      <c r="E29" s="71" t="s">
        <v>712</v>
      </c>
      <c r="F29">
        <v>1</v>
      </c>
      <c r="J29">
        <v>1</v>
      </c>
      <c r="K29">
        <v>1</v>
      </c>
      <c r="N29" t="s">
        <v>712</v>
      </c>
      <c r="O29" t="s">
        <v>672</v>
      </c>
      <c r="P29" s="49">
        <v>-96000000</v>
      </c>
      <c r="Q29" s="49">
        <v>-8000000</v>
      </c>
      <c r="R29" s="49">
        <v>-8000000</v>
      </c>
      <c r="S29" s="49">
        <v>-8000000</v>
      </c>
      <c r="T29" s="49">
        <v>-8000000</v>
      </c>
      <c r="U29" s="49">
        <v>-8000000</v>
      </c>
      <c r="V29" s="49">
        <v>-8000000</v>
      </c>
      <c r="W29" s="49">
        <v>-8000000</v>
      </c>
      <c r="X29" s="49">
        <v>-8000000</v>
      </c>
      <c r="Y29" s="49">
        <v>-8000000</v>
      </c>
      <c r="Z29" s="49">
        <v>-8000000</v>
      </c>
      <c r="AA29" s="49">
        <v>-8000000</v>
      </c>
      <c r="AB29" s="49">
        <v>-8000000</v>
      </c>
    </row>
    <row r="30" spans="2:28" x14ac:dyDescent="0.25">
      <c r="B30">
        <v>26</v>
      </c>
      <c r="C30">
        <v>27</v>
      </c>
      <c r="D30" s="71">
        <v>1660</v>
      </c>
      <c r="E30" s="71" t="s">
        <v>713</v>
      </c>
      <c r="F30">
        <v>1</v>
      </c>
      <c r="J30">
        <v>1</v>
      </c>
      <c r="K30">
        <v>1</v>
      </c>
      <c r="N30" t="s">
        <v>713</v>
      </c>
      <c r="O30" t="s">
        <v>669</v>
      </c>
      <c r="P30" s="49">
        <v>-28800000</v>
      </c>
      <c r="Q30" s="49">
        <v>-2400000</v>
      </c>
      <c r="R30" s="49">
        <v>-2400000</v>
      </c>
      <c r="S30" s="49">
        <v>-2400000</v>
      </c>
      <c r="T30" s="49">
        <v>-2400000</v>
      </c>
      <c r="U30" s="49">
        <v>-2400000</v>
      </c>
      <c r="V30" s="49">
        <v>-2400000</v>
      </c>
      <c r="W30" s="49">
        <v>-2400000</v>
      </c>
      <c r="X30" s="49">
        <v>-2400000</v>
      </c>
      <c r="Y30" s="49">
        <v>-2400000</v>
      </c>
      <c r="Z30" s="49">
        <v>-2400000</v>
      </c>
      <c r="AA30" s="49">
        <v>-2400000</v>
      </c>
      <c r="AB30" s="49">
        <v>-2400000</v>
      </c>
    </row>
    <row r="31" spans="2:28" x14ac:dyDescent="0.25">
      <c r="B31">
        <v>27</v>
      </c>
      <c r="C31">
        <v>28</v>
      </c>
      <c r="D31" s="71"/>
      <c r="E31" s="71"/>
      <c r="F31">
        <v>1</v>
      </c>
      <c r="J31">
        <v>1</v>
      </c>
      <c r="K31">
        <v>0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2:28" x14ac:dyDescent="0.25">
      <c r="B32">
        <v>28</v>
      </c>
      <c r="C32">
        <v>29</v>
      </c>
      <c r="D32" s="71">
        <v>1700</v>
      </c>
      <c r="E32" s="71"/>
      <c r="F32">
        <v>1</v>
      </c>
      <c r="I32">
        <v>1</v>
      </c>
      <c r="J32">
        <v>1</v>
      </c>
      <c r="K32">
        <v>1</v>
      </c>
      <c r="O32" t="s">
        <v>1514</v>
      </c>
      <c r="P32" s="49">
        <v>1541925000</v>
      </c>
      <c r="Q32" s="49">
        <v>126400000</v>
      </c>
      <c r="R32" s="49">
        <v>130400000</v>
      </c>
      <c r="S32" s="49">
        <v>126400000</v>
      </c>
      <c r="T32" s="49">
        <v>128400000</v>
      </c>
      <c r="U32" s="49">
        <v>126400000</v>
      </c>
      <c r="V32" s="49">
        <v>128400000</v>
      </c>
      <c r="W32" s="49">
        <v>127900000</v>
      </c>
      <c r="X32" s="49">
        <v>129025000</v>
      </c>
      <c r="Y32" s="49">
        <v>130650000</v>
      </c>
      <c r="Z32" s="49">
        <v>128650000</v>
      </c>
      <c r="AA32" s="49">
        <v>130650000</v>
      </c>
      <c r="AB32" s="49">
        <v>128650000</v>
      </c>
    </row>
    <row r="33" spans="2:28" x14ac:dyDescent="0.25">
      <c r="B33">
        <v>29</v>
      </c>
      <c r="C33">
        <v>30</v>
      </c>
      <c r="D33" s="71"/>
      <c r="E33" s="71"/>
      <c r="F33">
        <v>1</v>
      </c>
      <c r="J33">
        <v>1</v>
      </c>
      <c r="K33">
        <v>0</v>
      </c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</row>
    <row r="34" spans="2:28" x14ac:dyDescent="0.25">
      <c r="B34">
        <v>30</v>
      </c>
      <c r="C34">
        <v>31</v>
      </c>
      <c r="D34" s="71">
        <v>1710</v>
      </c>
      <c r="E34" s="71"/>
      <c r="F34">
        <v>1</v>
      </c>
      <c r="I34">
        <v>2</v>
      </c>
      <c r="J34">
        <v>1</v>
      </c>
      <c r="K34">
        <v>1</v>
      </c>
      <c r="O34" t="s">
        <v>1515</v>
      </c>
      <c r="P34" s="49">
        <v>-390622500</v>
      </c>
      <c r="Q34" s="49">
        <v>-36000000</v>
      </c>
      <c r="R34" s="49">
        <v>-35250000</v>
      </c>
      <c r="S34" s="49">
        <v>-34500000</v>
      </c>
      <c r="T34" s="49">
        <v>-33750000</v>
      </c>
      <c r="U34" s="49">
        <v>-33000000</v>
      </c>
      <c r="V34" s="49">
        <v>-32250000</v>
      </c>
      <c r="W34" s="49">
        <v>-32970000</v>
      </c>
      <c r="X34" s="49">
        <v>-32197500</v>
      </c>
      <c r="Y34" s="49">
        <v>-31425000</v>
      </c>
      <c r="Z34" s="49">
        <v>-30532500</v>
      </c>
      <c r="AA34" s="49">
        <v>-29760000</v>
      </c>
      <c r="AB34" s="49">
        <v>-28987500</v>
      </c>
    </row>
    <row r="35" spans="2:28" x14ac:dyDescent="0.25">
      <c r="B35">
        <v>31</v>
      </c>
      <c r="C35">
        <v>32</v>
      </c>
      <c r="D35" s="71">
        <v>1720</v>
      </c>
      <c r="E35" s="71" t="s">
        <v>723</v>
      </c>
      <c r="F35">
        <v>1</v>
      </c>
      <c r="J35">
        <v>1</v>
      </c>
      <c r="K35">
        <v>1</v>
      </c>
      <c r="N35" t="s">
        <v>723</v>
      </c>
      <c r="O35" t="s">
        <v>1516</v>
      </c>
      <c r="P35" s="49">
        <v>-360000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-120000</v>
      </c>
      <c r="X35" s="49">
        <v>-120000</v>
      </c>
      <c r="Y35" s="49">
        <v>-120000</v>
      </c>
      <c r="Z35" s="49">
        <v>0</v>
      </c>
      <c r="AA35" s="49">
        <v>0</v>
      </c>
      <c r="AB35" s="49">
        <v>0</v>
      </c>
    </row>
    <row r="36" spans="2:28" x14ac:dyDescent="0.25">
      <c r="B36">
        <v>32</v>
      </c>
      <c r="C36">
        <v>33</v>
      </c>
      <c r="D36" s="71">
        <v>1730</v>
      </c>
      <c r="E36" s="71" t="s">
        <v>724</v>
      </c>
      <c r="F36">
        <v>1</v>
      </c>
      <c r="J36">
        <v>1</v>
      </c>
      <c r="K36">
        <v>1</v>
      </c>
      <c r="N36" t="s">
        <v>724</v>
      </c>
      <c r="O36" t="s">
        <v>1517</v>
      </c>
      <c r="P36" s="49">
        <v>-390262500</v>
      </c>
      <c r="Q36" s="49">
        <v>-36000000</v>
      </c>
      <c r="R36" s="49">
        <v>-35250000</v>
      </c>
      <c r="S36" s="49">
        <v>-34500000</v>
      </c>
      <c r="T36" s="49">
        <v>-33750000</v>
      </c>
      <c r="U36" s="49">
        <v>-33000000</v>
      </c>
      <c r="V36" s="49">
        <v>-32250000</v>
      </c>
      <c r="W36" s="49">
        <v>-32850000</v>
      </c>
      <c r="X36" s="49">
        <v>-32077500</v>
      </c>
      <c r="Y36" s="49">
        <v>-31305000</v>
      </c>
      <c r="Z36" s="49">
        <v>-30532500</v>
      </c>
      <c r="AA36" s="49">
        <v>-29760000</v>
      </c>
      <c r="AB36" s="49">
        <v>-28987500</v>
      </c>
    </row>
    <row r="37" spans="2:28" x14ac:dyDescent="0.25">
      <c r="B37">
        <v>33</v>
      </c>
      <c r="C37">
        <v>34</v>
      </c>
      <c r="D37" s="71">
        <v>1880</v>
      </c>
      <c r="E37" s="71"/>
      <c r="F37">
        <v>1</v>
      </c>
      <c r="I37">
        <v>2</v>
      </c>
      <c r="J37">
        <v>1</v>
      </c>
      <c r="K37">
        <v>1</v>
      </c>
      <c r="O37" t="s">
        <v>1518</v>
      </c>
      <c r="P37" s="49">
        <v>1151302500</v>
      </c>
      <c r="Q37" s="49">
        <v>90400000</v>
      </c>
      <c r="R37" s="49">
        <v>95150000</v>
      </c>
      <c r="S37" s="49">
        <v>91900000</v>
      </c>
      <c r="T37" s="49">
        <v>94650000</v>
      </c>
      <c r="U37" s="49">
        <v>93400000</v>
      </c>
      <c r="V37" s="49">
        <v>96150000</v>
      </c>
      <c r="W37" s="49">
        <v>94930000</v>
      </c>
      <c r="X37" s="49">
        <v>96827500</v>
      </c>
      <c r="Y37" s="49">
        <v>99225000</v>
      </c>
      <c r="Z37" s="49">
        <v>98117500</v>
      </c>
      <c r="AA37" s="49">
        <v>100890000</v>
      </c>
      <c r="AB37" s="49">
        <v>99662500</v>
      </c>
    </row>
    <row r="38" spans="2:28" x14ac:dyDescent="0.25">
      <c r="B38">
        <v>34</v>
      </c>
      <c r="C38">
        <v>35</v>
      </c>
      <c r="D38" s="71">
        <v>1890</v>
      </c>
      <c r="E38" s="71" t="s">
        <v>725</v>
      </c>
      <c r="F38">
        <v>1</v>
      </c>
      <c r="J38">
        <v>1</v>
      </c>
      <c r="K38">
        <v>1</v>
      </c>
      <c r="N38" t="s">
        <v>725</v>
      </c>
      <c r="O38" t="s">
        <v>1519</v>
      </c>
      <c r="P38" s="49">
        <v>-230260500</v>
      </c>
      <c r="Q38" s="49">
        <v>-18080000</v>
      </c>
      <c r="R38" s="49">
        <v>-19030000</v>
      </c>
      <c r="S38" s="49">
        <v>-18380000</v>
      </c>
      <c r="T38" s="49">
        <v>-18930000</v>
      </c>
      <c r="U38" s="49">
        <v>-18680000</v>
      </c>
      <c r="V38" s="49">
        <v>-19230000</v>
      </c>
      <c r="W38" s="49">
        <v>-18986000</v>
      </c>
      <c r="X38" s="49">
        <v>-19365500</v>
      </c>
      <c r="Y38" s="49">
        <v>-19845000</v>
      </c>
      <c r="Z38" s="49">
        <v>-19623500</v>
      </c>
      <c r="AA38" s="49">
        <v>-20178000</v>
      </c>
      <c r="AB38" s="49">
        <v>-19932500</v>
      </c>
    </row>
    <row r="39" spans="2:28" x14ac:dyDescent="0.25">
      <c r="B39">
        <v>35</v>
      </c>
      <c r="C39">
        <v>36</v>
      </c>
      <c r="D39" s="71"/>
      <c r="E39" s="71"/>
      <c r="F39">
        <v>1</v>
      </c>
      <c r="J39">
        <v>1</v>
      </c>
      <c r="K39">
        <v>0</v>
      </c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</row>
    <row r="40" spans="2:28" x14ac:dyDescent="0.25">
      <c r="B40">
        <v>36</v>
      </c>
      <c r="C40">
        <v>37</v>
      </c>
      <c r="D40" s="71">
        <v>1900</v>
      </c>
      <c r="E40" s="71"/>
      <c r="F40">
        <v>1</v>
      </c>
      <c r="I40">
        <v>1</v>
      </c>
      <c r="J40">
        <v>1</v>
      </c>
      <c r="K40">
        <v>1</v>
      </c>
      <c r="O40" t="s">
        <v>554</v>
      </c>
      <c r="P40" s="49">
        <v>921042000</v>
      </c>
      <c r="Q40" s="49">
        <v>72320000</v>
      </c>
      <c r="R40" s="49">
        <v>76120000</v>
      </c>
      <c r="S40" s="49">
        <v>73520000</v>
      </c>
      <c r="T40" s="49">
        <v>75720000</v>
      </c>
      <c r="U40" s="49">
        <v>74720000</v>
      </c>
      <c r="V40" s="49">
        <v>76920000</v>
      </c>
      <c r="W40" s="49">
        <v>75944000</v>
      </c>
      <c r="X40" s="49">
        <v>77462000</v>
      </c>
      <c r="Y40" s="49">
        <v>79380000</v>
      </c>
      <c r="Z40" s="49">
        <v>78494000</v>
      </c>
      <c r="AA40" s="49">
        <v>80712000</v>
      </c>
      <c r="AB40" s="49">
        <v>79730000</v>
      </c>
    </row>
    <row r="41" spans="2:28" x14ac:dyDescent="0.25">
      <c r="B41">
        <v>37</v>
      </c>
      <c r="C41">
        <v>38</v>
      </c>
      <c r="D41" s="71"/>
      <c r="E41" s="71"/>
      <c r="F41">
        <v>1</v>
      </c>
      <c r="J41">
        <v>1</v>
      </c>
      <c r="K41">
        <v>0</v>
      </c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</row>
    <row r="42" spans="2:28" x14ac:dyDescent="0.25">
      <c r="B42">
        <v>38</v>
      </c>
      <c r="C42">
        <v>39</v>
      </c>
      <c r="D42" s="71"/>
      <c r="E42" s="71"/>
      <c r="F42">
        <v>2</v>
      </c>
      <c r="G42">
        <v>1</v>
      </c>
      <c r="I42">
        <v>8</v>
      </c>
      <c r="J42">
        <v>1</v>
      </c>
      <c r="K42">
        <v>0</v>
      </c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</row>
    <row r="43" spans="2:28" x14ac:dyDescent="0.25">
      <c r="B43">
        <v>39</v>
      </c>
      <c r="C43">
        <v>40</v>
      </c>
      <c r="D43" s="71">
        <v>2000</v>
      </c>
      <c r="E43" s="71"/>
      <c r="F43">
        <v>2</v>
      </c>
      <c r="I43">
        <v>9</v>
      </c>
      <c r="J43">
        <v>1</v>
      </c>
      <c r="K43">
        <v>0</v>
      </c>
      <c r="O43" t="s">
        <v>555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</row>
    <row r="44" spans="2:28" x14ac:dyDescent="0.25">
      <c r="B44">
        <v>40</v>
      </c>
      <c r="C44">
        <v>41</v>
      </c>
      <c r="D44" s="71"/>
      <c r="E44" s="71"/>
      <c r="F44">
        <v>2</v>
      </c>
      <c r="J44">
        <v>1</v>
      </c>
      <c r="K44">
        <v>0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</row>
    <row r="45" spans="2:28" x14ac:dyDescent="0.25">
      <c r="B45">
        <v>41</v>
      </c>
      <c r="C45">
        <v>42</v>
      </c>
      <c r="D45" s="71">
        <v>2100</v>
      </c>
      <c r="E45" s="71"/>
      <c r="F45">
        <v>2</v>
      </c>
      <c r="I45">
        <v>1</v>
      </c>
      <c r="J45">
        <v>1</v>
      </c>
      <c r="K45">
        <v>1</v>
      </c>
      <c r="O45" t="s">
        <v>1520</v>
      </c>
      <c r="P45" s="49">
        <v>1457587000</v>
      </c>
      <c r="Q45" s="49">
        <v>115050000</v>
      </c>
      <c r="R45" s="49">
        <v>117320000</v>
      </c>
      <c r="S45" s="49">
        <v>121120000</v>
      </c>
      <c r="T45" s="49">
        <v>118520000</v>
      </c>
      <c r="U45" s="49">
        <v>120720000</v>
      </c>
      <c r="V45" s="49">
        <v>119720000</v>
      </c>
      <c r="W45" s="49">
        <v>-2280000</v>
      </c>
      <c r="X45" s="49">
        <v>212864000</v>
      </c>
      <c r="Y45" s="49">
        <v>140597000</v>
      </c>
      <c r="Z45" s="49">
        <v>143250000</v>
      </c>
      <c r="AA45" s="49">
        <v>124244000</v>
      </c>
      <c r="AB45" s="49">
        <v>126462000</v>
      </c>
    </row>
    <row r="46" spans="2:28" x14ac:dyDescent="0.25">
      <c r="B46">
        <v>42</v>
      </c>
      <c r="C46">
        <v>43</v>
      </c>
      <c r="D46" s="71">
        <v>2110</v>
      </c>
      <c r="E46" s="71"/>
      <c r="F46">
        <v>2</v>
      </c>
      <c r="J46">
        <v>1</v>
      </c>
      <c r="K46">
        <v>1</v>
      </c>
      <c r="O46" t="s">
        <v>554</v>
      </c>
      <c r="P46" s="49">
        <v>921042000</v>
      </c>
      <c r="Q46" s="49">
        <v>72320000</v>
      </c>
      <c r="R46" s="49">
        <v>76120000</v>
      </c>
      <c r="S46" s="49">
        <v>73520000</v>
      </c>
      <c r="T46" s="49">
        <v>75720000</v>
      </c>
      <c r="U46" s="49">
        <v>74720000</v>
      </c>
      <c r="V46" s="49">
        <v>76920000</v>
      </c>
      <c r="W46" s="49">
        <v>75944000</v>
      </c>
      <c r="X46" s="49">
        <v>77462000</v>
      </c>
      <c r="Y46" s="49">
        <v>79380000</v>
      </c>
      <c r="Z46" s="49">
        <v>78494000</v>
      </c>
      <c r="AA46" s="49">
        <v>80712000</v>
      </c>
      <c r="AB46" s="49">
        <v>79730000</v>
      </c>
    </row>
    <row r="47" spans="2:28" x14ac:dyDescent="0.25">
      <c r="B47">
        <v>43</v>
      </c>
      <c r="C47">
        <v>44</v>
      </c>
      <c r="D47" s="71">
        <v>2125</v>
      </c>
      <c r="E47" s="71"/>
      <c r="F47">
        <v>2</v>
      </c>
      <c r="J47">
        <v>1</v>
      </c>
      <c r="K47">
        <v>1</v>
      </c>
      <c r="O47" t="s">
        <v>1521</v>
      </c>
      <c r="P47" s="49">
        <v>543375000</v>
      </c>
      <c r="Q47" s="49">
        <v>45000000</v>
      </c>
      <c r="R47" s="49">
        <v>45000000</v>
      </c>
      <c r="S47" s="49">
        <v>45000000</v>
      </c>
      <c r="T47" s="49">
        <v>45000000</v>
      </c>
      <c r="U47" s="49">
        <v>45000000</v>
      </c>
      <c r="V47" s="49">
        <v>45000000</v>
      </c>
      <c r="W47" s="49">
        <v>45000000</v>
      </c>
      <c r="X47" s="49">
        <v>45375000</v>
      </c>
      <c r="Y47" s="49">
        <v>45750000</v>
      </c>
      <c r="Z47" s="49">
        <v>45750000</v>
      </c>
      <c r="AA47" s="49">
        <v>45750000</v>
      </c>
      <c r="AB47" s="49">
        <v>45750000</v>
      </c>
    </row>
    <row r="48" spans="2:28" x14ac:dyDescent="0.25">
      <c r="B48">
        <v>44</v>
      </c>
      <c r="C48">
        <v>45</v>
      </c>
      <c r="D48" s="71">
        <v>2160</v>
      </c>
      <c r="E48" s="71" t="s">
        <v>700</v>
      </c>
      <c r="F48">
        <v>2</v>
      </c>
      <c r="J48">
        <v>1</v>
      </c>
      <c r="K48">
        <v>1</v>
      </c>
      <c r="N48" t="s">
        <v>700</v>
      </c>
      <c r="O48" t="s">
        <v>732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-18000000</v>
      </c>
      <c r="X48" s="49">
        <v>0</v>
      </c>
      <c r="Y48" s="49">
        <v>18000000</v>
      </c>
      <c r="Z48" s="49">
        <v>0</v>
      </c>
      <c r="AA48" s="49">
        <v>0</v>
      </c>
      <c r="AB48" s="49">
        <v>0</v>
      </c>
    </row>
    <row r="49" spans="2:28" x14ac:dyDescent="0.25">
      <c r="B49">
        <v>45</v>
      </c>
      <c r="C49">
        <v>46</v>
      </c>
      <c r="D49" s="71">
        <v>2189</v>
      </c>
      <c r="E49" s="71" t="s">
        <v>832</v>
      </c>
      <c r="F49">
        <v>2</v>
      </c>
      <c r="J49">
        <v>1</v>
      </c>
      <c r="K49">
        <v>1</v>
      </c>
      <c r="N49" t="s">
        <v>832</v>
      </c>
      <c r="O49" t="s">
        <v>833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-108000000</v>
      </c>
      <c r="X49" s="49">
        <v>108000000</v>
      </c>
      <c r="Y49" s="49">
        <v>0</v>
      </c>
      <c r="Z49" s="49">
        <v>0</v>
      </c>
      <c r="AA49" s="49">
        <v>0</v>
      </c>
      <c r="AB49" s="49">
        <v>0</v>
      </c>
    </row>
    <row r="50" spans="2:28" x14ac:dyDescent="0.25">
      <c r="B50">
        <v>46</v>
      </c>
      <c r="C50">
        <v>47</v>
      </c>
      <c r="D50" s="71">
        <v>2215</v>
      </c>
      <c r="E50" s="71" t="s">
        <v>707</v>
      </c>
      <c r="F50">
        <v>2</v>
      </c>
      <c r="J50">
        <v>1</v>
      </c>
      <c r="K50">
        <v>1</v>
      </c>
      <c r="N50" t="s">
        <v>707</v>
      </c>
      <c r="O50" t="s">
        <v>688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120000</v>
      </c>
      <c r="X50" s="49">
        <v>120000</v>
      </c>
      <c r="Y50" s="49">
        <v>-240000</v>
      </c>
      <c r="Z50" s="49">
        <v>0</v>
      </c>
      <c r="AA50" s="49">
        <v>0</v>
      </c>
      <c r="AB50" s="49">
        <v>0</v>
      </c>
    </row>
    <row r="51" spans="2:28" x14ac:dyDescent="0.25">
      <c r="B51">
        <v>47</v>
      </c>
      <c r="C51">
        <v>48</v>
      </c>
      <c r="D51" s="71">
        <v>2220</v>
      </c>
      <c r="E51" s="71" t="s">
        <v>708</v>
      </c>
      <c r="F51">
        <v>2</v>
      </c>
      <c r="J51">
        <v>1</v>
      </c>
      <c r="K51">
        <v>1</v>
      </c>
      <c r="N51" t="s">
        <v>708</v>
      </c>
      <c r="O51" t="s">
        <v>689</v>
      </c>
      <c r="P51" s="49">
        <v>-7762500</v>
      </c>
      <c r="Q51" s="49">
        <v>-750000</v>
      </c>
      <c r="R51" s="49">
        <v>-750000</v>
      </c>
      <c r="S51" s="49">
        <v>-750000</v>
      </c>
      <c r="T51" s="49">
        <v>-750000</v>
      </c>
      <c r="U51" s="49">
        <v>-750000</v>
      </c>
      <c r="V51" s="49">
        <v>-750000</v>
      </c>
      <c r="W51" s="49">
        <v>600000</v>
      </c>
      <c r="X51" s="49">
        <v>-772500</v>
      </c>
      <c r="Y51" s="49">
        <v>-772500</v>
      </c>
      <c r="Z51" s="49">
        <v>-772500</v>
      </c>
      <c r="AA51" s="49">
        <v>-772500</v>
      </c>
      <c r="AB51" s="49">
        <v>-772500</v>
      </c>
    </row>
    <row r="52" spans="2:28" x14ac:dyDescent="0.25">
      <c r="B52">
        <v>48</v>
      </c>
      <c r="C52">
        <v>49</v>
      </c>
      <c r="D52" s="71">
        <v>2235</v>
      </c>
      <c r="E52" s="71" t="s">
        <v>857</v>
      </c>
      <c r="F52">
        <v>2</v>
      </c>
      <c r="J52">
        <v>1</v>
      </c>
      <c r="K52">
        <v>1</v>
      </c>
      <c r="N52" t="s">
        <v>857</v>
      </c>
      <c r="O52" t="s">
        <v>550</v>
      </c>
      <c r="P52" s="49">
        <v>-1000000</v>
      </c>
      <c r="Q52" s="49">
        <v>-1600000</v>
      </c>
      <c r="R52" s="49">
        <v>800000</v>
      </c>
      <c r="S52" s="49">
        <v>-800000</v>
      </c>
      <c r="T52" s="49">
        <v>400000</v>
      </c>
      <c r="U52" s="49">
        <v>-400000</v>
      </c>
      <c r="V52" s="49">
        <v>400000</v>
      </c>
      <c r="W52" s="49">
        <v>-100000</v>
      </c>
      <c r="X52" s="49">
        <v>-17700000</v>
      </c>
      <c r="Y52" s="49">
        <v>400000</v>
      </c>
      <c r="Z52" s="49">
        <v>17600000</v>
      </c>
      <c r="AA52" s="49">
        <v>400000</v>
      </c>
      <c r="AB52" s="49">
        <v>-400000</v>
      </c>
    </row>
    <row r="53" spans="2:28" x14ac:dyDescent="0.25">
      <c r="B53">
        <v>49</v>
      </c>
      <c r="C53">
        <v>50</v>
      </c>
      <c r="D53" s="71">
        <v>2240</v>
      </c>
      <c r="E53" s="71" t="s">
        <v>860</v>
      </c>
      <c r="F53">
        <v>2</v>
      </c>
      <c r="J53">
        <v>1</v>
      </c>
      <c r="K53">
        <v>1</v>
      </c>
      <c r="N53" t="s">
        <v>860</v>
      </c>
      <c r="O53" t="s">
        <v>674</v>
      </c>
      <c r="P53" s="49">
        <v>1932500</v>
      </c>
      <c r="Q53" s="49">
        <v>80000</v>
      </c>
      <c r="R53" s="49">
        <v>950000</v>
      </c>
      <c r="S53" s="49">
        <v>-650000</v>
      </c>
      <c r="T53" s="49">
        <v>550000</v>
      </c>
      <c r="U53" s="49">
        <v>-250000</v>
      </c>
      <c r="V53" s="49">
        <v>550000</v>
      </c>
      <c r="W53" s="49">
        <v>-244000</v>
      </c>
      <c r="X53" s="49">
        <v>379500</v>
      </c>
      <c r="Y53" s="49">
        <v>479500</v>
      </c>
      <c r="Z53" s="49">
        <v>-221500</v>
      </c>
      <c r="AA53" s="49">
        <v>554500</v>
      </c>
      <c r="AB53" s="49">
        <v>-245500</v>
      </c>
    </row>
    <row r="54" spans="2:28" x14ac:dyDescent="0.25">
      <c r="B54">
        <v>50</v>
      </c>
      <c r="C54">
        <v>51</v>
      </c>
      <c r="D54" s="71">
        <v>2280</v>
      </c>
      <c r="E54" s="71" t="s">
        <v>710</v>
      </c>
      <c r="F54">
        <v>2</v>
      </c>
      <c r="J54">
        <v>1</v>
      </c>
      <c r="K54">
        <v>1</v>
      </c>
      <c r="N54" t="s">
        <v>710</v>
      </c>
      <c r="O54" t="s">
        <v>864</v>
      </c>
      <c r="P54" s="49">
        <v>0</v>
      </c>
      <c r="Q54" s="49">
        <v>0</v>
      </c>
      <c r="R54" s="49">
        <v>-4800000</v>
      </c>
      <c r="S54" s="49">
        <v>4800000</v>
      </c>
      <c r="T54" s="49">
        <v>-2400000</v>
      </c>
      <c r="U54" s="49">
        <v>2400000</v>
      </c>
      <c r="V54" s="49">
        <v>-2400000</v>
      </c>
      <c r="W54" s="49">
        <v>2400000</v>
      </c>
      <c r="X54" s="49">
        <v>0</v>
      </c>
      <c r="Y54" s="49">
        <v>-2400000</v>
      </c>
      <c r="Z54" s="49">
        <v>2400000</v>
      </c>
      <c r="AA54" s="49">
        <v>-2400000</v>
      </c>
      <c r="AB54" s="49">
        <v>2400000</v>
      </c>
    </row>
    <row r="55" spans="2:28" x14ac:dyDescent="0.25">
      <c r="B55">
        <v>51</v>
      </c>
      <c r="C55">
        <v>52</v>
      </c>
      <c r="D55" s="71"/>
      <c r="E55" s="71"/>
      <c r="F55">
        <v>2</v>
      </c>
      <c r="J55">
        <v>1</v>
      </c>
      <c r="K55">
        <v>0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</row>
    <row r="56" spans="2:28" x14ac:dyDescent="0.25">
      <c r="B56">
        <v>52</v>
      </c>
      <c r="C56">
        <v>53</v>
      </c>
      <c r="D56" s="71">
        <v>2600</v>
      </c>
      <c r="E56" s="71"/>
      <c r="F56">
        <v>2</v>
      </c>
      <c r="I56">
        <v>1</v>
      </c>
      <c r="J56">
        <v>1</v>
      </c>
      <c r="K56">
        <v>1</v>
      </c>
      <c r="O56" t="s">
        <v>1522</v>
      </c>
      <c r="P56" s="49">
        <v>-180000000</v>
      </c>
      <c r="Q56" s="49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49">
        <v>-90000000</v>
      </c>
      <c r="X56" s="49">
        <v>-90000000</v>
      </c>
      <c r="Y56" s="49">
        <v>0</v>
      </c>
      <c r="Z56" s="49">
        <v>0</v>
      </c>
      <c r="AA56" s="49">
        <v>0</v>
      </c>
      <c r="AB56" s="49">
        <v>0</v>
      </c>
    </row>
    <row r="57" spans="2:28" x14ac:dyDescent="0.25">
      <c r="B57">
        <v>53</v>
      </c>
      <c r="C57">
        <v>54</v>
      </c>
      <c r="D57" s="71">
        <v>2610</v>
      </c>
      <c r="E57" s="71" t="s">
        <v>694</v>
      </c>
      <c r="F57">
        <v>2</v>
      </c>
      <c r="J57">
        <v>1</v>
      </c>
      <c r="K57">
        <v>1</v>
      </c>
      <c r="N57" t="s">
        <v>694</v>
      </c>
      <c r="O57" t="s">
        <v>727</v>
      </c>
      <c r="P57" s="49">
        <v>-180000000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-90000000</v>
      </c>
      <c r="X57" s="49">
        <v>-90000000</v>
      </c>
      <c r="Y57" s="49">
        <v>0</v>
      </c>
      <c r="Z57" s="49">
        <v>0</v>
      </c>
      <c r="AA57" s="49">
        <v>0</v>
      </c>
      <c r="AB57" s="49">
        <v>0</v>
      </c>
    </row>
    <row r="58" spans="2:28" x14ac:dyDescent="0.25">
      <c r="B58">
        <v>54</v>
      </c>
      <c r="C58">
        <v>55</v>
      </c>
      <c r="D58" s="71"/>
      <c r="E58" s="71"/>
      <c r="F58">
        <v>2</v>
      </c>
      <c r="J58">
        <v>1</v>
      </c>
      <c r="K58">
        <v>0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</row>
    <row r="59" spans="2:28" x14ac:dyDescent="0.25">
      <c r="B59">
        <v>55</v>
      </c>
      <c r="C59">
        <v>56</v>
      </c>
      <c r="D59" s="71">
        <v>2800</v>
      </c>
      <c r="E59" s="71"/>
      <c r="F59">
        <v>2</v>
      </c>
      <c r="I59">
        <v>1</v>
      </c>
      <c r="J59">
        <v>1</v>
      </c>
      <c r="K59">
        <v>1</v>
      </c>
      <c r="O59" t="s">
        <v>1523</v>
      </c>
      <c r="P59" s="49">
        <v>-1375000000</v>
      </c>
      <c r="Q59" s="49">
        <v>-120000000</v>
      </c>
      <c r="R59" s="49">
        <v>-120000000</v>
      </c>
      <c r="S59" s="49">
        <v>-220000000</v>
      </c>
      <c r="T59" s="49">
        <v>-120000000</v>
      </c>
      <c r="U59" s="49">
        <v>-120000000</v>
      </c>
      <c r="V59" s="49">
        <v>-120000000</v>
      </c>
      <c r="W59" s="49">
        <v>96000000</v>
      </c>
      <c r="X59" s="49">
        <v>-123000000</v>
      </c>
      <c r="Y59" s="49">
        <v>-159000000</v>
      </c>
      <c r="Z59" s="49">
        <v>-123000000</v>
      </c>
      <c r="AA59" s="49">
        <v>-123000000</v>
      </c>
      <c r="AB59" s="49">
        <v>-123000000</v>
      </c>
    </row>
    <row r="60" spans="2:28" x14ac:dyDescent="0.25">
      <c r="B60">
        <v>56</v>
      </c>
      <c r="C60">
        <v>57</v>
      </c>
      <c r="D60" s="71">
        <v>2820</v>
      </c>
      <c r="E60" s="71" t="s">
        <v>704</v>
      </c>
      <c r="F60">
        <v>2</v>
      </c>
      <c r="J60">
        <v>1</v>
      </c>
      <c r="K60">
        <v>1</v>
      </c>
      <c r="N60" t="s">
        <v>704</v>
      </c>
      <c r="O60" t="s">
        <v>690</v>
      </c>
      <c r="P60" s="49">
        <v>-100000000</v>
      </c>
      <c r="Q60" s="49">
        <v>0</v>
      </c>
      <c r="R60" s="49">
        <v>0</v>
      </c>
      <c r="S60" s="49">
        <v>-100000000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</row>
    <row r="61" spans="2:28" x14ac:dyDescent="0.25">
      <c r="B61">
        <v>57</v>
      </c>
      <c r="C61">
        <v>58</v>
      </c>
      <c r="D61" s="71">
        <v>2860</v>
      </c>
      <c r="E61" s="71" t="s">
        <v>706</v>
      </c>
      <c r="F61">
        <v>2</v>
      </c>
      <c r="J61">
        <v>1</v>
      </c>
      <c r="K61">
        <v>1</v>
      </c>
      <c r="N61" t="s">
        <v>706</v>
      </c>
      <c r="O61" t="s">
        <v>687</v>
      </c>
      <c r="P61" s="49">
        <v>180000000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180000000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</row>
    <row r="62" spans="2:28" x14ac:dyDescent="0.25">
      <c r="B62">
        <v>58</v>
      </c>
      <c r="C62">
        <v>59</v>
      </c>
      <c r="D62" s="71">
        <v>2870</v>
      </c>
      <c r="E62" s="71" t="s">
        <v>709</v>
      </c>
      <c r="F62">
        <v>2</v>
      </c>
      <c r="J62">
        <v>1</v>
      </c>
      <c r="K62">
        <v>1</v>
      </c>
      <c r="N62" t="s">
        <v>709</v>
      </c>
      <c r="O62" t="s">
        <v>686</v>
      </c>
      <c r="P62" s="49">
        <v>36000000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0</v>
      </c>
      <c r="W62" s="49">
        <v>36000000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</row>
    <row r="63" spans="2:28" x14ac:dyDescent="0.25">
      <c r="B63">
        <v>59</v>
      </c>
      <c r="C63">
        <v>60</v>
      </c>
      <c r="D63" s="71">
        <v>2910</v>
      </c>
      <c r="E63" s="71" t="s">
        <v>706</v>
      </c>
      <c r="F63">
        <v>2</v>
      </c>
      <c r="J63">
        <v>1</v>
      </c>
      <c r="K63">
        <v>1</v>
      </c>
      <c r="N63" t="s">
        <v>706</v>
      </c>
      <c r="O63" t="s">
        <v>687</v>
      </c>
      <c r="P63" s="49">
        <v>-1455000000</v>
      </c>
      <c r="Q63" s="49">
        <v>-120000000</v>
      </c>
      <c r="R63" s="49">
        <v>-120000000</v>
      </c>
      <c r="S63" s="49">
        <v>-120000000</v>
      </c>
      <c r="T63" s="49">
        <v>-120000000</v>
      </c>
      <c r="U63" s="49">
        <v>-120000000</v>
      </c>
      <c r="V63" s="49">
        <v>-120000000</v>
      </c>
      <c r="W63" s="49">
        <v>-120000000</v>
      </c>
      <c r="X63" s="49">
        <v>-123000000</v>
      </c>
      <c r="Y63" s="49">
        <v>-123000000</v>
      </c>
      <c r="Z63" s="49">
        <v>-123000000</v>
      </c>
      <c r="AA63" s="49">
        <v>-123000000</v>
      </c>
      <c r="AB63" s="49">
        <v>-123000000</v>
      </c>
    </row>
    <row r="64" spans="2:28" x14ac:dyDescent="0.25">
      <c r="B64">
        <v>60</v>
      </c>
      <c r="C64">
        <v>61</v>
      </c>
      <c r="D64" s="71">
        <v>2920</v>
      </c>
      <c r="E64" s="71" t="s">
        <v>709</v>
      </c>
      <c r="F64">
        <v>2</v>
      </c>
      <c r="J64">
        <v>1</v>
      </c>
      <c r="K64">
        <v>1</v>
      </c>
      <c r="N64" t="s">
        <v>709</v>
      </c>
      <c r="O64" t="s">
        <v>686</v>
      </c>
      <c r="P64" s="49">
        <v>-36000000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-36000000</v>
      </c>
      <c r="Z64" s="49">
        <v>0</v>
      </c>
      <c r="AA64" s="49">
        <v>0</v>
      </c>
      <c r="AB64" s="49">
        <v>0</v>
      </c>
    </row>
    <row r="65" spans="2:28" x14ac:dyDescent="0.25">
      <c r="B65">
        <v>61</v>
      </c>
      <c r="C65">
        <v>62</v>
      </c>
      <c r="D65" s="71"/>
      <c r="E65" s="71"/>
      <c r="F65">
        <v>2</v>
      </c>
      <c r="J65">
        <v>1</v>
      </c>
      <c r="K65">
        <v>0</v>
      </c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</row>
    <row r="66" spans="2:28" x14ac:dyDescent="0.25">
      <c r="B66">
        <v>62</v>
      </c>
      <c r="C66">
        <v>63</v>
      </c>
      <c r="D66" s="71">
        <v>2970</v>
      </c>
      <c r="E66" s="71"/>
      <c r="F66">
        <v>2</v>
      </c>
      <c r="I66">
        <v>1</v>
      </c>
      <c r="J66">
        <v>1</v>
      </c>
      <c r="K66">
        <v>1</v>
      </c>
      <c r="O66" t="s">
        <v>1524</v>
      </c>
      <c r="P66" s="49">
        <v>-97413000</v>
      </c>
      <c r="Q66" s="49">
        <v>-4950000</v>
      </c>
      <c r="R66" s="49">
        <v>-2680000</v>
      </c>
      <c r="S66" s="49">
        <v>-98880000</v>
      </c>
      <c r="T66" s="49">
        <v>-1480000</v>
      </c>
      <c r="U66" s="49">
        <v>720000</v>
      </c>
      <c r="V66" s="49">
        <v>-280000</v>
      </c>
      <c r="W66" s="49">
        <v>3720000</v>
      </c>
      <c r="X66" s="49">
        <v>-136000</v>
      </c>
      <c r="Y66" s="49">
        <v>-18403000</v>
      </c>
      <c r="Z66" s="49">
        <v>20250000</v>
      </c>
      <c r="AA66" s="49">
        <v>1244000</v>
      </c>
      <c r="AB66" s="49">
        <v>3462000</v>
      </c>
    </row>
    <row r="67" spans="2:28" x14ac:dyDescent="0.25">
      <c r="B67">
        <v>63</v>
      </c>
      <c r="C67">
        <v>64</v>
      </c>
      <c r="D67" s="71">
        <v>2980</v>
      </c>
      <c r="E67" s="71"/>
      <c r="F67">
        <v>2</v>
      </c>
      <c r="J67">
        <v>1</v>
      </c>
      <c r="K67">
        <v>1</v>
      </c>
      <c r="O67" t="s">
        <v>1525</v>
      </c>
      <c r="P67" s="49">
        <v>500000000</v>
      </c>
      <c r="Q67" s="49">
        <v>500000000</v>
      </c>
      <c r="R67" s="49">
        <v>495050000</v>
      </c>
      <c r="S67" s="49">
        <v>492370000</v>
      </c>
      <c r="T67" s="49">
        <v>393490000</v>
      </c>
      <c r="U67" s="49">
        <v>392010000</v>
      </c>
      <c r="V67" s="49">
        <v>392730000</v>
      </c>
      <c r="W67" s="49">
        <v>392450000</v>
      </c>
      <c r="X67" s="49">
        <v>396170000</v>
      </c>
      <c r="Y67" s="49">
        <v>396034000</v>
      </c>
      <c r="Z67" s="49">
        <v>377631000</v>
      </c>
      <c r="AA67" s="49">
        <v>397881000</v>
      </c>
      <c r="AB67" s="49">
        <v>399125000</v>
      </c>
    </row>
    <row r="68" spans="2:28" x14ac:dyDescent="0.25">
      <c r="B68">
        <v>64</v>
      </c>
      <c r="C68">
        <v>65</v>
      </c>
      <c r="D68" s="71">
        <v>2990</v>
      </c>
      <c r="E68" s="71"/>
      <c r="F68">
        <v>2</v>
      </c>
      <c r="I68">
        <v>2</v>
      </c>
      <c r="J68">
        <v>1</v>
      </c>
      <c r="K68">
        <v>1</v>
      </c>
      <c r="O68" t="s">
        <v>1526</v>
      </c>
      <c r="P68" s="49">
        <v>402587000</v>
      </c>
      <c r="Q68" s="49">
        <v>495050000</v>
      </c>
      <c r="R68" s="49">
        <v>492370000</v>
      </c>
      <c r="S68" s="49">
        <v>393490000</v>
      </c>
      <c r="T68" s="49">
        <v>392010000</v>
      </c>
      <c r="U68" s="49">
        <v>392730000</v>
      </c>
      <c r="V68" s="49">
        <v>392450000</v>
      </c>
      <c r="W68" s="49">
        <v>396170000</v>
      </c>
      <c r="X68" s="49">
        <v>396034000</v>
      </c>
      <c r="Y68" s="49">
        <v>377631000</v>
      </c>
      <c r="Z68" s="49">
        <v>397881000</v>
      </c>
      <c r="AA68" s="49">
        <v>399125000</v>
      </c>
      <c r="AB68" s="49">
        <v>402587000</v>
      </c>
    </row>
    <row r="69" spans="2:28" x14ac:dyDescent="0.25">
      <c r="B69">
        <v>65</v>
      </c>
      <c r="C69">
        <v>66</v>
      </c>
      <c r="D69" s="71"/>
      <c r="E69" s="71"/>
      <c r="F69">
        <v>2</v>
      </c>
      <c r="J69">
        <v>1</v>
      </c>
      <c r="K69">
        <v>0</v>
      </c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</row>
    <row r="70" spans="2:28" x14ac:dyDescent="0.25">
      <c r="B70">
        <v>66</v>
      </c>
      <c r="C70">
        <v>67</v>
      </c>
      <c r="D70" s="71"/>
      <c r="E70" s="71"/>
      <c r="F70">
        <v>3</v>
      </c>
      <c r="G70">
        <v>1</v>
      </c>
      <c r="I70">
        <v>8</v>
      </c>
      <c r="J70">
        <v>1</v>
      </c>
      <c r="K70">
        <v>0</v>
      </c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</row>
    <row r="71" spans="2:28" x14ac:dyDescent="0.25">
      <c r="B71">
        <v>67</v>
      </c>
      <c r="C71">
        <v>68</v>
      </c>
      <c r="D71" s="71">
        <v>3000</v>
      </c>
      <c r="E71" s="71"/>
      <c r="F71">
        <v>3</v>
      </c>
      <c r="I71">
        <v>9</v>
      </c>
      <c r="J71">
        <v>1</v>
      </c>
      <c r="K71">
        <v>0</v>
      </c>
      <c r="O71" t="s">
        <v>556</v>
      </c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</row>
    <row r="72" spans="2:28" x14ac:dyDescent="0.25">
      <c r="B72">
        <v>68</v>
      </c>
      <c r="C72">
        <v>69</v>
      </c>
      <c r="D72" s="71"/>
      <c r="E72" s="71"/>
      <c r="F72">
        <v>3</v>
      </c>
      <c r="J72">
        <v>1</v>
      </c>
      <c r="K72">
        <v>0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</row>
    <row r="73" spans="2:28" x14ac:dyDescent="0.25">
      <c r="B73">
        <v>69</v>
      </c>
      <c r="C73">
        <v>70</v>
      </c>
      <c r="D73" s="71">
        <v>3100</v>
      </c>
      <c r="E73" s="71"/>
      <c r="F73">
        <v>3</v>
      </c>
      <c r="I73">
        <v>1</v>
      </c>
      <c r="J73">
        <v>1</v>
      </c>
      <c r="K73">
        <v>1</v>
      </c>
      <c r="O73" t="s">
        <v>1527</v>
      </c>
      <c r="P73" s="49">
        <v>8100000000</v>
      </c>
      <c r="Q73" s="49">
        <v>8055000000</v>
      </c>
      <c r="R73" s="49">
        <v>8010000000</v>
      </c>
      <c r="S73" s="49">
        <v>7965000000</v>
      </c>
      <c r="T73" s="49">
        <v>7920000000</v>
      </c>
      <c r="U73" s="49">
        <v>7875000000</v>
      </c>
      <c r="V73" s="49">
        <v>7830000000</v>
      </c>
      <c r="W73" s="49">
        <v>7875000000</v>
      </c>
      <c r="X73" s="49">
        <v>7919625000</v>
      </c>
      <c r="Y73" s="49">
        <v>7873875000</v>
      </c>
      <c r="Z73" s="49">
        <v>7828125000</v>
      </c>
      <c r="AA73" s="49">
        <v>7782375000</v>
      </c>
      <c r="AB73" s="49">
        <v>7736625000</v>
      </c>
    </row>
    <row r="74" spans="2:28" x14ac:dyDescent="0.25">
      <c r="B74">
        <v>70</v>
      </c>
      <c r="C74">
        <v>71</v>
      </c>
      <c r="D74" s="71">
        <v>3110</v>
      </c>
      <c r="E74" s="71" t="s">
        <v>694</v>
      </c>
      <c r="F74">
        <v>3</v>
      </c>
      <c r="J74">
        <v>1</v>
      </c>
      <c r="K74">
        <v>1</v>
      </c>
      <c r="N74" t="s">
        <v>694</v>
      </c>
      <c r="O74" t="s">
        <v>727</v>
      </c>
      <c r="P74" s="49">
        <v>10800000000</v>
      </c>
      <c r="Q74" s="49">
        <v>10800000000</v>
      </c>
      <c r="R74" s="49">
        <v>10800000000</v>
      </c>
      <c r="S74" s="49">
        <v>10800000000</v>
      </c>
      <c r="T74" s="49">
        <v>10800000000</v>
      </c>
      <c r="U74" s="49">
        <v>10800000000</v>
      </c>
      <c r="V74" s="49">
        <v>10800000000</v>
      </c>
      <c r="W74" s="49">
        <v>10890000000</v>
      </c>
      <c r="X74" s="49">
        <v>10980000000</v>
      </c>
      <c r="Y74" s="49">
        <v>10980000000</v>
      </c>
      <c r="Z74" s="49">
        <v>10980000000</v>
      </c>
      <c r="AA74" s="49">
        <v>10980000000</v>
      </c>
      <c r="AB74" s="49">
        <v>10980000000</v>
      </c>
    </row>
    <row r="75" spans="2:28" x14ac:dyDescent="0.25">
      <c r="B75">
        <v>71</v>
      </c>
      <c r="C75">
        <v>72</v>
      </c>
      <c r="D75" s="71">
        <v>3120</v>
      </c>
      <c r="E75" s="71" t="s">
        <v>695</v>
      </c>
      <c r="F75">
        <v>3</v>
      </c>
      <c r="J75">
        <v>1</v>
      </c>
      <c r="K75">
        <v>1</v>
      </c>
      <c r="N75" t="s">
        <v>695</v>
      </c>
      <c r="O75" t="s">
        <v>726</v>
      </c>
      <c r="P75" s="49">
        <v>-2700000000</v>
      </c>
      <c r="Q75" s="49">
        <v>-2745000000</v>
      </c>
      <c r="R75" s="49">
        <v>-2790000000</v>
      </c>
      <c r="S75" s="49">
        <v>-2835000000</v>
      </c>
      <c r="T75" s="49">
        <v>-2880000000</v>
      </c>
      <c r="U75" s="49">
        <v>-2925000000</v>
      </c>
      <c r="V75" s="49">
        <v>-2970000000</v>
      </c>
      <c r="W75" s="49">
        <v>-3015000000</v>
      </c>
      <c r="X75" s="49">
        <v>-3060375000</v>
      </c>
      <c r="Y75" s="49">
        <v>-3106125000</v>
      </c>
      <c r="Z75" s="49">
        <v>-3151875000</v>
      </c>
      <c r="AA75" s="49">
        <v>-3197625000</v>
      </c>
      <c r="AB75" s="49">
        <v>-3243375000</v>
      </c>
    </row>
    <row r="76" spans="2:28" x14ac:dyDescent="0.25">
      <c r="B76">
        <v>72</v>
      </c>
      <c r="C76">
        <v>73</v>
      </c>
      <c r="D76" s="71"/>
      <c r="E76" s="71"/>
      <c r="F76">
        <v>3</v>
      </c>
      <c r="J76">
        <v>1</v>
      </c>
      <c r="K76">
        <v>0</v>
      </c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</row>
    <row r="77" spans="2:28" x14ac:dyDescent="0.25">
      <c r="B77">
        <v>73</v>
      </c>
      <c r="C77">
        <v>74</v>
      </c>
      <c r="D77" s="71">
        <v>3200</v>
      </c>
      <c r="E77" s="71"/>
      <c r="F77">
        <v>3</v>
      </c>
      <c r="I77">
        <v>1</v>
      </c>
      <c r="J77">
        <v>1</v>
      </c>
      <c r="K77">
        <v>1</v>
      </c>
      <c r="O77" t="s">
        <v>1528</v>
      </c>
      <c r="P77" s="49">
        <v>573100000</v>
      </c>
      <c r="Q77" s="49">
        <v>568150000</v>
      </c>
      <c r="R77" s="49">
        <v>565470000</v>
      </c>
      <c r="S77" s="49">
        <v>466590000</v>
      </c>
      <c r="T77" s="49">
        <v>465110000</v>
      </c>
      <c r="U77" s="49">
        <v>465830000</v>
      </c>
      <c r="V77" s="49">
        <v>465550000</v>
      </c>
      <c r="W77" s="49">
        <v>595270000</v>
      </c>
      <c r="X77" s="49">
        <v>487134000</v>
      </c>
      <c r="Y77" s="49">
        <v>450731000</v>
      </c>
      <c r="Z77" s="49">
        <v>470981000</v>
      </c>
      <c r="AA77" s="49">
        <v>472225000</v>
      </c>
      <c r="AB77" s="49">
        <v>475687000</v>
      </c>
    </row>
    <row r="78" spans="2:28" x14ac:dyDescent="0.25">
      <c r="B78">
        <v>74</v>
      </c>
      <c r="C78">
        <v>75</v>
      </c>
      <c r="D78" s="71">
        <v>3220</v>
      </c>
      <c r="E78" s="71" t="s">
        <v>728</v>
      </c>
      <c r="F78">
        <v>3</v>
      </c>
      <c r="J78">
        <v>1</v>
      </c>
      <c r="K78">
        <v>1</v>
      </c>
      <c r="N78" t="s">
        <v>728</v>
      </c>
      <c r="O78" t="s">
        <v>729</v>
      </c>
      <c r="P78" s="49">
        <v>1000000</v>
      </c>
      <c r="Q78" s="49">
        <v>1000000</v>
      </c>
      <c r="R78" s="49">
        <v>1000000</v>
      </c>
      <c r="S78" s="49">
        <v>1000000</v>
      </c>
      <c r="T78" s="49">
        <v>1000000</v>
      </c>
      <c r="U78" s="49">
        <v>1000000</v>
      </c>
      <c r="V78" s="49">
        <v>1000000</v>
      </c>
      <c r="W78" s="49">
        <v>1000000</v>
      </c>
      <c r="X78" s="49">
        <v>1000000</v>
      </c>
      <c r="Y78" s="49">
        <v>1000000</v>
      </c>
      <c r="Z78" s="49">
        <v>1000000</v>
      </c>
      <c r="AA78" s="49">
        <v>1000000</v>
      </c>
      <c r="AB78" s="49">
        <v>1000000</v>
      </c>
    </row>
    <row r="79" spans="2:28" x14ac:dyDescent="0.25">
      <c r="B79">
        <v>75</v>
      </c>
      <c r="C79">
        <v>76</v>
      </c>
      <c r="D79" s="71">
        <v>3230</v>
      </c>
      <c r="E79" s="71" t="s">
        <v>700</v>
      </c>
      <c r="F79">
        <v>3</v>
      </c>
      <c r="J79">
        <v>1</v>
      </c>
      <c r="K79">
        <v>1</v>
      </c>
      <c r="N79" t="s">
        <v>700</v>
      </c>
      <c r="O79" t="s">
        <v>732</v>
      </c>
      <c r="P79" s="49"/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18000000</v>
      </c>
      <c r="X79" s="49">
        <v>18000000</v>
      </c>
      <c r="Y79" s="49">
        <v>0</v>
      </c>
      <c r="Z79" s="49">
        <v>0</v>
      </c>
      <c r="AA79" s="49">
        <v>0</v>
      </c>
      <c r="AB79" s="49">
        <v>0</v>
      </c>
    </row>
    <row r="80" spans="2:28" x14ac:dyDescent="0.25">
      <c r="B80">
        <v>76</v>
      </c>
      <c r="C80">
        <v>77</v>
      </c>
      <c r="D80" s="71">
        <v>3235</v>
      </c>
      <c r="E80" s="71" t="s">
        <v>701</v>
      </c>
      <c r="F80">
        <v>3</v>
      </c>
      <c r="J80">
        <v>1</v>
      </c>
      <c r="K80">
        <v>1</v>
      </c>
      <c r="N80" t="s">
        <v>701</v>
      </c>
      <c r="O80" t="s">
        <v>733</v>
      </c>
      <c r="P80" s="49">
        <v>100000</v>
      </c>
      <c r="Q80" s="49">
        <v>100000</v>
      </c>
      <c r="R80" s="49">
        <v>100000</v>
      </c>
      <c r="S80" s="49">
        <v>100000</v>
      </c>
      <c r="T80" s="49">
        <v>100000</v>
      </c>
      <c r="U80" s="49">
        <v>100000</v>
      </c>
      <c r="V80" s="49">
        <v>100000</v>
      </c>
      <c r="W80" s="49">
        <v>100000</v>
      </c>
      <c r="X80" s="49">
        <v>100000</v>
      </c>
      <c r="Y80" s="49">
        <v>100000</v>
      </c>
      <c r="Z80" s="49">
        <v>100000</v>
      </c>
      <c r="AA80" s="49">
        <v>100000</v>
      </c>
      <c r="AB80" s="49">
        <v>100000</v>
      </c>
    </row>
    <row r="81" spans="2:28" x14ac:dyDescent="0.25">
      <c r="B81">
        <v>77</v>
      </c>
      <c r="C81">
        <v>78</v>
      </c>
      <c r="D81" s="71">
        <v>3250</v>
      </c>
      <c r="E81" s="71" t="s">
        <v>782</v>
      </c>
      <c r="F81">
        <v>3</v>
      </c>
      <c r="J81">
        <v>1</v>
      </c>
      <c r="K81">
        <v>1</v>
      </c>
      <c r="N81" t="s">
        <v>782</v>
      </c>
      <c r="O81" t="s">
        <v>830</v>
      </c>
      <c r="P81" s="49">
        <v>72000000</v>
      </c>
      <c r="Q81" s="49">
        <v>72000000</v>
      </c>
      <c r="R81" s="49">
        <v>72000000</v>
      </c>
      <c r="S81" s="49">
        <v>72000000</v>
      </c>
      <c r="T81" s="49">
        <v>72000000</v>
      </c>
      <c r="U81" s="49">
        <v>72000000</v>
      </c>
      <c r="V81" s="49">
        <v>72000000</v>
      </c>
      <c r="W81" s="49">
        <v>72000000</v>
      </c>
      <c r="X81" s="49">
        <v>72000000</v>
      </c>
      <c r="Y81" s="49">
        <v>72000000</v>
      </c>
      <c r="Z81" s="49">
        <v>72000000</v>
      </c>
      <c r="AA81" s="49">
        <v>72000000</v>
      </c>
      <c r="AB81" s="49">
        <v>72000000</v>
      </c>
    </row>
    <row r="82" spans="2:28" x14ac:dyDescent="0.25">
      <c r="B82">
        <v>78</v>
      </c>
      <c r="C82">
        <v>79</v>
      </c>
      <c r="D82" s="71">
        <v>3259</v>
      </c>
      <c r="E82" s="71" t="s">
        <v>832</v>
      </c>
      <c r="F82">
        <v>3</v>
      </c>
      <c r="J82">
        <v>1</v>
      </c>
      <c r="K82">
        <v>1</v>
      </c>
      <c r="N82" t="s">
        <v>832</v>
      </c>
      <c r="O82" t="s">
        <v>833</v>
      </c>
      <c r="P82" s="49"/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108000000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</row>
    <row r="83" spans="2:28" x14ac:dyDescent="0.25">
      <c r="B83">
        <v>79</v>
      </c>
      <c r="C83">
        <v>80</v>
      </c>
      <c r="D83" s="71">
        <v>3270</v>
      </c>
      <c r="E83" s="71" t="s">
        <v>702</v>
      </c>
      <c r="F83">
        <v>3</v>
      </c>
      <c r="J83">
        <v>1</v>
      </c>
      <c r="K83">
        <v>1</v>
      </c>
      <c r="N83" t="s">
        <v>702</v>
      </c>
      <c r="O83" t="s">
        <v>681</v>
      </c>
      <c r="P83" s="49">
        <v>500000000</v>
      </c>
      <c r="Q83" s="49">
        <v>495050000</v>
      </c>
      <c r="R83" s="49">
        <v>492370000</v>
      </c>
      <c r="S83" s="49">
        <v>393490000</v>
      </c>
      <c r="T83" s="49">
        <v>392010000</v>
      </c>
      <c r="U83" s="49">
        <v>392730000</v>
      </c>
      <c r="V83" s="49">
        <v>392450000</v>
      </c>
      <c r="W83" s="49">
        <v>396170000</v>
      </c>
      <c r="X83" s="49">
        <v>396034000</v>
      </c>
      <c r="Y83" s="49">
        <v>377631000</v>
      </c>
      <c r="Z83" s="49">
        <v>397881000</v>
      </c>
      <c r="AA83" s="49">
        <v>399125000</v>
      </c>
      <c r="AB83" s="49">
        <v>402587000</v>
      </c>
    </row>
    <row r="84" spans="2:28" x14ac:dyDescent="0.25">
      <c r="B84">
        <v>80</v>
      </c>
      <c r="C84">
        <v>81</v>
      </c>
      <c r="D84" s="71"/>
      <c r="E84" s="71"/>
      <c r="F84">
        <v>3</v>
      </c>
      <c r="J84">
        <v>1</v>
      </c>
      <c r="K84">
        <v>0</v>
      </c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</row>
    <row r="85" spans="2:28" x14ac:dyDescent="0.25">
      <c r="B85">
        <v>81</v>
      </c>
      <c r="C85">
        <v>82</v>
      </c>
      <c r="D85" s="71">
        <v>3400</v>
      </c>
      <c r="E85" s="71"/>
      <c r="F85">
        <v>3</v>
      </c>
      <c r="I85">
        <v>1</v>
      </c>
      <c r="J85">
        <v>1</v>
      </c>
      <c r="K85">
        <v>1</v>
      </c>
      <c r="O85" t="s">
        <v>1529</v>
      </c>
      <c r="P85" s="49">
        <v>8673100000</v>
      </c>
      <c r="Q85" s="49">
        <v>8623150000</v>
      </c>
      <c r="R85" s="49">
        <v>8575470000</v>
      </c>
      <c r="S85" s="49">
        <v>8431590000</v>
      </c>
      <c r="T85" s="49">
        <v>8385110000</v>
      </c>
      <c r="U85" s="49">
        <v>8340830000</v>
      </c>
      <c r="V85" s="49">
        <v>8295550000</v>
      </c>
      <c r="W85" s="49">
        <v>8470270000</v>
      </c>
      <c r="X85" s="49">
        <v>8406759000</v>
      </c>
      <c r="Y85" s="49">
        <v>8324606000</v>
      </c>
      <c r="Z85" s="49">
        <v>8299106000</v>
      </c>
      <c r="AA85" s="49">
        <v>8254600000</v>
      </c>
      <c r="AB85" s="49">
        <v>8212312000</v>
      </c>
    </row>
    <row r="86" spans="2:28" x14ac:dyDescent="0.25">
      <c r="B86">
        <v>82</v>
      </c>
      <c r="C86">
        <v>83</v>
      </c>
      <c r="D86" s="71"/>
      <c r="E86" s="71"/>
      <c r="F86">
        <v>3</v>
      </c>
      <c r="J86">
        <v>1</v>
      </c>
      <c r="K86">
        <v>0</v>
      </c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</row>
    <row r="87" spans="2:28" x14ac:dyDescent="0.25">
      <c r="B87">
        <v>83</v>
      </c>
      <c r="C87">
        <v>84</v>
      </c>
      <c r="D87" s="71">
        <v>3500</v>
      </c>
      <c r="E87" s="71"/>
      <c r="F87">
        <v>3</v>
      </c>
      <c r="I87">
        <v>1</v>
      </c>
      <c r="J87">
        <v>1</v>
      </c>
      <c r="K87">
        <v>1</v>
      </c>
      <c r="O87" t="s">
        <v>1530</v>
      </c>
      <c r="P87" s="49">
        <v>3648750000</v>
      </c>
      <c r="Q87" s="49">
        <v>3721070000</v>
      </c>
      <c r="R87" s="49">
        <v>3797190000</v>
      </c>
      <c r="S87" s="49">
        <v>3770710000</v>
      </c>
      <c r="T87" s="49">
        <v>3846430000</v>
      </c>
      <c r="U87" s="49">
        <v>3921150000</v>
      </c>
      <c r="V87" s="49">
        <v>3998070000</v>
      </c>
      <c r="W87" s="49">
        <v>4074014000</v>
      </c>
      <c r="X87" s="49">
        <v>4151476000</v>
      </c>
      <c r="Y87" s="49">
        <v>4230856000</v>
      </c>
      <c r="Z87" s="49">
        <v>4309350000</v>
      </c>
      <c r="AA87" s="49">
        <v>4390062000</v>
      </c>
      <c r="AB87" s="49">
        <v>4469792000</v>
      </c>
    </row>
    <row r="88" spans="2:28" x14ac:dyDescent="0.25">
      <c r="B88">
        <v>84</v>
      </c>
      <c r="C88">
        <v>85</v>
      </c>
      <c r="D88" s="71">
        <v>3510</v>
      </c>
      <c r="E88" s="71" t="s">
        <v>705</v>
      </c>
      <c r="F88">
        <v>3</v>
      </c>
      <c r="J88">
        <v>1</v>
      </c>
      <c r="K88">
        <v>1</v>
      </c>
      <c r="N88" t="s">
        <v>705</v>
      </c>
      <c r="O88" t="s">
        <v>691</v>
      </c>
      <c r="P88" s="49">
        <v>1000000000</v>
      </c>
      <c r="Q88" s="49">
        <v>1000000000</v>
      </c>
      <c r="R88" s="49">
        <v>1000000000</v>
      </c>
      <c r="S88" s="49">
        <v>1000000000</v>
      </c>
      <c r="T88" s="49">
        <v>1000000000</v>
      </c>
      <c r="U88" s="49">
        <v>1000000000</v>
      </c>
      <c r="V88" s="49">
        <v>1000000000</v>
      </c>
      <c r="W88" s="49">
        <v>1000000000</v>
      </c>
      <c r="X88" s="49">
        <v>1000000000</v>
      </c>
      <c r="Y88" s="49">
        <v>1000000000</v>
      </c>
      <c r="Z88" s="49">
        <v>1000000000</v>
      </c>
      <c r="AA88" s="49">
        <v>1000000000</v>
      </c>
      <c r="AB88" s="49">
        <v>1000000000</v>
      </c>
    </row>
    <row r="89" spans="2:28" x14ac:dyDescent="0.25">
      <c r="B89">
        <v>85</v>
      </c>
      <c r="C89">
        <v>86</v>
      </c>
      <c r="D89" s="71">
        <v>3520</v>
      </c>
      <c r="E89" s="71" t="s">
        <v>704</v>
      </c>
      <c r="F89">
        <v>3</v>
      </c>
      <c r="J89">
        <v>1</v>
      </c>
      <c r="K89">
        <v>1</v>
      </c>
      <c r="N89" t="s">
        <v>704</v>
      </c>
      <c r="O89" t="s">
        <v>690</v>
      </c>
      <c r="P89" s="49">
        <v>2648750000</v>
      </c>
      <c r="Q89" s="49">
        <v>2648750000</v>
      </c>
      <c r="R89" s="49">
        <v>2648750000</v>
      </c>
      <c r="S89" s="49">
        <v>2548750000</v>
      </c>
      <c r="T89" s="49">
        <v>2548750000</v>
      </c>
      <c r="U89" s="49">
        <v>2548750000</v>
      </c>
      <c r="V89" s="49">
        <v>2548750000</v>
      </c>
      <c r="W89" s="49">
        <v>2548750000</v>
      </c>
      <c r="X89" s="49">
        <v>2548750000</v>
      </c>
      <c r="Y89" s="49">
        <v>2548750000</v>
      </c>
      <c r="Z89" s="49">
        <v>2548750000</v>
      </c>
      <c r="AA89" s="49">
        <v>2548750000</v>
      </c>
      <c r="AB89" s="49">
        <v>2548750000</v>
      </c>
    </row>
    <row r="90" spans="2:28" x14ac:dyDescent="0.25">
      <c r="B90">
        <v>86</v>
      </c>
      <c r="C90">
        <v>87</v>
      </c>
      <c r="D90" s="71">
        <v>3590</v>
      </c>
      <c r="E90" s="71"/>
      <c r="F90">
        <v>3</v>
      </c>
      <c r="J90">
        <v>1</v>
      </c>
      <c r="K90">
        <v>1</v>
      </c>
      <c r="O90" t="s">
        <v>554</v>
      </c>
      <c r="P90" s="49"/>
      <c r="Q90" s="49">
        <v>72320000</v>
      </c>
      <c r="R90" s="49">
        <v>148440000</v>
      </c>
      <c r="S90" s="49">
        <v>221960000</v>
      </c>
      <c r="T90" s="49">
        <v>297680000</v>
      </c>
      <c r="U90" s="49">
        <v>372400000</v>
      </c>
      <c r="V90" s="49">
        <v>449320000</v>
      </c>
      <c r="W90" s="49">
        <v>525264000</v>
      </c>
      <c r="X90" s="49">
        <v>602726000</v>
      </c>
      <c r="Y90" s="49">
        <v>682106000</v>
      </c>
      <c r="Z90" s="49">
        <v>760600000</v>
      </c>
      <c r="AA90" s="49">
        <v>841312000</v>
      </c>
      <c r="AB90" s="49">
        <v>921042000</v>
      </c>
    </row>
    <row r="91" spans="2:28" x14ac:dyDescent="0.25">
      <c r="B91">
        <v>87</v>
      </c>
      <c r="C91">
        <v>88</v>
      </c>
      <c r="D91" s="71"/>
      <c r="E91" s="71"/>
      <c r="F91">
        <v>3</v>
      </c>
      <c r="J91">
        <v>1</v>
      </c>
      <c r="K91">
        <v>0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</row>
    <row r="92" spans="2:28" x14ac:dyDescent="0.25">
      <c r="B92">
        <v>88</v>
      </c>
      <c r="C92">
        <v>89</v>
      </c>
      <c r="D92" s="71">
        <v>3600</v>
      </c>
      <c r="E92" s="71"/>
      <c r="F92">
        <v>3</v>
      </c>
      <c r="I92">
        <v>1</v>
      </c>
      <c r="J92">
        <v>1</v>
      </c>
      <c r="K92">
        <v>1</v>
      </c>
      <c r="O92" t="s">
        <v>1531</v>
      </c>
      <c r="P92" s="49">
        <v>4800000000</v>
      </c>
      <c r="Q92" s="49">
        <v>4680000000</v>
      </c>
      <c r="R92" s="49">
        <v>4560000000</v>
      </c>
      <c r="S92" s="49">
        <v>4440000000</v>
      </c>
      <c r="T92" s="49">
        <v>4320000000</v>
      </c>
      <c r="U92" s="49">
        <v>4200000000</v>
      </c>
      <c r="V92" s="49">
        <v>4080000000</v>
      </c>
      <c r="W92" s="49">
        <v>4140000000</v>
      </c>
      <c r="X92" s="49">
        <v>4017000000</v>
      </c>
      <c r="Y92" s="49">
        <v>3894000000</v>
      </c>
      <c r="Z92" s="49">
        <v>3771000000</v>
      </c>
      <c r="AA92" s="49">
        <v>3648000000</v>
      </c>
      <c r="AB92" s="49">
        <v>3525000000</v>
      </c>
    </row>
    <row r="93" spans="2:28" x14ac:dyDescent="0.25">
      <c r="B93">
        <v>89</v>
      </c>
      <c r="C93">
        <v>90</v>
      </c>
      <c r="D93" s="71">
        <v>3610</v>
      </c>
      <c r="E93" s="71" t="s">
        <v>706</v>
      </c>
      <c r="F93">
        <v>3</v>
      </c>
      <c r="J93">
        <v>1</v>
      </c>
      <c r="K93">
        <v>1</v>
      </c>
      <c r="N93" t="s">
        <v>706</v>
      </c>
      <c r="O93" t="s">
        <v>687</v>
      </c>
      <c r="P93" s="49">
        <v>4800000000</v>
      </c>
      <c r="Q93" s="49">
        <v>4680000000</v>
      </c>
      <c r="R93" s="49">
        <v>4560000000</v>
      </c>
      <c r="S93" s="49">
        <v>4440000000</v>
      </c>
      <c r="T93" s="49">
        <v>4320000000</v>
      </c>
      <c r="U93" s="49">
        <v>4200000000</v>
      </c>
      <c r="V93" s="49">
        <v>4080000000</v>
      </c>
      <c r="W93" s="49">
        <v>4140000000</v>
      </c>
      <c r="X93" s="49">
        <v>4017000000</v>
      </c>
      <c r="Y93" s="49">
        <v>3894000000</v>
      </c>
      <c r="Z93" s="49">
        <v>3771000000</v>
      </c>
      <c r="AA93" s="49">
        <v>3648000000</v>
      </c>
      <c r="AB93" s="49">
        <v>3525000000</v>
      </c>
    </row>
    <row r="94" spans="2:28" x14ac:dyDescent="0.25">
      <c r="B94">
        <v>90</v>
      </c>
      <c r="C94">
        <v>91</v>
      </c>
      <c r="D94" s="71"/>
      <c r="E94" s="71"/>
      <c r="F94">
        <v>3</v>
      </c>
      <c r="J94">
        <v>1</v>
      </c>
      <c r="K94">
        <v>0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</row>
    <row r="95" spans="2:28" x14ac:dyDescent="0.25">
      <c r="B95">
        <v>91</v>
      </c>
      <c r="C95">
        <v>92</v>
      </c>
      <c r="D95" s="71">
        <v>3700</v>
      </c>
      <c r="E95" s="71"/>
      <c r="F95">
        <v>3</v>
      </c>
      <c r="I95">
        <v>1</v>
      </c>
      <c r="J95">
        <v>1</v>
      </c>
      <c r="K95">
        <v>1</v>
      </c>
      <c r="O95" t="s">
        <v>1532</v>
      </c>
      <c r="P95" s="49">
        <v>224350000</v>
      </c>
      <c r="Q95" s="49">
        <v>222080000</v>
      </c>
      <c r="R95" s="49">
        <v>218280000</v>
      </c>
      <c r="S95" s="49">
        <v>220880000</v>
      </c>
      <c r="T95" s="49">
        <v>218680000</v>
      </c>
      <c r="U95" s="49">
        <v>219680000</v>
      </c>
      <c r="V95" s="49">
        <v>217480000</v>
      </c>
      <c r="W95" s="49">
        <v>256256000</v>
      </c>
      <c r="X95" s="49">
        <v>238283000</v>
      </c>
      <c r="Y95" s="49">
        <v>199750000</v>
      </c>
      <c r="Z95" s="49">
        <v>218756000</v>
      </c>
      <c r="AA95" s="49">
        <v>216538000</v>
      </c>
      <c r="AB95" s="49">
        <v>217520000</v>
      </c>
    </row>
    <row r="96" spans="2:28" x14ac:dyDescent="0.25">
      <c r="B96">
        <v>92</v>
      </c>
      <c r="C96">
        <v>93</v>
      </c>
      <c r="D96" s="71">
        <v>3720</v>
      </c>
      <c r="E96" s="71" t="s">
        <v>709</v>
      </c>
      <c r="F96">
        <v>3</v>
      </c>
      <c r="J96">
        <v>1</v>
      </c>
      <c r="K96">
        <v>1</v>
      </c>
      <c r="N96" t="s">
        <v>709</v>
      </c>
      <c r="O96" t="s">
        <v>686</v>
      </c>
      <c r="P96" s="49"/>
      <c r="Q96" s="49">
        <v>0</v>
      </c>
      <c r="R96" s="49">
        <v>0</v>
      </c>
      <c r="S96" s="49">
        <v>0</v>
      </c>
      <c r="T96" s="49">
        <v>0</v>
      </c>
      <c r="U96" s="49">
        <v>0</v>
      </c>
      <c r="V96" s="49">
        <v>0</v>
      </c>
      <c r="W96" s="49">
        <v>36000000</v>
      </c>
      <c r="X96" s="49">
        <v>36000000</v>
      </c>
      <c r="Y96" s="49">
        <v>0</v>
      </c>
      <c r="Z96" s="49">
        <v>0</v>
      </c>
      <c r="AA96" s="49">
        <v>0</v>
      </c>
      <c r="AB96" s="49">
        <v>0</v>
      </c>
    </row>
    <row r="97" spans="2:28" x14ac:dyDescent="0.25">
      <c r="B97">
        <v>93</v>
      </c>
      <c r="C97">
        <v>94</v>
      </c>
      <c r="D97" s="71">
        <v>3785</v>
      </c>
      <c r="E97" s="71" t="s">
        <v>707</v>
      </c>
      <c r="F97">
        <v>3</v>
      </c>
      <c r="J97">
        <v>1</v>
      </c>
      <c r="K97">
        <v>1</v>
      </c>
      <c r="N97" t="s">
        <v>707</v>
      </c>
      <c r="O97" t="s">
        <v>688</v>
      </c>
      <c r="P97" s="49"/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120000</v>
      </c>
      <c r="X97" s="49">
        <v>240000</v>
      </c>
      <c r="Y97" s="49">
        <v>0</v>
      </c>
      <c r="Z97" s="49">
        <v>0</v>
      </c>
      <c r="AA97" s="49">
        <v>0</v>
      </c>
      <c r="AB97" s="49">
        <v>0</v>
      </c>
    </row>
    <row r="98" spans="2:28" x14ac:dyDescent="0.25">
      <c r="B98">
        <v>94</v>
      </c>
      <c r="C98">
        <v>95</v>
      </c>
      <c r="D98" s="71">
        <v>3790</v>
      </c>
      <c r="E98" s="71" t="s">
        <v>708</v>
      </c>
      <c r="F98">
        <v>3</v>
      </c>
      <c r="J98">
        <v>1</v>
      </c>
      <c r="K98">
        <v>1</v>
      </c>
      <c r="N98" t="s">
        <v>708</v>
      </c>
      <c r="O98" t="s">
        <v>689</v>
      </c>
      <c r="P98" s="49">
        <v>36750000</v>
      </c>
      <c r="Q98" s="49">
        <v>36000000</v>
      </c>
      <c r="R98" s="49">
        <v>35250000</v>
      </c>
      <c r="S98" s="49">
        <v>34500000</v>
      </c>
      <c r="T98" s="49">
        <v>33750000</v>
      </c>
      <c r="U98" s="49">
        <v>33000000</v>
      </c>
      <c r="V98" s="49">
        <v>32250000</v>
      </c>
      <c r="W98" s="49">
        <v>32850000</v>
      </c>
      <c r="X98" s="49">
        <v>32077500</v>
      </c>
      <c r="Y98" s="49">
        <v>31305000</v>
      </c>
      <c r="Z98" s="49">
        <v>30532500</v>
      </c>
      <c r="AA98" s="49">
        <v>29760000</v>
      </c>
      <c r="AB98" s="49">
        <v>28987500</v>
      </c>
    </row>
    <row r="99" spans="2:28" x14ac:dyDescent="0.25">
      <c r="B99">
        <v>95</v>
      </c>
      <c r="C99">
        <v>96</v>
      </c>
      <c r="D99" s="71">
        <v>3800</v>
      </c>
      <c r="E99" s="71" t="s">
        <v>714</v>
      </c>
      <c r="F99">
        <v>3</v>
      </c>
      <c r="J99">
        <v>1</v>
      </c>
      <c r="K99">
        <v>1</v>
      </c>
      <c r="N99" t="s">
        <v>714</v>
      </c>
      <c r="O99" t="s">
        <v>664</v>
      </c>
      <c r="P99" s="49">
        <v>2860000</v>
      </c>
      <c r="Q99" s="49">
        <v>2860000</v>
      </c>
      <c r="R99" s="49">
        <v>2860000</v>
      </c>
      <c r="S99" s="49">
        <v>2860000</v>
      </c>
      <c r="T99" s="49">
        <v>2860000</v>
      </c>
      <c r="U99" s="49">
        <v>2860000</v>
      </c>
      <c r="V99" s="49">
        <v>2860000</v>
      </c>
      <c r="W99" s="49">
        <v>2860000</v>
      </c>
      <c r="X99" s="49">
        <v>2860000</v>
      </c>
      <c r="Y99" s="49">
        <v>2860000</v>
      </c>
      <c r="Z99" s="49">
        <v>2860000</v>
      </c>
      <c r="AA99" s="49">
        <v>2860000</v>
      </c>
      <c r="AB99" s="49">
        <v>2860000</v>
      </c>
    </row>
    <row r="100" spans="2:28" x14ac:dyDescent="0.25">
      <c r="B100">
        <v>96</v>
      </c>
      <c r="C100">
        <v>97</v>
      </c>
      <c r="D100" s="71">
        <v>3805</v>
      </c>
      <c r="E100" s="71" t="s">
        <v>857</v>
      </c>
      <c r="F100">
        <v>3</v>
      </c>
      <c r="J100">
        <v>1</v>
      </c>
      <c r="K100">
        <v>1</v>
      </c>
      <c r="N100" t="s">
        <v>857</v>
      </c>
      <c r="O100" t="s">
        <v>550</v>
      </c>
      <c r="P100" s="49">
        <v>41600000</v>
      </c>
      <c r="Q100" s="49">
        <v>40000000</v>
      </c>
      <c r="R100" s="49">
        <v>40800000</v>
      </c>
      <c r="S100" s="49">
        <v>40000000</v>
      </c>
      <c r="T100" s="49">
        <v>40400000</v>
      </c>
      <c r="U100" s="49">
        <v>40000000</v>
      </c>
      <c r="V100" s="49">
        <v>40400000</v>
      </c>
      <c r="W100" s="49">
        <v>40300000</v>
      </c>
      <c r="X100" s="49">
        <v>22600000</v>
      </c>
      <c r="Y100" s="49">
        <v>23000000</v>
      </c>
      <c r="Z100" s="49">
        <v>40600000</v>
      </c>
      <c r="AA100" s="49">
        <v>41000000</v>
      </c>
      <c r="AB100" s="49">
        <v>40600000</v>
      </c>
    </row>
    <row r="101" spans="2:28" x14ac:dyDescent="0.25">
      <c r="B101">
        <v>97</v>
      </c>
      <c r="C101">
        <v>98</v>
      </c>
      <c r="D101" s="71">
        <v>3810</v>
      </c>
      <c r="E101" s="71" t="s">
        <v>860</v>
      </c>
      <c r="F101">
        <v>3</v>
      </c>
      <c r="J101">
        <v>1</v>
      </c>
      <c r="K101">
        <v>1</v>
      </c>
      <c r="N101" t="s">
        <v>860</v>
      </c>
      <c r="O101" t="s">
        <v>674</v>
      </c>
      <c r="P101" s="49">
        <v>18000000</v>
      </c>
      <c r="Q101" s="49">
        <v>18080000</v>
      </c>
      <c r="R101" s="49">
        <v>19030000</v>
      </c>
      <c r="S101" s="49">
        <v>18380000</v>
      </c>
      <c r="T101" s="49">
        <v>18930000</v>
      </c>
      <c r="U101" s="49">
        <v>18680000</v>
      </c>
      <c r="V101" s="49">
        <v>19230000</v>
      </c>
      <c r="W101" s="49">
        <v>18986000</v>
      </c>
      <c r="X101" s="49">
        <v>19365500</v>
      </c>
      <c r="Y101" s="49">
        <v>19845000</v>
      </c>
      <c r="Z101" s="49">
        <v>19623500</v>
      </c>
      <c r="AA101" s="49">
        <v>20178000</v>
      </c>
      <c r="AB101" s="49">
        <v>19932500</v>
      </c>
    </row>
    <row r="102" spans="2:28" x14ac:dyDescent="0.25">
      <c r="B102">
        <v>98</v>
      </c>
      <c r="C102">
        <v>99</v>
      </c>
      <c r="D102" s="71">
        <v>3815</v>
      </c>
      <c r="E102" s="71" t="s">
        <v>859</v>
      </c>
      <c r="F102">
        <v>3</v>
      </c>
      <c r="J102">
        <v>1</v>
      </c>
      <c r="K102">
        <v>1</v>
      </c>
      <c r="N102" t="s">
        <v>859</v>
      </c>
      <c r="O102" t="s">
        <v>666</v>
      </c>
      <c r="P102" s="49">
        <v>6600000</v>
      </c>
      <c r="Q102" s="49">
        <v>6600000</v>
      </c>
      <c r="R102" s="49">
        <v>6600000</v>
      </c>
      <c r="S102" s="49">
        <v>6600000</v>
      </c>
      <c r="T102" s="49">
        <v>6600000</v>
      </c>
      <c r="U102" s="49">
        <v>6600000</v>
      </c>
      <c r="V102" s="49">
        <v>6600000</v>
      </c>
      <c r="W102" s="49">
        <v>6600000</v>
      </c>
      <c r="X102" s="49">
        <v>6600000</v>
      </c>
      <c r="Y102" s="49">
        <v>6600000</v>
      </c>
      <c r="Z102" s="49">
        <v>6600000</v>
      </c>
      <c r="AA102" s="49">
        <v>6600000</v>
      </c>
      <c r="AB102" s="49">
        <v>6600000</v>
      </c>
    </row>
    <row r="103" spans="2:28" x14ac:dyDescent="0.25">
      <c r="B103">
        <v>99</v>
      </c>
      <c r="C103">
        <v>100</v>
      </c>
      <c r="D103" s="71">
        <v>3850</v>
      </c>
      <c r="E103" s="71" t="s">
        <v>710</v>
      </c>
      <c r="F103">
        <v>3</v>
      </c>
      <c r="J103">
        <v>1</v>
      </c>
      <c r="K103">
        <v>1</v>
      </c>
      <c r="N103" t="s">
        <v>710</v>
      </c>
      <c r="O103" t="s">
        <v>864</v>
      </c>
      <c r="P103" s="49">
        <v>110400000</v>
      </c>
      <c r="Q103" s="49">
        <v>110400000</v>
      </c>
      <c r="R103" s="49">
        <v>105600000</v>
      </c>
      <c r="S103" s="49">
        <v>110400000</v>
      </c>
      <c r="T103" s="49">
        <v>108000000</v>
      </c>
      <c r="U103" s="49">
        <v>110400000</v>
      </c>
      <c r="V103" s="49">
        <v>108000000</v>
      </c>
      <c r="W103" s="49">
        <v>110400000</v>
      </c>
      <c r="X103" s="49">
        <v>110400000</v>
      </c>
      <c r="Y103" s="49">
        <v>108000000</v>
      </c>
      <c r="Z103" s="49">
        <v>110400000</v>
      </c>
      <c r="AA103" s="49">
        <v>108000000</v>
      </c>
      <c r="AB103" s="49">
        <v>110400000</v>
      </c>
    </row>
    <row r="104" spans="2:28" x14ac:dyDescent="0.25">
      <c r="B104">
        <v>100</v>
      </c>
      <c r="C104">
        <v>101</v>
      </c>
      <c r="D104" s="71">
        <v>3860</v>
      </c>
      <c r="E104" s="71" t="s">
        <v>715</v>
      </c>
      <c r="F104">
        <v>3</v>
      </c>
      <c r="J104">
        <v>1</v>
      </c>
      <c r="K104">
        <v>1</v>
      </c>
      <c r="N104" t="s">
        <v>715</v>
      </c>
      <c r="O104" t="s">
        <v>665</v>
      </c>
      <c r="P104" s="49">
        <v>8140000</v>
      </c>
      <c r="Q104" s="49">
        <v>8140000</v>
      </c>
      <c r="R104" s="49">
        <v>8140000</v>
      </c>
      <c r="S104" s="49">
        <v>8140000</v>
      </c>
      <c r="T104" s="49">
        <v>8140000</v>
      </c>
      <c r="U104" s="49">
        <v>8140000</v>
      </c>
      <c r="V104" s="49">
        <v>8140000</v>
      </c>
      <c r="W104" s="49">
        <v>8140000</v>
      </c>
      <c r="X104" s="49">
        <v>8140000</v>
      </c>
      <c r="Y104" s="49">
        <v>8140000</v>
      </c>
      <c r="Z104" s="49">
        <v>8140000</v>
      </c>
      <c r="AA104" s="49">
        <v>8140000</v>
      </c>
      <c r="AB104" s="49">
        <v>8140000</v>
      </c>
    </row>
    <row r="105" spans="2:28" x14ac:dyDescent="0.25">
      <c r="B105">
        <v>101</v>
      </c>
      <c r="C105">
        <v>102</v>
      </c>
      <c r="D105" s="71"/>
      <c r="E105" s="71"/>
      <c r="F105">
        <v>3</v>
      </c>
      <c r="J105">
        <v>1</v>
      </c>
      <c r="K105">
        <v>0</v>
      </c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</row>
    <row r="106" spans="2:28" x14ac:dyDescent="0.25">
      <c r="B106">
        <v>102</v>
      </c>
      <c r="C106">
        <v>103</v>
      </c>
      <c r="D106" s="71">
        <v>3900</v>
      </c>
      <c r="E106" s="71"/>
      <c r="F106">
        <v>3</v>
      </c>
      <c r="I106">
        <v>1</v>
      </c>
      <c r="J106">
        <v>1</v>
      </c>
      <c r="K106">
        <v>1</v>
      </c>
      <c r="O106" t="s">
        <v>1533</v>
      </c>
      <c r="P106" s="49">
        <v>8673100000</v>
      </c>
      <c r="Q106" s="49">
        <v>8623150000</v>
      </c>
      <c r="R106" s="49">
        <v>8575470000</v>
      </c>
      <c r="S106" s="49">
        <v>8431590000</v>
      </c>
      <c r="T106" s="49">
        <v>8385110000</v>
      </c>
      <c r="U106" s="49">
        <v>8340830000</v>
      </c>
      <c r="V106" s="49">
        <v>8295550000</v>
      </c>
      <c r="W106" s="49">
        <v>8470270000</v>
      </c>
      <c r="X106" s="49">
        <v>8406759000</v>
      </c>
      <c r="Y106" s="49">
        <v>8324606000</v>
      </c>
      <c r="Z106" s="49">
        <v>8299106000</v>
      </c>
      <c r="AA106" s="49">
        <v>8254600000</v>
      </c>
      <c r="AB106" s="49">
        <v>8212312000</v>
      </c>
    </row>
    <row r="107" spans="2:28" x14ac:dyDescent="0.25">
      <c r="B107">
        <v>103</v>
      </c>
      <c r="C107">
        <v>104</v>
      </c>
      <c r="D107" s="71"/>
      <c r="E107" s="71"/>
      <c r="F107">
        <v>3</v>
      </c>
      <c r="J107">
        <v>1</v>
      </c>
      <c r="K107">
        <v>0</v>
      </c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</row>
    <row r="108" spans="2:28" x14ac:dyDescent="0.25">
      <c r="B108">
        <v>104</v>
      </c>
      <c r="C108">
        <v>105</v>
      </c>
      <c r="D108" s="71"/>
      <c r="E108" s="71"/>
      <c r="F108">
        <v>4</v>
      </c>
      <c r="G108">
        <v>1</v>
      </c>
      <c r="I108">
        <v>8</v>
      </c>
      <c r="J108">
        <v>1</v>
      </c>
      <c r="K108">
        <v>0</v>
      </c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</row>
    <row r="109" spans="2:28" x14ac:dyDescent="0.25">
      <c r="B109">
        <v>105</v>
      </c>
      <c r="C109">
        <v>106</v>
      </c>
      <c r="D109" s="71">
        <v>4000</v>
      </c>
      <c r="E109" s="71"/>
      <c r="F109">
        <v>4</v>
      </c>
      <c r="I109">
        <v>9</v>
      </c>
      <c r="J109">
        <v>1</v>
      </c>
      <c r="K109">
        <v>0</v>
      </c>
      <c r="O109" t="s">
        <v>1247</v>
      </c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</row>
    <row r="110" spans="2:28" x14ac:dyDescent="0.25">
      <c r="B110">
        <v>106</v>
      </c>
      <c r="C110">
        <v>107</v>
      </c>
      <c r="D110" s="71"/>
      <c r="E110" s="71"/>
      <c r="F110">
        <v>4</v>
      </c>
      <c r="J110">
        <v>1</v>
      </c>
      <c r="K110">
        <v>0</v>
      </c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</row>
    <row r="111" spans="2:28" x14ac:dyDescent="0.25">
      <c r="B111">
        <v>107</v>
      </c>
      <c r="C111">
        <v>108</v>
      </c>
      <c r="D111" s="71">
        <v>4010</v>
      </c>
      <c r="E111" s="71"/>
      <c r="F111">
        <v>4</v>
      </c>
      <c r="I111">
        <v>2</v>
      </c>
      <c r="J111">
        <v>1</v>
      </c>
      <c r="K111">
        <v>1</v>
      </c>
      <c r="O111" t="s">
        <v>1534</v>
      </c>
      <c r="P111" s="49">
        <v>6291720000</v>
      </c>
      <c r="Q111" s="49">
        <v>504000000</v>
      </c>
      <c r="R111" s="49">
        <v>504000000</v>
      </c>
      <c r="S111" s="49">
        <v>504000000</v>
      </c>
      <c r="T111" s="49">
        <v>504000000</v>
      </c>
      <c r="U111" s="49">
        <v>504000000</v>
      </c>
      <c r="V111" s="49">
        <v>504000000</v>
      </c>
      <c r="W111" s="49">
        <v>722520000</v>
      </c>
      <c r="X111" s="49">
        <v>509040000</v>
      </c>
      <c r="Y111" s="49">
        <v>509040000</v>
      </c>
      <c r="Z111" s="49">
        <v>509040000</v>
      </c>
      <c r="AA111" s="49">
        <v>509040000</v>
      </c>
      <c r="AB111" s="49">
        <v>509040000</v>
      </c>
    </row>
    <row r="112" spans="2:28" x14ac:dyDescent="0.25">
      <c r="B112">
        <v>108</v>
      </c>
      <c r="C112">
        <v>109</v>
      </c>
      <c r="D112" s="71"/>
      <c r="E112" s="71"/>
      <c r="F112">
        <v>4</v>
      </c>
      <c r="J112">
        <v>1</v>
      </c>
      <c r="K112">
        <v>0</v>
      </c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</row>
    <row r="113" spans="2:28" x14ac:dyDescent="0.25">
      <c r="B113">
        <v>109</v>
      </c>
      <c r="C113">
        <v>110</v>
      </c>
      <c r="D113" s="71">
        <v>4100</v>
      </c>
      <c r="E113" s="71"/>
      <c r="F113">
        <v>4</v>
      </c>
      <c r="I113">
        <v>1</v>
      </c>
      <c r="J113">
        <v>1</v>
      </c>
      <c r="K113">
        <v>1</v>
      </c>
      <c r="O113" t="s">
        <v>1535</v>
      </c>
      <c r="P113" s="49">
        <v>6075720000</v>
      </c>
      <c r="Q113" s="49">
        <v>504000000</v>
      </c>
      <c r="R113" s="49">
        <v>504000000</v>
      </c>
      <c r="S113" s="49">
        <v>504000000</v>
      </c>
      <c r="T113" s="49">
        <v>504000000</v>
      </c>
      <c r="U113" s="49">
        <v>504000000</v>
      </c>
      <c r="V113" s="49">
        <v>504000000</v>
      </c>
      <c r="W113" s="49">
        <v>506520000</v>
      </c>
      <c r="X113" s="49">
        <v>509040000</v>
      </c>
      <c r="Y113" s="49">
        <v>509040000</v>
      </c>
      <c r="Z113" s="49">
        <v>509040000</v>
      </c>
      <c r="AA113" s="49">
        <v>509040000</v>
      </c>
      <c r="AB113" s="49">
        <v>509040000</v>
      </c>
    </row>
    <row r="114" spans="2:28" x14ac:dyDescent="0.25">
      <c r="B114">
        <v>110</v>
      </c>
      <c r="C114">
        <v>111</v>
      </c>
      <c r="D114" s="71">
        <v>4140</v>
      </c>
      <c r="E114" s="71" t="s">
        <v>703</v>
      </c>
      <c r="F114">
        <v>4</v>
      </c>
      <c r="J114">
        <v>1</v>
      </c>
      <c r="K114">
        <v>1</v>
      </c>
      <c r="N114" t="s">
        <v>703</v>
      </c>
      <c r="O114" t="s">
        <v>866</v>
      </c>
      <c r="P114" s="49">
        <v>6075720000</v>
      </c>
      <c r="Q114" s="49">
        <v>504000000</v>
      </c>
      <c r="R114" s="49">
        <v>504000000</v>
      </c>
      <c r="S114" s="49">
        <v>504000000</v>
      </c>
      <c r="T114" s="49">
        <v>504000000</v>
      </c>
      <c r="U114" s="49">
        <v>504000000</v>
      </c>
      <c r="V114" s="49">
        <v>504000000</v>
      </c>
      <c r="W114" s="49">
        <v>506520000</v>
      </c>
      <c r="X114" s="49">
        <v>509040000</v>
      </c>
      <c r="Y114" s="49">
        <v>509040000</v>
      </c>
      <c r="Z114" s="49">
        <v>509040000</v>
      </c>
      <c r="AA114" s="49">
        <v>509040000</v>
      </c>
      <c r="AB114" s="49">
        <v>509040000</v>
      </c>
    </row>
    <row r="115" spans="2:28" x14ac:dyDescent="0.25">
      <c r="B115">
        <v>111</v>
      </c>
      <c r="C115">
        <v>112</v>
      </c>
      <c r="D115" s="71"/>
      <c r="E115" s="71"/>
      <c r="F115">
        <v>4</v>
      </c>
      <c r="J115">
        <v>1</v>
      </c>
      <c r="K115">
        <v>0</v>
      </c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 spans="2:28" x14ac:dyDescent="0.25">
      <c r="B116">
        <v>112</v>
      </c>
      <c r="C116">
        <v>113</v>
      </c>
      <c r="D116" s="71">
        <v>4400</v>
      </c>
      <c r="E116" s="71"/>
      <c r="F116">
        <v>4</v>
      </c>
      <c r="I116">
        <v>1</v>
      </c>
      <c r="J116">
        <v>1</v>
      </c>
      <c r="K116">
        <v>1</v>
      </c>
      <c r="O116" t="s">
        <v>1536</v>
      </c>
      <c r="P116" s="49">
        <v>216000000</v>
      </c>
      <c r="Q116" s="49">
        <v>0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216000000</v>
      </c>
      <c r="X116" s="49">
        <v>0</v>
      </c>
      <c r="Y116" s="49">
        <v>0</v>
      </c>
      <c r="Z116" s="49">
        <v>0</v>
      </c>
      <c r="AA116" s="49">
        <v>0</v>
      </c>
      <c r="AB116" s="49">
        <v>0</v>
      </c>
    </row>
    <row r="117" spans="2:28" x14ac:dyDescent="0.25">
      <c r="B117">
        <v>113</v>
      </c>
      <c r="C117">
        <v>114</v>
      </c>
      <c r="D117" s="71">
        <v>4410</v>
      </c>
      <c r="E117" s="71" t="s">
        <v>706</v>
      </c>
      <c r="F117">
        <v>4</v>
      </c>
      <c r="J117">
        <v>1</v>
      </c>
      <c r="K117">
        <v>1</v>
      </c>
      <c r="N117" t="s">
        <v>706</v>
      </c>
      <c r="O117" t="s">
        <v>687</v>
      </c>
      <c r="P117" s="49">
        <v>180000000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180000000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</row>
    <row r="118" spans="2:28" x14ac:dyDescent="0.25">
      <c r="B118">
        <v>114</v>
      </c>
      <c r="C118">
        <v>115</v>
      </c>
      <c r="D118" s="71">
        <v>4420</v>
      </c>
      <c r="E118" s="71" t="s">
        <v>709</v>
      </c>
      <c r="F118">
        <v>4</v>
      </c>
      <c r="J118">
        <v>1</v>
      </c>
      <c r="K118">
        <v>1</v>
      </c>
      <c r="N118" t="s">
        <v>709</v>
      </c>
      <c r="O118" t="s">
        <v>686</v>
      </c>
      <c r="P118" s="49">
        <v>36000000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36000000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</row>
    <row r="119" spans="2:28" x14ac:dyDescent="0.25">
      <c r="B119">
        <v>115</v>
      </c>
      <c r="C119">
        <v>116</v>
      </c>
      <c r="D119" s="71"/>
      <c r="E119" s="71"/>
      <c r="F119">
        <v>4</v>
      </c>
      <c r="J119">
        <v>1</v>
      </c>
      <c r="K119">
        <v>0</v>
      </c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 spans="2:28" x14ac:dyDescent="0.25">
      <c r="B120">
        <v>116</v>
      </c>
      <c r="C120">
        <v>117</v>
      </c>
      <c r="D120" s="71">
        <v>4490</v>
      </c>
      <c r="E120" s="71"/>
      <c r="F120">
        <v>4</v>
      </c>
      <c r="I120">
        <v>2</v>
      </c>
      <c r="J120">
        <v>1</v>
      </c>
      <c r="K120">
        <v>1</v>
      </c>
      <c r="O120" t="s">
        <v>1537</v>
      </c>
      <c r="P120" s="49">
        <v>-6389133000</v>
      </c>
      <c r="Q120" s="49">
        <v>-508950000</v>
      </c>
      <c r="R120" s="49">
        <v>-506680000</v>
      </c>
      <c r="S120" s="49">
        <v>-602880000</v>
      </c>
      <c r="T120" s="49">
        <v>-505480000</v>
      </c>
      <c r="U120" s="49">
        <v>-503280000</v>
      </c>
      <c r="V120" s="49">
        <v>-504280000</v>
      </c>
      <c r="W120" s="49">
        <v>-718800000</v>
      </c>
      <c r="X120" s="49">
        <v>-509176000</v>
      </c>
      <c r="Y120" s="49">
        <v>-527443000</v>
      </c>
      <c r="Z120" s="49">
        <v>-488790000</v>
      </c>
      <c r="AA120" s="49">
        <v>-507796000</v>
      </c>
      <c r="AB120" s="49">
        <v>-505578000</v>
      </c>
    </row>
    <row r="121" spans="2:28" x14ac:dyDescent="0.25">
      <c r="B121">
        <v>117</v>
      </c>
      <c r="C121">
        <v>118</v>
      </c>
      <c r="D121" s="71"/>
      <c r="E121" s="71"/>
      <c r="F121">
        <v>4</v>
      </c>
      <c r="J121">
        <v>1</v>
      </c>
      <c r="K121">
        <v>0</v>
      </c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 spans="2:28" x14ac:dyDescent="0.25">
      <c r="B122">
        <v>118</v>
      </c>
      <c r="C122">
        <v>119</v>
      </c>
      <c r="D122" s="71">
        <v>4500</v>
      </c>
      <c r="E122" s="71"/>
      <c r="F122">
        <v>4</v>
      </c>
      <c r="I122">
        <v>1</v>
      </c>
      <c r="J122">
        <v>1</v>
      </c>
      <c r="K122">
        <v>1</v>
      </c>
      <c r="O122" t="s">
        <v>1538</v>
      </c>
      <c r="P122" s="49">
        <v>-4618133000</v>
      </c>
      <c r="Q122" s="49">
        <v>-388950000</v>
      </c>
      <c r="R122" s="49">
        <v>-386680000</v>
      </c>
      <c r="S122" s="49">
        <v>-382880000</v>
      </c>
      <c r="T122" s="49">
        <v>-385480000</v>
      </c>
      <c r="U122" s="49">
        <v>-383280000</v>
      </c>
      <c r="V122" s="49">
        <v>-384280000</v>
      </c>
      <c r="W122" s="49">
        <v>-508800000</v>
      </c>
      <c r="X122" s="49">
        <v>-296176000</v>
      </c>
      <c r="Y122" s="49">
        <v>-368443000</v>
      </c>
      <c r="Z122" s="49">
        <v>-365790000</v>
      </c>
      <c r="AA122" s="49">
        <v>-384796000</v>
      </c>
      <c r="AB122" s="49">
        <v>-382578000</v>
      </c>
    </row>
    <row r="123" spans="2:28" x14ac:dyDescent="0.25">
      <c r="B123">
        <v>119</v>
      </c>
      <c r="C123">
        <v>120</v>
      </c>
      <c r="D123" s="71">
        <v>4510</v>
      </c>
      <c r="E123" s="71" t="s">
        <v>694</v>
      </c>
      <c r="F123">
        <v>4</v>
      </c>
      <c r="J123">
        <v>1</v>
      </c>
      <c r="K123">
        <v>1</v>
      </c>
      <c r="N123" t="s">
        <v>694</v>
      </c>
      <c r="O123" t="s">
        <v>727</v>
      </c>
      <c r="P123" s="49">
        <v>180000000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90000000</v>
      </c>
      <c r="X123" s="49">
        <v>90000000</v>
      </c>
      <c r="Y123" s="49">
        <v>0</v>
      </c>
      <c r="Z123" s="49">
        <v>0</v>
      </c>
      <c r="AA123" s="49">
        <v>0</v>
      </c>
      <c r="AB123" s="49">
        <v>0</v>
      </c>
    </row>
    <row r="124" spans="2:28" x14ac:dyDescent="0.25">
      <c r="B124">
        <v>120</v>
      </c>
      <c r="C124">
        <v>121</v>
      </c>
      <c r="D124" s="71">
        <v>4550</v>
      </c>
      <c r="E124" s="71" t="s">
        <v>782</v>
      </c>
      <c r="F124">
        <v>4</v>
      </c>
      <c r="J124">
        <v>1</v>
      </c>
      <c r="K124">
        <v>1</v>
      </c>
      <c r="N124" t="s">
        <v>782</v>
      </c>
      <c r="O124" t="s">
        <v>830</v>
      </c>
      <c r="P124" s="49">
        <v>-1735920000</v>
      </c>
      <c r="Q124" s="49">
        <v>-144000000</v>
      </c>
      <c r="R124" s="49">
        <v>-144000000</v>
      </c>
      <c r="S124" s="49">
        <v>-144000000</v>
      </c>
      <c r="T124" s="49">
        <v>-144000000</v>
      </c>
      <c r="U124" s="49">
        <v>-144000000</v>
      </c>
      <c r="V124" s="49">
        <v>-144000000</v>
      </c>
      <c r="W124" s="49">
        <v>-144720000</v>
      </c>
      <c r="X124" s="49">
        <v>-145440000</v>
      </c>
      <c r="Y124" s="49">
        <v>-145440000</v>
      </c>
      <c r="Z124" s="49">
        <v>-145440000</v>
      </c>
      <c r="AA124" s="49">
        <v>-145440000</v>
      </c>
      <c r="AB124" s="49">
        <v>-145440000</v>
      </c>
    </row>
    <row r="125" spans="2:28" x14ac:dyDescent="0.25">
      <c r="B125">
        <v>121</v>
      </c>
      <c r="C125">
        <v>122</v>
      </c>
      <c r="D125" s="71">
        <v>4559</v>
      </c>
      <c r="E125" s="71" t="s">
        <v>832</v>
      </c>
      <c r="F125">
        <v>4</v>
      </c>
      <c r="J125">
        <v>1</v>
      </c>
      <c r="K125">
        <v>1</v>
      </c>
      <c r="N125" t="s">
        <v>832</v>
      </c>
      <c r="O125" t="s">
        <v>833</v>
      </c>
      <c r="P125" s="49">
        <v>-216000000</v>
      </c>
      <c r="Q125" s="49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-216000000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</row>
    <row r="126" spans="2:28" x14ac:dyDescent="0.25">
      <c r="B126">
        <v>122</v>
      </c>
      <c r="C126">
        <v>123</v>
      </c>
      <c r="D126" s="71">
        <v>4585</v>
      </c>
      <c r="E126" s="71" t="s">
        <v>707</v>
      </c>
      <c r="F126">
        <v>4</v>
      </c>
      <c r="J126">
        <v>1</v>
      </c>
      <c r="K126">
        <v>1</v>
      </c>
      <c r="N126" t="s">
        <v>707</v>
      </c>
      <c r="O126" t="s">
        <v>688</v>
      </c>
      <c r="P126" s="49">
        <v>-360000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-360000</v>
      </c>
      <c r="Z126" s="49">
        <v>0</v>
      </c>
      <c r="AA126" s="49">
        <v>0</v>
      </c>
      <c r="AB126" s="49">
        <v>0</v>
      </c>
    </row>
    <row r="127" spans="2:28" x14ac:dyDescent="0.25">
      <c r="B127">
        <v>123</v>
      </c>
      <c r="C127">
        <v>124</v>
      </c>
      <c r="D127" s="71">
        <v>4590</v>
      </c>
      <c r="E127" s="71" t="s">
        <v>708</v>
      </c>
      <c r="F127">
        <v>4</v>
      </c>
      <c r="J127">
        <v>1</v>
      </c>
      <c r="K127">
        <v>1</v>
      </c>
      <c r="N127" t="s">
        <v>708</v>
      </c>
      <c r="O127" t="s">
        <v>689</v>
      </c>
      <c r="P127" s="49">
        <v>-398025000</v>
      </c>
      <c r="Q127" s="49">
        <v>-36750000</v>
      </c>
      <c r="R127" s="49">
        <v>-36000000</v>
      </c>
      <c r="S127" s="49">
        <v>-35250000</v>
      </c>
      <c r="T127" s="49">
        <v>-34500000</v>
      </c>
      <c r="U127" s="49">
        <v>-33750000</v>
      </c>
      <c r="V127" s="49">
        <v>-33000000</v>
      </c>
      <c r="W127" s="49">
        <v>-32250000</v>
      </c>
      <c r="X127" s="49">
        <v>-32850000</v>
      </c>
      <c r="Y127" s="49">
        <v>-32077500</v>
      </c>
      <c r="Z127" s="49">
        <v>-31305000</v>
      </c>
      <c r="AA127" s="49">
        <v>-30532500</v>
      </c>
      <c r="AB127" s="49">
        <v>-29760000</v>
      </c>
    </row>
    <row r="128" spans="2:28" x14ac:dyDescent="0.25">
      <c r="B128">
        <v>124</v>
      </c>
      <c r="C128">
        <v>125</v>
      </c>
      <c r="D128" s="71">
        <v>4600</v>
      </c>
      <c r="E128" s="71" t="s">
        <v>714</v>
      </c>
      <c r="F128">
        <v>4</v>
      </c>
      <c r="J128">
        <v>1</v>
      </c>
      <c r="K128">
        <v>1</v>
      </c>
      <c r="N128" t="s">
        <v>714</v>
      </c>
      <c r="O128" t="s">
        <v>664</v>
      </c>
      <c r="P128" s="49">
        <v>-34320000</v>
      </c>
      <c r="Q128" s="49">
        <v>-2860000</v>
      </c>
      <c r="R128" s="49">
        <v>-2860000</v>
      </c>
      <c r="S128" s="49">
        <v>-2860000</v>
      </c>
      <c r="T128" s="49">
        <v>-2860000</v>
      </c>
      <c r="U128" s="49">
        <v>-2860000</v>
      </c>
      <c r="V128" s="49">
        <v>-2860000</v>
      </c>
      <c r="W128" s="49">
        <v>-2860000</v>
      </c>
      <c r="X128" s="49">
        <v>-2860000</v>
      </c>
      <c r="Y128" s="49">
        <v>-2860000</v>
      </c>
      <c r="Z128" s="49">
        <v>-2860000</v>
      </c>
      <c r="AA128" s="49">
        <v>-2860000</v>
      </c>
      <c r="AB128" s="49">
        <v>-2860000</v>
      </c>
    </row>
    <row r="129" spans="2:28" x14ac:dyDescent="0.25">
      <c r="B129">
        <v>125</v>
      </c>
      <c r="C129">
        <v>126</v>
      </c>
      <c r="D129" s="71">
        <v>4605</v>
      </c>
      <c r="E129" s="71" t="s">
        <v>857</v>
      </c>
      <c r="F129">
        <v>4</v>
      </c>
      <c r="J129">
        <v>1</v>
      </c>
      <c r="K129">
        <v>1</v>
      </c>
      <c r="N129" t="s">
        <v>857</v>
      </c>
      <c r="O129" t="s">
        <v>550</v>
      </c>
      <c r="P129" s="49">
        <v>-450700000</v>
      </c>
      <c r="Q129" s="49">
        <v>-41600000</v>
      </c>
      <c r="R129" s="49">
        <v>-40000000</v>
      </c>
      <c r="S129" s="49">
        <v>-40800000</v>
      </c>
      <c r="T129" s="49">
        <v>-40000000</v>
      </c>
      <c r="U129" s="49">
        <v>-40400000</v>
      </c>
      <c r="V129" s="49">
        <v>-40000000</v>
      </c>
      <c r="W129" s="49">
        <v>-40400000</v>
      </c>
      <c r="X129" s="49">
        <v>-40300000</v>
      </c>
      <c r="Y129" s="49">
        <v>-22600000</v>
      </c>
      <c r="Z129" s="49">
        <v>-23000000</v>
      </c>
      <c r="AA129" s="49">
        <v>-40600000</v>
      </c>
      <c r="AB129" s="49">
        <v>-41000000</v>
      </c>
    </row>
    <row r="130" spans="2:28" x14ac:dyDescent="0.25">
      <c r="B130">
        <v>126</v>
      </c>
      <c r="C130">
        <v>127</v>
      </c>
      <c r="D130" s="71">
        <v>4610</v>
      </c>
      <c r="E130" s="71" t="s">
        <v>860</v>
      </c>
      <c r="F130">
        <v>4</v>
      </c>
      <c r="J130">
        <v>1</v>
      </c>
      <c r="K130">
        <v>1</v>
      </c>
      <c r="N130" t="s">
        <v>860</v>
      </c>
      <c r="O130" t="s">
        <v>674</v>
      </c>
      <c r="P130" s="49">
        <v>-228328000</v>
      </c>
      <c r="Q130" s="49">
        <v>-18000000</v>
      </c>
      <c r="R130" s="49">
        <v>-18080000</v>
      </c>
      <c r="S130" s="49">
        <v>-19030000</v>
      </c>
      <c r="T130" s="49">
        <v>-18380000</v>
      </c>
      <c r="U130" s="49">
        <v>-18930000</v>
      </c>
      <c r="V130" s="49">
        <v>-18680000</v>
      </c>
      <c r="W130" s="49">
        <v>-19230000</v>
      </c>
      <c r="X130" s="49">
        <v>-18986000</v>
      </c>
      <c r="Y130" s="49">
        <v>-19365500</v>
      </c>
      <c r="Z130" s="49">
        <v>-19845000</v>
      </c>
      <c r="AA130" s="49">
        <v>-19623500</v>
      </c>
      <c r="AB130" s="49">
        <v>-20178000</v>
      </c>
    </row>
    <row r="131" spans="2:28" x14ac:dyDescent="0.25">
      <c r="B131">
        <v>127</v>
      </c>
      <c r="C131">
        <v>128</v>
      </c>
      <c r="D131" s="71">
        <v>4615</v>
      </c>
      <c r="E131" s="71" t="s">
        <v>859</v>
      </c>
      <c r="F131">
        <v>4</v>
      </c>
      <c r="J131">
        <v>1</v>
      </c>
      <c r="K131">
        <v>1</v>
      </c>
      <c r="N131" t="s">
        <v>859</v>
      </c>
      <c r="O131" t="s">
        <v>666</v>
      </c>
      <c r="P131" s="49">
        <v>-79200000</v>
      </c>
      <c r="Q131" s="49">
        <v>-6600000</v>
      </c>
      <c r="R131" s="49">
        <v>-6600000</v>
      </c>
      <c r="S131" s="49">
        <v>-6600000</v>
      </c>
      <c r="T131" s="49">
        <v>-6600000</v>
      </c>
      <c r="U131" s="49">
        <v>-6600000</v>
      </c>
      <c r="V131" s="49">
        <v>-6600000</v>
      </c>
      <c r="W131" s="49">
        <v>-6600000</v>
      </c>
      <c r="X131" s="49">
        <v>-6600000</v>
      </c>
      <c r="Y131" s="49">
        <v>-6600000</v>
      </c>
      <c r="Z131" s="49">
        <v>-6600000</v>
      </c>
      <c r="AA131" s="49">
        <v>-6600000</v>
      </c>
      <c r="AB131" s="49">
        <v>-6600000</v>
      </c>
    </row>
    <row r="132" spans="2:28" x14ac:dyDescent="0.25">
      <c r="B132">
        <v>128</v>
      </c>
      <c r="C132">
        <v>129</v>
      </c>
      <c r="D132" s="71">
        <v>4650</v>
      </c>
      <c r="E132" s="71" t="s">
        <v>710</v>
      </c>
      <c r="F132">
        <v>4</v>
      </c>
      <c r="J132">
        <v>1</v>
      </c>
      <c r="K132">
        <v>1</v>
      </c>
      <c r="N132" t="s">
        <v>710</v>
      </c>
      <c r="O132" t="s">
        <v>864</v>
      </c>
      <c r="P132" s="49">
        <v>-1310400000</v>
      </c>
      <c r="Q132" s="49">
        <v>-110400000</v>
      </c>
      <c r="R132" s="49">
        <v>-110400000</v>
      </c>
      <c r="S132" s="49">
        <v>-105600000</v>
      </c>
      <c r="T132" s="49">
        <v>-110400000</v>
      </c>
      <c r="U132" s="49">
        <v>-108000000</v>
      </c>
      <c r="V132" s="49">
        <v>-110400000</v>
      </c>
      <c r="W132" s="49">
        <v>-108000000</v>
      </c>
      <c r="X132" s="49">
        <v>-110400000</v>
      </c>
      <c r="Y132" s="49">
        <v>-110400000</v>
      </c>
      <c r="Z132" s="49">
        <v>-108000000</v>
      </c>
      <c r="AA132" s="49">
        <v>-110400000</v>
      </c>
      <c r="AB132" s="49">
        <v>-108000000</v>
      </c>
    </row>
    <row r="133" spans="2:28" x14ac:dyDescent="0.25">
      <c r="B133">
        <v>129</v>
      </c>
      <c r="C133">
        <v>130</v>
      </c>
      <c r="D133" s="71">
        <v>4659</v>
      </c>
      <c r="E133" s="71" t="s">
        <v>858</v>
      </c>
      <c r="F133">
        <v>4</v>
      </c>
      <c r="J133">
        <v>1</v>
      </c>
      <c r="K133">
        <v>1</v>
      </c>
      <c r="N133" t="s">
        <v>858</v>
      </c>
      <c r="O133" t="s">
        <v>865</v>
      </c>
      <c r="P133" s="49">
        <v>-115200000</v>
      </c>
      <c r="Q133" s="49">
        <v>-9600000</v>
      </c>
      <c r="R133" s="49">
        <v>-9600000</v>
      </c>
      <c r="S133" s="49">
        <v>-9600000</v>
      </c>
      <c r="T133" s="49">
        <v>-9600000</v>
      </c>
      <c r="U133" s="49">
        <v>-9600000</v>
      </c>
      <c r="V133" s="49">
        <v>-9600000</v>
      </c>
      <c r="W133" s="49">
        <v>-9600000</v>
      </c>
      <c r="X133" s="49">
        <v>-9600000</v>
      </c>
      <c r="Y133" s="49">
        <v>-9600000</v>
      </c>
      <c r="Z133" s="49">
        <v>-9600000</v>
      </c>
      <c r="AA133" s="49">
        <v>-9600000</v>
      </c>
      <c r="AB133" s="49">
        <v>-9600000</v>
      </c>
    </row>
    <row r="134" spans="2:28" x14ac:dyDescent="0.25">
      <c r="B134">
        <v>130</v>
      </c>
      <c r="C134">
        <v>131</v>
      </c>
      <c r="D134" s="71">
        <v>4660</v>
      </c>
      <c r="E134" s="71" t="s">
        <v>715</v>
      </c>
      <c r="F134">
        <v>4</v>
      </c>
      <c r="J134">
        <v>1</v>
      </c>
      <c r="K134">
        <v>1</v>
      </c>
      <c r="N134" t="s">
        <v>715</v>
      </c>
      <c r="O134" t="s">
        <v>665</v>
      </c>
      <c r="P134" s="49">
        <v>-229680000</v>
      </c>
      <c r="Q134" s="49">
        <v>-19140000</v>
      </c>
      <c r="R134" s="49">
        <v>-19140000</v>
      </c>
      <c r="S134" s="49">
        <v>-19140000</v>
      </c>
      <c r="T134" s="49">
        <v>-19140000</v>
      </c>
      <c r="U134" s="49">
        <v>-19140000</v>
      </c>
      <c r="V134" s="49">
        <v>-19140000</v>
      </c>
      <c r="W134" s="49">
        <v>-19140000</v>
      </c>
      <c r="X134" s="49">
        <v>-19140000</v>
      </c>
      <c r="Y134" s="49">
        <v>-19140000</v>
      </c>
      <c r="Z134" s="49">
        <v>-19140000</v>
      </c>
      <c r="AA134" s="49">
        <v>-19140000</v>
      </c>
      <c r="AB134" s="49">
        <v>-19140000</v>
      </c>
    </row>
    <row r="135" spans="2:28" x14ac:dyDescent="0.25">
      <c r="B135">
        <v>131</v>
      </c>
      <c r="C135">
        <v>132</v>
      </c>
      <c r="D135" s="71"/>
      <c r="E135" s="71"/>
      <c r="F135">
        <v>4</v>
      </c>
      <c r="J135">
        <v>1</v>
      </c>
      <c r="K135">
        <v>0</v>
      </c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</row>
    <row r="136" spans="2:28" x14ac:dyDescent="0.25">
      <c r="B136">
        <v>132</v>
      </c>
      <c r="C136">
        <v>133</v>
      </c>
      <c r="D136" s="71">
        <v>4700</v>
      </c>
      <c r="E136" s="71"/>
      <c r="F136">
        <v>4</v>
      </c>
      <c r="I136">
        <v>1</v>
      </c>
      <c r="J136">
        <v>1</v>
      </c>
      <c r="K136">
        <v>1</v>
      </c>
      <c r="O136" t="s">
        <v>1539</v>
      </c>
      <c r="P136" s="49">
        <v>-180000000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-90000000</v>
      </c>
      <c r="X136" s="49">
        <v>-90000000</v>
      </c>
      <c r="Y136" s="49">
        <v>0</v>
      </c>
      <c r="Z136" s="49">
        <v>0</v>
      </c>
      <c r="AA136" s="49">
        <v>0</v>
      </c>
      <c r="AB136" s="49">
        <v>0</v>
      </c>
    </row>
    <row r="137" spans="2:28" x14ac:dyDescent="0.25">
      <c r="B137">
        <v>133</v>
      </c>
      <c r="C137">
        <v>134</v>
      </c>
      <c r="D137" s="71">
        <v>4710</v>
      </c>
      <c r="E137" s="71" t="s">
        <v>694</v>
      </c>
      <c r="F137">
        <v>4</v>
      </c>
      <c r="J137">
        <v>1</v>
      </c>
      <c r="K137">
        <v>1</v>
      </c>
      <c r="N137" t="s">
        <v>694</v>
      </c>
      <c r="O137" t="s">
        <v>727</v>
      </c>
      <c r="P137" s="49">
        <v>-180000000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-90000000</v>
      </c>
      <c r="X137" s="49">
        <v>-90000000</v>
      </c>
      <c r="Y137" s="49">
        <v>0</v>
      </c>
      <c r="Z137" s="49">
        <v>0</v>
      </c>
      <c r="AA137" s="49">
        <v>0</v>
      </c>
      <c r="AB137" s="49">
        <v>0</v>
      </c>
    </row>
    <row r="138" spans="2:28" x14ac:dyDescent="0.25">
      <c r="B138">
        <v>134</v>
      </c>
      <c r="C138">
        <v>135</v>
      </c>
      <c r="D138" s="71"/>
      <c r="E138" s="71"/>
      <c r="F138">
        <v>4</v>
      </c>
      <c r="J138">
        <v>1</v>
      </c>
      <c r="K138">
        <v>0</v>
      </c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</row>
    <row r="139" spans="2:28" x14ac:dyDescent="0.25">
      <c r="B139">
        <v>135</v>
      </c>
      <c r="C139">
        <v>136</v>
      </c>
      <c r="D139" s="71">
        <v>4800</v>
      </c>
      <c r="E139" s="71"/>
      <c r="F139">
        <v>4</v>
      </c>
      <c r="I139">
        <v>1</v>
      </c>
      <c r="J139">
        <v>1</v>
      </c>
      <c r="K139">
        <v>1</v>
      </c>
      <c r="O139" t="s">
        <v>1540</v>
      </c>
      <c r="P139" s="49">
        <v>-1591000000</v>
      </c>
      <c r="Q139" s="49">
        <v>-120000000</v>
      </c>
      <c r="R139" s="49">
        <v>-120000000</v>
      </c>
      <c r="S139" s="49">
        <v>-220000000</v>
      </c>
      <c r="T139" s="49">
        <v>-120000000</v>
      </c>
      <c r="U139" s="49">
        <v>-120000000</v>
      </c>
      <c r="V139" s="49">
        <v>-120000000</v>
      </c>
      <c r="W139" s="49">
        <v>-120000000</v>
      </c>
      <c r="X139" s="49">
        <v>-123000000</v>
      </c>
      <c r="Y139" s="49">
        <v>-159000000</v>
      </c>
      <c r="Z139" s="49">
        <v>-123000000</v>
      </c>
      <c r="AA139" s="49">
        <v>-123000000</v>
      </c>
      <c r="AB139" s="49">
        <v>-123000000</v>
      </c>
    </row>
    <row r="140" spans="2:28" x14ac:dyDescent="0.25">
      <c r="B140">
        <v>136</v>
      </c>
      <c r="C140">
        <v>137</v>
      </c>
      <c r="D140" s="71">
        <v>4810</v>
      </c>
      <c r="E140" s="71" t="s">
        <v>706</v>
      </c>
      <c r="F140">
        <v>4</v>
      </c>
      <c r="J140">
        <v>1</v>
      </c>
      <c r="K140">
        <v>1</v>
      </c>
      <c r="N140" t="s">
        <v>706</v>
      </c>
      <c r="O140" t="s">
        <v>687</v>
      </c>
      <c r="P140" s="49">
        <v>-1455000000</v>
      </c>
      <c r="Q140" s="49">
        <v>-120000000</v>
      </c>
      <c r="R140" s="49">
        <v>-120000000</v>
      </c>
      <c r="S140" s="49">
        <v>-120000000</v>
      </c>
      <c r="T140" s="49">
        <v>-120000000</v>
      </c>
      <c r="U140" s="49">
        <v>-120000000</v>
      </c>
      <c r="V140" s="49">
        <v>-120000000</v>
      </c>
      <c r="W140" s="49">
        <v>-120000000</v>
      </c>
      <c r="X140" s="49">
        <v>-123000000</v>
      </c>
      <c r="Y140" s="49">
        <v>-123000000</v>
      </c>
      <c r="Z140" s="49">
        <v>-123000000</v>
      </c>
      <c r="AA140" s="49">
        <v>-123000000</v>
      </c>
      <c r="AB140" s="49">
        <v>-123000000</v>
      </c>
    </row>
    <row r="141" spans="2:28" x14ac:dyDescent="0.25">
      <c r="B141">
        <v>137</v>
      </c>
      <c r="C141">
        <v>138</v>
      </c>
      <c r="D141" s="71">
        <v>4820</v>
      </c>
      <c r="E141" s="71" t="s">
        <v>709</v>
      </c>
      <c r="F141">
        <v>4</v>
      </c>
      <c r="J141">
        <v>1</v>
      </c>
      <c r="K141">
        <v>1</v>
      </c>
      <c r="N141" t="s">
        <v>709</v>
      </c>
      <c r="O141" t="s">
        <v>686</v>
      </c>
      <c r="P141" s="49">
        <v>-36000000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-36000000</v>
      </c>
      <c r="Z141" s="49">
        <v>0</v>
      </c>
      <c r="AA141" s="49">
        <v>0</v>
      </c>
      <c r="AB141" s="49">
        <v>0</v>
      </c>
    </row>
    <row r="142" spans="2:28" x14ac:dyDescent="0.25">
      <c r="B142">
        <v>138</v>
      </c>
      <c r="C142">
        <v>139</v>
      </c>
      <c r="D142" s="71">
        <v>4990</v>
      </c>
      <c r="E142" s="71" t="s">
        <v>716</v>
      </c>
      <c r="F142">
        <v>4</v>
      </c>
      <c r="J142">
        <v>1</v>
      </c>
      <c r="K142">
        <v>1</v>
      </c>
      <c r="N142" t="s">
        <v>716</v>
      </c>
      <c r="O142" t="s">
        <v>675</v>
      </c>
      <c r="P142" s="49">
        <v>-100000000</v>
      </c>
      <c r="Q142" s="49">
        <v>0</v>
      </c>
      <c r="R142" s="49">
        <v>0</v>
      </c>
      <c r="S142" s="49">
        <v>-100000000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</row>
    <row r="143" spans="2:28" x14ac:dyDescent="0.25">
      <c r="B143">
        <v>139</v>
      </c>
      <c r="C143">
        <v>140</v>
      </c>
      <c r="D143" s="71"/>
      <c r="E143" s="71"/>
      <c r="F143">
        <v>4</v>
      </c>
      <c r="J143">
        <v>1</v>
      </c>
      <c r="K143">
        <v>0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2:28" x14ac:dyDescent="0.25">
      <c r="B144">
        <v>140</v>
      </c>
      <c r="C144">
        <v>141</v>
      </c>
      <c r="D144" s="71">
        <v>4900</v>
      </c>
      <c r="E144" s="71"/>
      <c r="F144">
        <v>4</v>
      </c>
      <c r="I144">
        <v>2</v>
      </c>
      <c r="J144">
        <v>1</v>
      </c>
      <c r="K144">
        <v>1</v>
      </c>
      <c r="O144" t="s">
        <v>1524</v>
      </c>
      <c r="P144" s="49">
        <v>-97413000</v>
      </c>
      <c r="Q144" s="49">
        <v>-4950000</v>
      </c>
      <c r="R144" s="49">
        <v>-2680000</v>
      </c>
      <c r="S144" s="49">
        <v>-98880000</v>
      </c>
      <c r="T144" s="49">
        <v>-1480000</v>
      </c>
      <c r="U144" s="49">
        <v>720000</v>
      </c>
      <c r="V144" s="49">
        <v>-280000</v>
      </c>
      <c r="W144" s="49">
        <v>3720000</v>
      </c>
      <c r="X144" s="49">
        <v>-136000</v>
      </c>
      <c r="Y144" s="49">
        <v>-18403000</v>
      </c>
      <c r="Z144" s="49">
        <v>20250000</v>
      </c>
      <c r="AA144" s="49">
        <v>1244000</v>
      </c>
      <c r="AB144" s="49">
        <v>3462000</v>
      </c>
    </row>
    <row r="145" spans="2:28" x14ac:dyDescent="0.25">
      <c r="B145">
        <v>141</v>
      </c>
      <c r="C145">
        <v>142</v>
      </c>
      <c r="D145" s="71">
        <v>4910</v>
      </c>
      <c r="E145" s="71"/>
      <c r="F145">
        <v>4</v>
      </c>
      <c r="J145">
        <v>1</v>
      </c>
      <c r="K145">
        <v>1</v>
      </c>
      <c r="O145" t="s">
        <v>1525</v>
      </c>
      <c r="P145" s="49">
        <v>500000000</v>
      </c>
      <c r="Q145" s="49">
        <v>500000000</v>
      </c>
      <c r="R145" s="49">
        <v>495050000</v>
      </c>
      <c r="S145" s="49">
        <v>492370000</v>
      </c>
      <c r="T145" s="49">
        <v>393490000</v>
      </c>
      <c r="U145" s="49">
        <v>392010000</v>
      </c>
      <c r="V145" s="49">
        <v>392730000</v>
      </c>
      <c r="W145" s="49">
        <v>392450000</v>
      </c>
      <c r="X145" s="49">
        <v>396170000</v>
      </c>
      <c r="Y145" s="49">
        <v>396034000</v>
      </c>
      <c r="Z145" s="49">
        <v>377631000</v>
      </c>
      <c r="AA145" s="49">
        <v>397881000</v>
      </c>
      <c r="AB145" s="49">
        <v>399125000</v>
      </c>
    </row>
    <row r="146" spans="2:28" x14ac:dyDescent="0.25">
      <c r="B146">
        <v>142</v>
      </c>
      <c r="C146">
        <v>143</v>
      </c>
      <c r="D146" s="71">
        <v>4920</v>
      </c>
      <c r="E146" s="71"/>
      <c r="F146">
        <v>4</v>
      </c>
      <c r="I146">
        <v>1</v>
      </c>
      <c r="J146">
        <v>1</v>
      </c>
      <c r="K146">
        <v>1</v>
      </c>
      <c r="O146" t="s">
        <v>1526</v>
      </c>
      <c r="P146" s="49">
        <v>402587000</v>
      </c>
      <c r="Q146" s="49">
        <v>495050000</v>
      </c>
      <c r="R146" s="49">
        <v>492370000</v>
      </c>
      <c r="S146" s="49">
        <v>393490000</v>
      </c>
      <c r="T146" s="49">
        <v>392010000</v>
      </c>
      <c r="U146" s="49">
        <v>392730000</v>
      </c>
      <c r="V146" s="49">
        <v>392450000</v>
      </c>
      <c r="W146" s="49">
        <v>396170000</v>
      </c>
      <c r="X146" s="49">
        <v>396034000</v>
      </c>
      <c r="Y146" s="49">
        <v>377631000</v>
      </c>
      <c r="Z146" s="49">
        <v>397881000</v>
      </c>
      <c r="AA146" s="49">
        <v>399125000</v>
      </c>
      <c r="AB146" s="49">
        <v>402587000</v>
      </c>
    </row>
    <row r="147" spans="2:28" x14ac:dyDescent="0.25">
      <c r="B147">
        <v>143</v>
      </c>
      <c r="C147">
        <v>144</v>
      </c>
      <c r="D147" s="71"/>
      <c r="E147" s="71"/>
      <c r="F147">
        <v>4</v>
      </c>
      <c r="J147">
        <v>1</v>
      </c>
      <c r="K147">
        <v>0</v>
      </c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2:28" x14ac:dyDescent="0.25">
      <c r="B148">
        <v>144</v>
      </c>
      <c r="C148">
        <v>145</v>
      </c>
      <c r="D148" s="71">
        <v>4950</v>
      </c>
      <c r="E148" s="71"/>
      <c r="F148">
        <v>4</v>
      </c>
      <c r="J148">
        <v>1</v>
      </c>
      <c r="K148">
        <v>1</v>
      </c>
      <c r="O148" t="s">
        <v>1541</v>
      </c>
      <c r="P148" s="49">
        <v>1457587000</v>
      </c>
      <c r="Q148" s="49">
        <v>115050000</v>
      </c>
      <c r="R148" s="49">
        <v>117320000</v>
      </c>
      <c r="S148" s="49">
        <v>121120000</v>
      </c>
      <c r="T148" s="49">
        <v>118520000</v>
      </c>
      <c r="U148" s="49">
        <v>120720000</v>
      </c>
      <c r="V148" s="49">
        <v>119720000</v>
      </c>
      <c r="W148" s="49">
        <v>-2280000</v>
      </c>
      <c r="X148" s="49">
        <v>212864000</v>
      </c>
      <c r="Y148" s="49">
        <v>140597000</v>
      </c>
      <c r="Z148" s="49">
        <v>143250000</v>
      </c>
      <c r="AA148" s="49">
        <v>124244000</v>
      </c>
      <c r="AB148" s="49">
        <v>126462000</v>
      </c>
    </row>
    <row r="149" spans="2:28" x14ac:dyDescent="0.25">
      <c r="B149">
        <v>145</v>
      </c>
      <c r="C149">
        <v>146</v>
      </c>
      <c r="D149" s="71">
        <v>4960</v>
      </c>
      <c r="E149" s="71"/>
      <c r="F149">
        <v>4</v>
      </c>
      <c r="J149">
        <v>1</v>
      </c>
      <c r="K149">
        <v>1</v>
      </c>
      <c r="O149" t="s">
        <v>1542</v>
      </c>
      <c r="P149" s="49">
        <v>-180000000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-90000000</v>
      </c>
      <c r="X149" s="49">
        <v>-90000000</v>
      </c>
      <c r="Y149" s="49">
        <v>0</v>
      </c>
      <c r="Z149" s="49">
        <v>0</v>
      </c>
      <c r="AA149" s="49">
        <v>0</v>
      </c>
      <c r="AB149" s="49">
        <v>0</v>
      </c>
    </row>
    <row r="150" spans="2:28" x14ac:dyDescent="0.25">
      <c r="B150">
        <v>146</v>
      </c>
      <c r="C150">
        <v>147</v>
      </c>
      <c r="D150" s="71">
        <v>4970</v>
      </c>
      <c r="E150" s="71"/>
      <c r="F150">
        <v>4</v>
      </c>
      <c r="J150">
        <v>1</v>
      </c>
      <c r="K150">
        <v>1</v>
      </c>
      <c r="O150" t="s">
        <v>1543</v>
      </c>
      <c r="P150" s="49">
        <v>-1375000000</v>
      </c>
      <c r="Q150" s="49">
        <v>-120000000</v>
      </c>
      <c r="R150" s="49">
        <v>-120000000</v>
      </c>
      <c r="S150" s="49">
        <v>-220000000</v>
      </c>
      <c r="T150" s="49">
        <v>-120000000</v>
      </c>
      <c r="U150" s="49">
        <v>-120000000</v>
      </c>
      <c r="V150" s="49">
        <v>-120000000</v>
      </c>
      <c r="W150" s="49">
        <v>96000000</v>
      </c>
      <c r="X150" s="49">
        <v>-123000000</v>
      </c>
      <c r="Y150" s="49">
        <v>-159000000</v>
      </c>
      <c r="Z150" s="49">
        <v>-123000000</v>
      </c>
      <c r="AA150" s="49">
        <v>-123000000</v>
      </c>
      <c r="AB150" s="49">
        <v>-123000000</v>
      </c>
    </row>
    <row r="151" spans="2:28" x14ac:dyDescent="0.25">
      <c r="B151">
        <v>147</v>
      </c>
      <c r="C151">
        <v>148</v>
      </c>
      <c r="D151" s="71"/>
      <c r="E151" s="71"/>
      <c r="F151">
        <v>4</v>
      </c>
      <c r="J151">
        <v>1</v>
      </c>
      <c r="K151">
        <v>0</v>
      </c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2:28" x14ac:dyDescent="0.25">
      <c r="B152">
        <v>148</v>
      </c>
      <c r="C152">
        <v>149</v>
      </c>
      <c r="D152" s="71"/>
      <c r="E152" s="71"/>
      <c r="F152">
        <v>5</v>
      </c>
      <c r="G152">
        <v>1</v>
      </c>
      <c r="I152">
        <v>8</v>
      </c>
      <c r="J152">
        <v>1</v>
      </c>
      <c r="K152">
        <v>0</v>
      </c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2:28" x14ac:dyDescent="0.25">
      <c r="B153">
        <v>149</v>
      </c>
      <c r="C153">
        <v>150</v>
      </c>
      <c r="D153" s="71">
        <v>5000</v>
      </c>
      <c r="E153" s="71"/>
      <c r="F153">
        <v>5</v>
      </c>
      <c r="I153">
        <v>9</v>
      </c>
      <c r="J153">
        <v>1</v>
      </c>
      <c r="K153">
        <v>0</v>
      </c>
      <c r="O153" t="s">
        <v>550</v>
      </c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2:28" x14ac:dyDescent="0.25">
      <c r="B154">
        <v>150</v>
      </c>
      <c r="C154">
        <v>151</v>
      </c>
      <c r="D154" s="71"/>
      <c r="E154" s="71"/>
      <c r="F154">
        <v>5</v>
      </c>
      <c r="J154">
        <v>1</v>
      </c>
      <c r="K154">
        <v>0</v>
      </c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2:28" x14ac:dyDescent="0.25">
      <c r="B155">
        <v>151</v>
      </c>
      <c r="C155">
        <v>152</v>
      </c>
      <c r="D155" s="71">
        <v>5100</v>
      </c>
      <c r="E155" s="71"/>
      <c r="F155">
        <v>5</v>
      </c>
      <c r="I155">
        <v>2</v>
      </c>
      <c r="J155">
        <v>1</v>
      </c>
      <c r="K155">
        <v>1</v>
      </c>
      <c r="O155" t="s">
        <v>1544</v>
      </c>
      <c r="P155" s="49">
        <v>1012620000</v>
      </c>
      <c r="Q155" s="49">
        <v>84000000</v>
      </c>
      <c r="R155" s="49">
        <v>84000000</v>
      </c>
      <c r="S155" s="49">
        <v>84000000</v>
      </c>
      <c r="T155" s="49">
        <v>84000000</v>
      </c>
      <c r="U155" s="49">
        <v>84000000</v>
      </c>
      <c r="V155" s="49">
        <v>84000000</v>
      </c>
      <c r="W155" s="49">
        <v>84420000</v>
      </c>
      <c r="X155" s="49">
        <v>84840000</v>
      </c>
      <c r="Y155" s="49">
        <v>84840000</v>
      </c>
      <c r="Z155" s="49">
        <v>84840000</v>
      </c>
      <c r="AA155" s="49">
        <v>84840000</v>
      </c>
      <c r="AB155" s="49">
        <v>84840000</v>
      </c>
    </row>
    <row r="156" spans="2:28" x14ac:dyDescent="0.25">
      <c r="B156">
        <v>152</v>
      </c>
      <c r="C156">
        <v>153</v>
      </c>
      <c r="D156" s="71">
        <v>5205</v>
      </c>
      <c r="E156" s="71" t="s">
        <v>857</v>
      </c>
      <c r="F156">
        <v>5</v>
      </c>
      <c r="J156">
        <v>1</v>
      </c>
      <c r="K156">
        <v>1</v>
      </c>
      <c r="N156" t="s">
        <v>857</v>
      </c>
      <c r="O156" t="s">
        <v>550</v>
      </c>
      <c r="P156" s="49">
        <v>1012620000</v>
      </c>
      <c r="Q156" s="49">
        <v>84000000</v>
      </c>
      <c r="R156" s="49">
        <v>84000000</v>
      </c>
      <c r="S156" s="49">
        <v>84000000</v>
      </c>
      <c r="T156" s="49">
        <v>84000000</v>
      </c>
      <c r="U156" s="49">
        <v>84000000</v>
      </c>
      <c r="V156" s="49">
        <v>84000000</v>
      </c>
      <c r="W156" s="49">
        <v>84420000</v>
      </c>
      <c r="X156" s="49">
        <v>84840000</v>
      </c>
      <c r="Y156" s="49">
        <v>84840000</v>
      </c>
      <c r="Z156" s="49">
        <v>84840000</v>
      </c>
      <c r="AA156" s="49">
        <v>84840000</v>
      </c>
      <c r="AB156" s="49">
        <v>84840000</v>
      </c>
    </row>
    <row r="157" spans="2:28" x14ac:dyDescent="0.25">
      <c r="B157">
        <v>153</v>
      </c>
      <c r="C157">
        <v>154</v>
      </c>
      <c r="D157" s="71"/>
      <c r="E157" s="71"/>
      <c r="F157">
        <v>5</v>
      </c>
      <c r="J157">
        <v>1</v>
      </c>
      <c r="K157">
        <v>0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 spans="2:28" x14ac:dyDescent="0.25">
      <c r="B158">
        <v>154</v>
      </c>
      <c r="C158">
        <v>155</v>
      </c>
      <c r="D158" s="71">
        <v>5300</v>
      </c>
      <c r="E158" s="71"/>
      <c r="F158">
        <v>5</v>
      </c>
      <c r="I158">
        <v>2</v>
      </c>
      <c r="J158">
        <v>1</v>
      </c>
      <c r="K158">
        <v>1</v>
      </c>
      <c r="O158" t="s">
        <v>1545</v>
      </c>
      <c r="P158" s="49">
        <v>562920000</v>
      </c>
      <c r="Q158" s="49">
        <v>44000000</v>
      </c>
      <c r="R158" s="49">
        <v>43200000</v>
      </c>
      <c r="S158" s="49">
        <v>44000000</v>
      </c>
      <c r="T158" s="49">
        <v>43600000</v>
      </c>
      <c r="U158" s="49">
        <v>44000000</v>
      </c>
      <c r="V158" s="49">
        <v>43600000</v>
      </c>
      <c r="W158" s="49">
        <v>62120000</v>
      </c>
      <c r="X158" s="49">
        <v>62240000</v>
      </c>
      <c r="Y158" s="49">
        <v>43840000</v>
      </c>
      <c r="Z158" s="49">
        <v>44240000</v>
      </c>
      <c r="AA158" s="49">
        <v>43840000</v>
      </c>
      <c r="AB158" s="49">
        <v>44240000</v>
      </c>
    </row>
    <row r="159" spans="2:28" x14ac:dyDescent="0.25">
      <c r="B159">
        <v>155</v>
      </c>
      <c r="C159">
        <v>156</v>
      </c>
      <c r="D159" s="71">
        <v>5330</v>
      </c>
      <c r="E159" s="71" t="s">
        <v>700</v>
      </c>
      <c r="F159">
        <v>5</v>
      </c>
      <c r="J159">
        <v>1</v>
      </c>
      <c r="K159">
        <v>1</v>
      </c>
      <c r="N159" t="s">
        <v>700</v>
      </c>
      <c r="O159" t="s">
        <v>732</v>
      </c>
      <c r="P159" s="49">
        <v>36000000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18000000</v>
      </c>
      <c r="X159" s="49">
        <v>18000000</v>
      </c>
      <c r="Y159" s="49">
        <v>0</v>
      </c>
      <c r="Z159" s="49">
        <v>0</v>
      </c>
      <c r="AA159" s="49">
        <v>0</v>
      </c>
      <c r="AB159" s="49">
        <v>0</v>
      </c>
    </row>
    <row r="160" spans="2:28" x14ac:dyDescent="0.25">
      <c r="B160">
        <v>156</v>
      </c>
      <c r="C160">
        <v>157</v>
      </c>
      <c r="D160" s="71">
        <v>5335</v>
      </c>
      <c r="E160" s="71" t="s">
        <v>701</v>
      </c>
      <c r="F160">
        <v>5</v>
      </c>
      <c r="J160">
        <v>1</v>
      </c>
      <c r="K160">
        <v>1</v>
      </c>
      <c r="N160" t="s">
        <v>701</v>
      </c>
      <c r="O160" t="s">
        <v>733</v>
      </c>
      <c r="P160" s="49">
        <v>4800000</v>
      </c>
      <c r="Q160" s="49">
        <v>400000</v>
      </c>
      <c r="R160" s="49">
        <v>400000</v>
      </c>
      <c r="S160" s="49">
        <v>400000</v>
      </c>
      <c r="T160" s="49">
        <v>400000</v>
      </c>
      <c r="U160" s="49">
        <v>400000</v>
      </c>
      <c r="V160" s="49">
        <v>400000</v>
      </c>
      <c r="W160" s="49">
        <v>400000</v>
      </c>
      <c r="X160" s="49">
        <v>400000</v>
      </c>
      <c r="Y160" s="49">
        <v>400000</v>
      </c>
      <c r="Z160" s="49">
        <v>400000</v>
      </c>
      <c r="AA160" s="49">
        <v>400000</v>
      </c>
      <c r="AB160" s="49">
        <v>400000</v>
      </c>
    </row>
    <row r="161" spans="2:28" x14ac:dyDescent="0.25">
      <c r="B161">
        <v>157</v>
      </c>
      <c r="C161">
        <v>158</v>
      </c>
      <c r="D161" s="71">
        <v>5337</v>
      </c>
      <c r="E161" s="71" t="s">
        <v>734</v>
      </c>
      <c r="F161">
        <v>5</v>
      </c>
      <c r="J161">
        <v>1</v>
      </c>
      <c r="K161">
        <v>1</v>
      </c>
      <c r="N161" t="s">
        <v>734</v>
      </c>
      <c r="O161" t="s">
        <v>735</v>
      </c>
      <c r="P161" s="49">
        <v>522120000</v>
      </c>
      <c r="Q161" s="49">
        <v>43600000</v>
      </c>
      <c r="R161" s="49">
        <v>42800000</v>
      </c>
      <c r="S161" s="49">
        <v>43600000</v>
      </c>
      <c r="T161" s="49">
        <v>43200000</v>
      </c>
      <c r="U161" s="49">
        <v>43600000</v>
      </c>
      <c r="V161" s="49">
        <v>43200000</v>
      </c>
      <c r="W161" s="49">
        <v>43720000</v>
      </c>
      <c r="X161" s="49">
        <v>43840000</v>
      </c>
      <c r="Y161" s="49">
        <v>43440000</v>
      </c>
      <c r="Z161" s="49">
        <v>43840000</v>
      </c>
      <c r="AA161" s="49">
        <v>43440000</v>
      </c>
      <c r="AB161" s="49">
        <v>43840000</v>
      </c>
    </row>
    <row r="162" spans="2:28" x14ac:dyDescent="0.25">
      <c r="B162">
        <v>158</v>
      </c>
      <c r="C162">
        <v>159</v>
      </c>
      <c r="D162" s="71"/>
      <c r="E162" s="71"/>
      <c r="F162">
        <v>5</v>
      </c>
      <c r="J162">
        <v>1</v>
      </c>
      <c r="K162">
        <v>0</v>
      </c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 spans="2:28" x14ac:dyDescent="0.25">
      <c r="B163">
        <v>159</v>
      </c>
      <c r="C163">
        <v>160</v>
      </c>
      <c r="D163" s="71">
        <v>5500</v>
      </c>
      <c r="E163" s="71"/>
      <c r="F163">
        <v>5</v>
      </c>
      <c r="I163">
        <v>2</v>
      </c>
      <c r="J163">
        <v>1</v>
      </c>
      <c r="K163">
        <v>1</v>
      </c>
      <c r="O163" t="s">
        <v>1546</v>
      </c>
      <c r="P163" s="49">
        <v>-562920000</v>
      </c>
      <c r="Q163" s="49">
        <v>-44000000</v>
      </c>
      <c r="R163" s="49">
        <v>-43200000</v>
      </c>
      <c r="S163" s="49">
        <v>-44000000</v>
      </c>
      <c r="T163" s="49">
        <v>-43600000</v>
      </c>
      <c r="U163" s="49">
        <v>-44000000</v>
      </c>
      <c r="V163" s="49">
        <v>-43600000</v>
      </c>
      <c r="W163" s="49">
        <v>-44120000</v>
      </c>
      <c r="X163" s="49">
        <v>-62240000</v>
      </c>
      <c r="Y163" s="49">
        <v>-61840000</v>
      </c>
      <c r="Z163" s="49">
        <v>-44240000</v>
      </c>
      <c r="AA163" s="49">
        <v>-43840000</v>
      </c>
      <c r="AB163" s="49">
        <v>-44240000</v>
      </c>
    </row>
    <row r="164" spans="2:28" x14ac:dyDescent="0.25">
      <c r="B164">
        <v>160</v>
      </c>
      <c r="C164">
        <v>161</v>
      </c>
      <c r="D164" s="71">
        <v>5530</v>
      </c>
      <c r="E164" s="71" t="s">
        <v>700</v>
      </c>
      <c r="F164">
        <v>5</v>
      </c>
      <c r="J164">
        <v>1</v>
      </c>
      <c r="K164">
        <v>1</v>
      </c>
      <c r="N164" t="s">
        <v>700</v>
      </c>
      <c r="O164" t="s">
        <v>732</v>
      </c>
      <c r="P164" s="49">
        <v>-36000000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-18000000</v>
      </c>
      <c r="Y164" s="49">
        <v>-18000000</v>
      </c>
      <c r="Z164" s="49">
        <v>0</v>
      </c>
      <c r="AA164" s="49">
        <v>0</v>
      </c>
      <c r="AB164" s="49">
        <v>0</v>
      </c>
    </row>
    <row r="165" spans="2:28" x14ac:dyDescent="0.25">
      <c r="B165">
        <v>161</v>
      </c>
      <c r="C165">
        <v>162</v>
      </c>
      <c r="D165" s="71">
        <v>5535</v>
      </c>
      <c r="E165" s="71" t="s">
        <v>701</v>
      </c>
      <c r="F165">
        <v>5</v>
      </c>
      <c r="J165">
        <v>1</v>
      </c>
      <c r="K165">
        <v>1</v>
      </c>
      <c r="N165" t="s">
        <v>701</v>
      </c>
      <c r="O165" t="s">
        <v>733</v>
      </c>
      <c r="P165" s="49">
        <v>-4800000</v>
      </c>
      <c r="Q165" s="49">
        <v>-400000</v>
      </c>
      <c r="R165" s="49">
        <v>-400000</v>
      </c>
      <c r="S165" s="49">
        <v>-400000</v>
      </c>
      <c r="T165" s="49">
        <v>-400000</v>
      </c>
      <c r="U165" s="49">
        <v>-400000</v>
      </c>
      <c r="V165" s="49">
        <v>-400000</v>
      </c>
      <c r="W165" s="49">
        <v>-400000</v>
      </c>
      <c r="X165" s="49">
        <v>-400000</v>
      </c>
      <c r="Y165" s="49">
        <v>-400000</v>
      </c>
      <c r="Z165" s="49">
        <v>-400000</v>
      </c>
      <c r="AA165" s="49">
        <v>-400000</v>
      </c>
      <c r="AB165" s="49">
        <v>-400000</v>
      </c>
    </row>
    <row r="166" spans="2:28" x14ac:dyDescent="0.25">
      <c r="B166">
        <v>162</v>
      </c>
      <c r="C166">
        <v>163</v>
      </c>
      <c r="D166" s="71">
        <v>5537</v>
      </c>
      <c r="E166" s="71" t="s">
        <v>734</v>
      </c>
      <c r="F166">
        <v>5</v>
      </c>
      <c r="J166">
        <v>1</v>
      </c>
      <c r="K166">
        <v>1</v>
      </c>
      <c r="N166" t="s">
        <v>734</v>
      </c>
      <c r="O166" t="s">
        <v>735</v>
      </c>
      <c r="P166" s="49">
        <v>-522120000</v>
      </c>
      <c r="Q166" s="49">
        <v>-43600000</v>
      </c>
      <c r="R166" s="49">
        <v>-42800000</v>
      </c>
      <c r="S166" s="49">
        <v>-43600000</v>
      </c>
      <c r="T166" s="49">
        <v>-43200000</v>
      </c>
      <c r="U166" s="49">
        <v>-43600000</v>
      </c>
      <c r="V166" s="49">
        <v>-43200000</v>
      </c>
      <c r="W166" s="49">
        <v>-43720000</v>
      </c>
      <c r="X166" s="49">
        <v>-43840000</v>
      </c>
      <c r="Y166" s="49">
        <v>-43440000</v>
      </c>
      <c r="Z166" s="49">
        <v>-43840000</v>
      </c>
      <c r="AA166" s="49">
        <v>-43440000</v>
      </c>
      <c r="AB166" s="49">
        <v>-43840000</v>
      </c>
    </row>
    <row r="167" spans="2:28" x14ac:dyDescent="0.25">
      <c r="B167">
        <v>163</v>
      </c>
      <c r="C167">
        <v>164</v>
      </c>
      <c r="D167" s="71"/>
      <c r="E167" s="71"/>
      <c r="F167">
        <v>5</v>
      </c>
      <c r="J167">
        <v>1</v>
      </c>
      <c r="K167">
        <v>0</v>
      </c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 spans="2:28" x14ac:dyDescent="0.25">
      <c r="B168">
        <v>164</v>
      </c>
      <c r="C168">
        <v>165</v>
      </c>
      <c r="D168" s="71">
        <v>5700</v>
      </c>
      <c r="E168" s="71"/>
      <c r="F168">
        <v>5</v>
      </c>
      <c r="I168">
        <v>1</v>
      </c>
      <c r="J168">
        <v>1</v>
      </c>
      <c r="K168">
        <v>1</v>
      </c>
      <c r="O168" t="s">
        <v>1547</v>
      </c>
      <c r="P168" s="49">
        <v>449700000</v>
      </c>
      <c r="Q168" s="49">
        <v>40000000</v>
      </c>
      <c r="R168" s="49">
        <v>40800000</v>
      </c>
      <c r="S168" s="49">
        <v>40000000</v>
      </c>
      <c r="T168" s="49">
        <v>40400000</v>
      </c>
      <c r="U168" s="49">
        <v>40000000</v>
      </c>
      <c r="V168" s="49">
        <v>40400000</v>
      </c>
      <c r="W168" s="49">
        <v>40300000</v>
      </c>
      <c r="X168" s="49">
        <v>22600000</v>
      </c>
      <c r="Y168" s="49">
        <v>23000000</v>
      </c>
      <c r="Z168" s="49">
        <v>40600000</v>
      </c>
      <c r="AA168" s="49">
        <v>41000000</v>
      </c>
      <c r="AB168" s="49">
        <v>40600000</v>
      </c>
    </row>
    <row r="169" spans="2:28" x14ac:dyDescent="0.25">
      <c r="B169">
        <v>165</v>
      </c>
      <c r="C169">
        <v>166</v>
      </c>
      <c r="D169" s="71"/>
      <c r="E169" s="71"/>
      <c r="F169">
        <v>5</v>
      </c>
      <c r="J169">
        <v>1</v>
      </c>
      <c r="K169">
        <v>0</v>
      </c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 spans="2:28" x14ac:dyDescent="0.25">
      <c r="B170">
        <v>166</v>
      </c>
      <c r="C170">
        <v>167</v>
      </c>
      <c r="D170" s="71">
        <v>5800</v>
      </c>
      <c r="E170" s="71"/>
      <c r="F170">
        <v>5</v>
      </c>
      <c r="I170">
        <v>2</v>
      </c>
      <c r="J170">
        <v>1</v>
      </c>
      <c r="K170">
        <v>1</v>
      </c>
      <c r="O170" t="s">
        <v>1548</v>
      </c>
      <c r="P170" s="49">
        <v>-450700000</v>
      </c>
      <c r="Q170" s="49">
        <v>-41600000</v>
      </c>
      <c r="R170" s="49">
        <v>-40000000</v>
      </c>
      <c r="S170" s="49">
        <v>-40800000</v>
      </c>
      <c r="T170" s="49">
        <v>-40000000</v>
      </c>
      <c r="U170" s="49">
        <v>-40400000</v>
      </c>
      <c r="V170" s="49">
        <v>-40000000</v>
      </c>
      <c r="W170" s="49">
        <v>-40400000</v>
      </c>
      <c r="X170" s="49">
        <v>-40300000</v>
      </c>
      <c r="Y170" s="49">
        <v>-22600000</v>
      </c>
      <c r="Z170" s="49">
        <v>-23000000</v>
      </c>
      <c r="AA170" s="49">
        <v>-40600000</v>
      </c>
      <c r="AB170" s="49">
        <v>-41000000</v>
      </c>
    </row>
    <row r="171" spans="2:28" x14ac:dyDescent="0.25">
      <c r="B171">
        <v>167</v>
      </c>
      <c r="C171">
        <v>168</v>
      </c>
      <c r="D171" s="71"/>
      <c r="E171" s="71"/>
      <c r="F171">
        <v>5</v>
      </c>
      <c r="J171">
        <v>1</v>
      </c>
      <c r="K171">
        <v>0</v>
      </c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 spans="2:28" x14ac:dyDescent="0.25">
      <c r="Q172" s="49"/>
    </row>
  </sheetData>
  <phoneticPr fontId="4" type="noConversion"/>
  <conditionalFormatting sqref="B4:AB171">
    <cfRule type="expression" priority="5">
      <formula>$I4=8</formula>
    </cfRule>
    <cfRule type="expression" dxfId="193" priority="6">
      <formula>$I4=2</formula>
    </cfRule>
    <cfRule type="expression" dxfId="192" priority="7">
      <formula>$I4=1</formula>
    </cfRule>
    <cfRule type="expression" dxfId="191" priority="8">
      <formula>$I4=9</formula>
    </cfRule>
  </conditionalFormatting>
  <dataValidations disablePrompts="1" count="1">
    <dataValidation allowBlank="1" showInputMessage="1" showErrorMessage="1" sqref="A1" xr:uid="{6A2D88F7-3912-4ECD-9A1C-5F2E6C677E9E}"/>
  </dataValidations>
  <pageMargins left="0.7" right="0.7" top="0.75" bottom="0.75" header="0.3" footer="0.3"/>
  <pageSetup paperSize="9" scale="26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0129-6D62-4B7E-B0F3-DEB99A62C1AB}">
  <sheetPr codeName="Sheet2">
    <tabColor rgb="FF00B050"/>
    <pageSetUpPr fitToPage="1"/>
  </sheetPr>
  <dimension ref="B1:X4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7.5703125" customWidth="1"/>
    <col min="4" max="4" width="56.5703125" customWidth="1"/>
    <col min="5" max="5" width="31.140625" bestFit="1" customWidth="1"/>
    <col min="6" max="6" width="13.7109375" customWidth="1"/>
    <col min="7" max="7" width="14.140625" bestFit="1" customWidth="1"/>
    <col min="8" max="9" width="13.140625" customWidth="1"/>
    <col min="10" max="10" width="11.5703125" customWidth="1"/>
    <col min="11" max="12" width="12.28515625" customWidth="1"/>
    <col min="13" max="18" width="7.140625" customWidth="1"/>
    <col min="19" max="24" width="0" hidden="1" customWidth="1"/>
  </cols>
  <sheetData>
    <row r="1" spans="2:24" x14ac:dyDescent="0.25">
      <c r="F1" s="45"/>
      <c r="G1" s="45"/>
      <c r="H1" s="45"/>
      <c r="I1" s="45"/>
      <c r="J1" s="45"/>
      <c r="K1" s="45"/>
      <c r="L1" s="45"/>
      <c r="M1" s="45"/>
      <c r="N1" s="45"/>
    </row>
    <row r="3" spans="2:24" x14ac:dyDescent="0.25">
      <c r="B3" t="s">
        <v>77</v>
      </c>
      <c r="C3" t="s">
        <v>644</v>
      </c>
      <c r="D3" t="s">
        <v>891</v>
      </c>
      <c r="E3" t="s">
        <v>892</v>
      </c>
      <c r="F3" t="s">
        <v>590</v>
      </c>
      <c r="G3" t="s">
        <v>591</v>
      </c>
      <c r="H3" t="s">
        <v>548</v>
      </c>
      <c r="I3" t="s">
        <v>547</v>
      </c>
      <c r="J3" t="s">
        <v>1119</v>
      </c>
      <c r="K3" t="s">
        <v>550</v>
      </c>
      <c r="L3" t="s">
        <v>549</v>
      </c>
      <c r="M3" t="s">
        <v>1120</v>
      </c>
      <c r="N3" t="s">
        <v>1121</v>
      </c>
      <c r="O3" t="s">
        <v>1122</v>
      </c>
      <c r="P3" t="s">
        <v>1123</v>
      </c>
      <c r="Q3" t="s">
        <v>1124</v>
      </c>
      <c r="R3" t="s">
        <v>1125</v>
      </c>
      <c r="S3" t="s">
        <v>1113</v>
      </c>
      <c r="T3" t="s">
        <v>1114</v>
      </c>
      <c r="U3" t="s">
        <v>1115</v>
      </c>
      <c r="V3" t="s">
        <v>1116</v>
      </c>
      <c r="W3" t="s">
        <v>1117</v>
      </c>
      <c r="X3" t="s">
        <v>1118</v>
      </c>
    </row>
    <row r="4" spans="2:24" x14ac:dyDescent="0.25">
      <c r="B4">
        <v>0</v>
      </c>
      <c r="C4" t="s">
        <v>205</v>
      </c>
      <c r="D4" t="s">
        <v>826</v>
      </c>
      <c r="E4" t="s">
        <v>893</v>
      </c>
      <c r="F4" s="49">
        <v>6075720000</v>
      </c>
      <c r="G4" s="49">
        <v>6075720000</v>
      </c>
      <c r="H4" s="49">
        <v>6075720000</v>
      </c>
      <c r="I4" s="49">
        <v>5063100000</v>
      </c>
      <c r="J4" s="49">
        <v>0</v>
      </c>
      <c r="K4" s="49">
        <v>1012620000</v>
      </c>
      <c r="L4" s="49">
        <v>0</v>
      </c>
      <c r="M4" t="s">
        <v>702</v>
      </c>
      <c r="N4" t="s">
        <v>703</v>
      </c>
      <c r="O4" t="s">
        <v>703</v>
      </c>
      <c r="P4" t="s">
        <v>696</v>
      </c>
      <c r="Q4" t="s">
        <v>696</v>
      </c>
      <c r="R4" t="s">
        <v>857</v>
      </c>
      <c r="S4">
        <v>1</v>
      </c>
      <c r="T4">
        <v>2</v>
      </c>
      <c r="U4">
        <v>2</v>
      </c>
      <c r="V4">
        <v>3</v>
      </c>
      <c r="W4">
        <v>3</v>
      </c>
      <c r="X4">
        <v>4</v>
      </c>
    </row>
    <row r="5" spans="2:24" x14ac:dyDescent="0.25">
      <c r="B5">
        <v>1</v>
      </c>
      <c r="C5" t="s">
        <v>28</v>
      </c>
      <c r="D5" t="s">
        <v>692</v>
      </c>
      <c r="E5" t="s">
        <v>569</v>
      </c>
      <c r="F5" s="49">
        <v>36000000</v>
      </c>
      <c r="G5" s="49">
        <v>0</v>
      </c>
      <c r="H5" s="49">
        <v>36000000</v>
      </c>
      <c r="I5" s="49">
        <v>0</v>
      </c>
      <c r="J5" s="49">
        <v>0</v>
      </c>
      <c r="K5" s="49">
        <v>0</v>
      </c>
      <c r="L5" s="49">
        <v>-36000000</v>
      </c>
      <c r="M5" t="s">
        <v>702</v>
      </c>
      <c r="N5" t="s">
        <v>709</v>
      </c>
      <c r="S5">
        <v>1</v>
      </c>
      <c r="T5">
        <v>2</v>
      </c>
      <c r="U5">
        <v>0</v>
      </c>
      <c r="V5">
        <v>0</v>
      </c>
      <c r="W5">
        <v>0</v>
      </c>
      <c r="X5">
        <v>0</v>
      </c>
    </row>
    <row r="6" spans="2:24" x14ac:dyDescent="0.25">
      <c r="B6">
        <v>2</v>
      </c>
      <c r="C6" t="s">
        <v>29</v>
      </c>
      <c r="D6" t="s">
        <v>693</v>
      </c>
      <c r="E6" t="s">
        <v>569</v>
      </c>
      <c r="F6" s="49">
        <v>180000000</v>
      </c>
      <c r="G6" s="49">
        <v>0</v>
      </c>
      <c r="H6" s="49">
        <v>180000000</v>
      </c>
      <c r="I6" s="49">
        <v>0</v>
      </c>
      <c r="J6" s="49">
        <v>0</v>
      </c>
      <c r="K6" s="49">
        <v>0</v>
      </c>
      <c r="L6" s="49">
        <v>-180000000</v>
      </c>
      <c r="M6" t="s">
        <v>702</v>
      </c>
      <c r="N6" t="s">
        <v>706</v>
      </c>
      <c r="S6">
        <v>1</v>
      </c>
      <c r="T6">
        <v>2</v>
      </c>
      <c r="U6">
        <v>0</v>
      </c>
      <c r="V6">
        <v>0</v>
      </c>
      <c r="W6">
        <v>0</v>
      </c>
      <c r="X6">
        <v>0</v>
      </c>
    </row>
    <row r="7" spans="2:24" x14ac:dyDescent="0.25">
      <c r="B7">
        <v>3</v>
      </c>
      <c r="C7" t="s">
        <v>758</v>
      </c>
      <c r="D7" t="s">
        <v>682</v>
      </c>
      <c r="E7" t="s">
        <v>894</v>
      </c>
      <c r="F7" s="49">
        <v>1301940000</v>
      </c>
      <c r="G7" s="49">
        <v>1301940000</v>
      </c>
      <c r="H7" s="49">
        <v>-1301940000</v>
      </c>
      <c r="I7" s="49">
        <v>-1084950000</v>
      </c>
      <c r="J7" s="49">
        <v>0</v>
      </c>
      <c r="K7" s="49">
        <v>-216990000</v>
      </c>
      <c r="L7" s="49">
        <v>0</v>
      </c>
      <c r="M7" t="s">
        <v>782</v>
      </c>
      <c r="N7" t="s">
        <v>702</v>
      </c>
      <c r="O7" t="s">
        <v>698</v>
      </c>
      <c r="P7" t="s">
        <v>782</v>
      </c>
      <c r="Q7" t="s">
        <v>734</v>
      </c>
      <c r="R7" t="s">
        <v>782</v>
      </c>
      <c r="S7">
        <v>2</v>
      </c>
      <c r="T7">
        <v>1</v>
      </c>
      <c r="U7">
        <v>3</v>
      </c>
      <c r="V7">
        <v>2</v>
      </c>
      <c r="W7">
        <v>4</v>
      </c>
      <c r="X7">
        <v>2</v>
      </c>
    </row>
    <row r="8" spans="2:24" x14ac:dyDescent="0.25">
      <c r="B8">
        <v>4</v>
      </c>
      <c r="C8" t="s">
        <v>759</v>
      </c>
      <c r="D8" t="s">
        <v>683</v>
      </c>
      <c r="E8" t="s">
        <v>894</v>
      </c>
      <c r="F8" s="49">
        <v>433980000</v>
      </c>
      <c r="G8" s="49">
        <v>433980000</v>
      </c>
      <c r="H8" s="49">
        <v>-433980000</v>
      </c>
      <c r="I8" s="49">
        <v>-361650000</v>
      </c>
      <c r="J8" s="49">
        <v>0</v>
      </c>
      <c r="K8" s="49">
        <v>-72330000</v>
      </c>
      <c r="L8" s="49">
        <v>0</v>
      </c>
      <c r="M8" t="s">
        <v>782</v>
      </c>
      <c r="N8" t="s">
        <v>702</v>
      </c>
      <c r="O8" t="s">
        <v>717</v>
      </c>
      <c r="P8" t="s">
        <v>782</v>
      </c>
      <c r="Q8" t="s">
        <v>734</v>
      </c>
      <c r="R8" t="s">
        <v>782</v>
      </c>
      <c r="S8">
        <v>2</v>
      </c>
      <c r="T8">
        <v>1</v>
      </c>
      <c r="U8">
        <v>3</v>
      </c>
      <c r="V8">
        <v>2</v>
      </c>
      <c r="W8">
        <v>4</v>
      </c>
      <c r="X8">
        <v>2</v>
      </c>
    </row>
    <row r="9" spans="2:24" x14ac:dyDescent="0.25">
      <c r="B9">
        <v>5</v>
      </c>
      <c r="C9" t="s">
        <v>760</v>
      </c>
      <c r="D9" t="s">
        <v>895</v>
      </c>
      <c r="E9" t="s">
        <v>894</v>
      </c>
      <c r="F9" s="49">
        <v>878400000</v>
      </c>
      <c r="G9" s="49">
        <v>878400000</v>
      </c>
      <c r="H9" s="49">
        <v>-878400000</v>
      </c>
      <c r="I9" s="49">
        <v>-732000000</v>
      </c>
      <c r="J9" s="49">
        <v>0</v>
      </c>
      <c r="K9" s="49">
        <v>-146400000</v>
      </c>
      <c r="L9" s="49">
        <v>0</v>
      </c>
      <c r="M9" t="s">
        <v>710</v>
      </c>
      <c r="N9" t="s">
        <v>702</v>
      </c>
      <c r="O9" t="s">
        <v>699</v>
      </c>
      <c r="P9" t="s">
        <v>710</v>
      </c>
      <c r="Q9" t="s">
        <v>734</v>
      </c>
      <c r="R9" t="s">
        <v>710</v>
      </c>
      <c r="S9">
        <v>2</v>
      </c>
      <c r="T9">
        <v>1</v>
      </c>
      <c r="U9">
        <v>3</v>
      </c>
      <c r="V9">
        <v>2</v>
      </c>
      <c r="W9">
        <v>4</v>
      </c>
      <c r="X9">
        <v>2</v>
      </c>
    </row>
    <row r="10" spans="2:24" x14ac:dyDescent="0.25">
      <c r="B10">
        <v>6</v>
      </c>
      <c r="C10" t="s">
        <v>761</v>
      </c>
      <c r="D10" t="s">
        <v>762</v>
      </c>
      <c r="E10" t="s">
        <v>894</v>
      </c>
      <c r="F10" s="49">
        <v>144000000</v>
      </c>
      <c r="G10" s="49">
        <v>144000000</v>
      </c>
      <c r="H10" s="49">
        <v>-144000000</v>
      </c>
      <c r="I10" s="49">
        <v>-120000000</v>
      </c>
      <c r="J10" s="49">
        <v>0</v>
      </c>
      <c r="K10" s="49">
        <v>-24000000</v>
      </c>
      <c r="L10" s="49">
        <v>0</v>
      </c>
      <c r="M10" t="s">
        <v>710</v>
      </c>
      <c r="N10" t="s">
        <v>702</v>
      </c>
      <c r="O10" t="s">
        <v>711</v>
      </c>
      <c r="P10" t="s">
        <v>710</v>
      </c>
      <c r="Q10" t="s">
        <v>734</v>
      </c>
      <c r="R10" t="s">
        <v>710</v>
      </c>
      <c r="S10">
        <v>2</v>
      </c>
      <c r="T10">
        <v>1</v>
      </c>
      <c r="U10">
        <v>3</v>
      </c>
      <c r="V10">
        <v>2</v>
      </c>
      <c r="W10">
        <v>4</v>
      </c>
      <c r="X10">
        <v>2</v>
      </c>
    </row>
    <row r="11" spans="2:24" x14ac:dyDescent="0.25">
      <c r="B11">
        <v>7</v>
      </c>
      <c r="C11" t="s">
        <v>763</v>
      </c>
      <c r="D11" t="s">
        <v>764</v>
      </c>
      <c r="E11" t="s">
        <v>894</v>
      </c>
      <c r="F11" s="49">
        <v>288000000</v>
      </c>
      <c r="G11" s="49">
        <v>288000000</v>
      </c>
      <c r="H11" s="49">
        <v>-288000000</v>
      </c>
      <c r="I11" s="49">
        <v>-240000000</v>
      </c>
      <c r="J11" s="49">
        <v>0</v>
      </c>
      <c r="K11" s="49">
        <v>-48000000</v>
      </c>
      <c r="L11" s="49">
        <v>0</v>
      </c>
      <c r="M11" t="s">
        <v>710</v>
      </c>
      <c r="N11" t="s">
        <v>702</v>
      </c>
      <c r="O11" t="s">
        <v>718</v>
      </c>
      <c r="P11" t="s">
        <v>710</v>
      </c>
      <c r="Q11" t="s">
        <v>734</v>
      </c>
      <c r="R11" t="s">
        <v>710</v>
      </c>
      <c r="S11">
        <v>2</v>
      </c>
      <c r="T11">
        <v>1</v>
      </c>
      <c r="U11">
        <v>3</v>
      </c>
      <c r="V11">
        <v>2</v>
      </c>
      <c r="W11">
        <v>4</v>
      </c>
      <c r="X11">
        <v>2</v>
      </c>
    </row>
    <row r="12" spans="2:24" x14ac:dyDescent="0.25">
      <c r="B12">
        <v>8</v>
      </c>
      <c r="C12" t="s">
        <v>765</v>
      </c>
      <c r="D12" t="s">
        <v>829</v>
      </c>
      <c r="E12" t="s">
        <v>896</v>
      </c>
      <c r="F12" s="49">
        <v>0</v>
      </c>
      <c r="G12" s="49">
        <v>24000000</v>
      </c>
      <c r="H12" s="49">
        <v>0</v>
      </c>
      <c r="I12" s="49">
        <v>-24000000</v>
      </c>
      <c r="J12" s="49">
        <v>-24000000</v>
      </c>
      <c r="K12" s="49">
        <v>0</v>
      </c>
      <c r="L12" s="49">
        <v>0</v>
      </c>
      <c r="O12" t="s">
        <v>719</v>
      </c>
      <c r="P12" t="s">
        <v>728</v>
      </c>
      <c r="S12">
        <v>0</v>
      </c>
      <c r="T12">
        <v>0</v>
      </c>
      <c r="U12">
        <v>3</v>
      </c>
      <c r="V12">
        <v>3</v>
      </c>
      <c r="W12">
        <v>0</v>
      </c>
      <c r="X12">
        <v>0</v>
      </c>
    </row>
    <row r="13" spans="2:24" x14ac:dyDescent="0.25">
      <c r="B13">
        <v>9</v>
      </c>
      <c r="C13" t="s">
        <v>766</v>
      </c>
      <c r="D13" t="s">
        <v>684</v>
      </c>
      <c r="E13" t="s">
        <v>894</v>
      </c>
      <c r="F13" s="49">
        <v>43200000</v>
      </c>
      <c r="G13" s="49">
        <v>43200000</v>
      </c>
      <c r="H13" s="49">
        <v>-43200000</v>
      </c>
      <c r="I13" s="49">
        <v>-36000000</v>
      </c>
      <c r="J13" s="49">
        <v>0</v>
      </c>
      <c r="K13" s="49">
        <v>-7200000</v>
      </c>
      <c r="L13" s="49">
        <v>0</v>
      </c>
      <c r="M13" t="s">
        <v>858</v>
      </c>
      <c r="N13" t="s">
        <v>702</v>
      </c>
      <c r="O13" t="s">
        <v>756</v>
      </c>
      <c r="P13" t="s">
        <v>858</v>
      </c>
      <c r="Q13" t="s">
        <v>734</v>
      </c>
      <c r="R13" t="s">
        <v>858</v>
      </c>
      <c r="S13">
        <v>2</v>
      </c>
      <c r="T13">
        <v>1</v>
      </c>
      <c r="U13">
        <v>3</v>
      </c>
      <c r="V13">
        <v>2</v>
      </c>
      <c r="W13">
        <v>4</v>
      </c>
      <c r="X13">
        <v>2</v>
      </c>
    </row>
    <row r="14" spans="2:24" x14ac:dyDescent="0.25">
      <c r="B14">
        <v>10</v>
      </c>
      <c r="C14" t="s">
        <v>767</v>
      </c>
      <c r="D14" t="s">
        <v>685</v>
      </c>
      <c r="E14" t="s">
        <v>894</v>
      </c>
      <c r="F14" s="49">
        <v>43200000</v>
      </c>
      <c r="G14" s="49">
        <v>43200000</v>
      </c>
      <c r="H14" s="49">
        <v>-43200000</v>
      </c>
      <c r="I14" s="49">
        <v>-36000000</v>
      </c>
      <c r="J14" s="49">
        <v>0</v>
      </c>
      <c r="K14" s="49">
        <v>-7200000</v>
      </c>
      <c r="L14" s="49">
        <v>0</v>
      </c>
      <c r="M14" t="s">
        <v>858</v>
      </c>
      <c r="N14" t="s">
        <v>702</v>
      </c>
      <c r="O14" t="s">
        <v>757</v>
      </c>
      <c r="P14" t="s">
        <v>858</v>
      </c>
      <c r="Q14" t="s">
        <v>734</v>
      </c>
      <c r="R14" t="s">
        <v>858</v>
      </c>
      <c r="S14">
        <v>2</v>
      </c>
      <c r="T14">
        <v>1</v>
      </c>
      <c r="U14">
        <v>3</v>
      </c>
      <c r="V14">
        <v>2</v>
      </c>
      <c r="W14">
        <v>4</v>
      </c>
      <c r="X14">
        <v>2</v>
      </c>
    </row>
    <row r="15" spans="2:24" x14ac:dyDescent="0.25">
      <c r="B15">
        <v>11</v>
      </c>
      <c r="C15" t="s">
        <v>768</v>
      </c>
      <c r="D15" t="s">
        <v>881</v>
      </c>
      <c r="E15" t="s">
        <v>574</v>
      </c>
      <c r="F15" s="49">
        <v>0</v>
      </c>
      <c r="G15" s="49">
        <v>543375000</v>
      </c>
      <c r="H15" s="49">
        <v>0</v>
      </c>
      <c r="I15" s="49">
        <v>-543375000</v>
      </c>
      <c r="J15" s="49">
        <v>-543375000</v>
      </c>
      <c r="K15" s="49">
        <v>0</v>
      </c>
      <c r="L15" s="49">
        <v>0</v>
      </c>
      <c r="O15" t="s">
        <v>720</v>
      </c>
      <c r="P15" t="s">
        <v>695</v>
      </c>
      <c r="S15">
        <v>0</v>
      </c>
      <c r="T15">
        <v>0</v>
      </c>
      <c r="U15">
        <v>3</v>
      </c>
      <c r="V15">
        <v>3</v>
      </c>
      <c r="W15">
        <v>0</v>
      </c>
      <c r="X15">
        <v>0</v>
      </c>
    </row>
    <row r="16" spans="2:24" x14ac:dyDescent="0.25">
      <c r="B16">
        <v>12</v>
      </c>
      <c r="C16" t="s">
        <v>769</v>
      </c>
      <c r="D16" t="s">
        <v>670</v>
      </c>
      <c r="E16" t="s">
        <v>896</v>
      </c>
      <c r="F16" s="49">
        <v>93960000</v>
      </c>
      <c r="G16" s="49">
        <v>108000000</v>
      </c>
      <c r="H16" s="49">
        <v>0</v>
      </c>
      <c r="I16" s="49">
        <v>-108000000</v>
      </c>
      <c r="J16" s="49">
        <v>-108000000</v>
      </c>
      <c r="K16" s="49">
        <v>0</v>
      </c>
      <c r="L16" s="49">
        <v>0</v>
      </c>
      <c r="O16" t="s">
        <v>721</v>
      </c>
      <c r="P16" t="s">
        <v>715</v>
      </c>
      <c r="S16">
        <v>0</v>
      </c>
      <c r="T16">
        <v>0</v>
      </c>
      <c r="U16">
        <v>3</v>
      </c>
      <c r="V16">
        <v>3</v>
      </c>
      <c r="W16">
        <v>0</v>
      </c>
      <c r="X16">
        <v>0</v>
      </c>
    </row>
    <row r="17" spans="2:24" x14ac:dyDescent="0.25">
      <c r="B17">
        <v>13</v>
      </c>
      <c r="C17" t="s">
        <v>770</v>
      </c>
      <c r="D17" t="s">
        <v>671</v>
      </c>
      <c r="E17" t="s">
        <v>896</v>
      </c>
      <c r="F17" s="49">
        <v>52200000</v>
      </c>
      <c r="G17" s="49">
        <v>60000000</v>
      </c>
      <c r="H17" s="49">
        <v>0</v>
      </c>
      <c r="I17" s="49">
        <v>-60000000</v>
      </c>
      <c r="J17" s="49">
        <v>-60000000</v>
      </c>
      <c r="K17" s="49">
        <v>0</v>
      </c>
      <c r="L17" s="49">
        <v>0</v>
      </c>
      <c r="O17" t="s">
        <v>827</v>
      </c>
      <c r="P17" t="s">
        <v>715</v>
      </c>
      <c r="S17">
        <v>0</v>
      </c>
      <c r="T17">
        <v>0</v>
      </c>
      <c r="U17">
        <v>3</v>
      </c>
      <c r="V17">
        <v>3</v>
      </c>
      <c r="W17">
        <v>0</v>
      </c>
      <c r="X17">
        <v>0</v>
      </c>
    </row>
    <row r="18" spans="2:24" x14ac:dyDescent="0.25">
      <c r="B18">
        <v>14</v>
      </c>
      <c r="C18" t="s">
        <v>771</v>
      </c>
      <c r="D18" t="s">
        <v>672</v>
      </c>
      <c r="E18" t="s">
        <v>896</v>
      </c>
      <c r="F18" s="49">
        <v>83520000</v>
      </c>
      <c r="G18" s="49">
        <v>96000000</v>
      </c>
      <c r="H18" s="49">
        <v>0</v>
      </c>
      <c r="I18" s="49">
        <v>-96000000</v>
      </c>
      <c r="J18" s="49">
        <v>-96000000</v>
      </c>
      <c r="K18" s="49">
        <v>0</v>
      </c>
      <c r="L18" s="49">
        <v>0</v>
      </c>
      <c r="O18" t="s">
        <v>712</v>
      </c>
      <c r="P18" t="s">
        <v>715</v>
      </c>
      <c r="S18">
        <v>0</v>
      </c>
      <c r="T18">
        <v>0</v>
      </c>
      <c r="U18">
        <v>3</v>
      </c>
      <c r="V18">
        <v>3</v>
      </c>
      <c r="W18">
        <v>0</v>
      </c>
      <c r="X18">
        <v>0</v>
      </c>
    </row>
    <row r="19" spans="2:24" x14ac:dyDescent="0.25">
      <c r="B19">
        <v>15</v>
      </c>
      <c r="C19" t="s">
        <v>1262</v>
      </c>
      <c r="D19" t="s">
        <v>1263</v>
      </c>
      <c r="E19" t="s">
        <v>573</v>
      </c>
      <c r="F19" s="49">
        <v>229680000</v>
      </c>
      <c r="G19" s="49">
        <v>264000000</v>
      </c>
      <c r="H19" s="49">
        <v>-229680000</v>
      </c>
      <c r="I19" s="49">
        <v>0</v>
      </c>
      <c r="J19" s="49">
        <v>264000000</v>
      </c>
      <c r="K19" s="49">
        <v>0</v>
      </c>
      <c r="L19" s="49">
        <v>-34320000</v>
      </c>
      <c r="M19" t="s">
        <v>715</v>
      </c>
      <c r="N19" t="s">
        <v>702</v>
      </c>
      <c r="S19">
        <v>2</v>
      </c>
      <c r="T19">
        <v>1</v>
      </c>
      <c r="U19">
        <v>0</v>
      </c>
      <c r="V19">
        <v>0</v>
      </c>
      <c r="W19">
        <v>0</v>
      </c>
      <c r="X19">
        <v>0</v>
      </c>
    </row>
    <row r="20" spans="2:24" x14ac:dyDescent="0.25">
      <c r="B20">
        <v>16</v>
      </c>
      <c r="C20" t="s">
        <v>31</v>
      </c>
      <c r="D20" t="s">
        <v>882</v>
      </c>
      <c r="E20" t="s">
        <v>575</v>
      </c>
      <c r="F20" s="49">
        <v>14040000</v>
      </c>
      <c r="G20" s="49">
        <v>14040000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O20" t="s">
        <v>715</v>
      </c>
      <c r="P20" t="s">
        <v>714</v>
      </c>
      <c r="S20">
        <v>0</v>
      </c>
      <c r="T20">
        <v>0</v>
      </c>
      <c r="U20">
        <v>2</v>
      </c>
      <c r="V20">
        <v>2</v>
      </c>
      <c r="W20">
        <v>0</v>
      </c>
      <c r="X20">
        <v>0</v>
      </c>
    </row>
    <row r="21" spans="2:24" x14ac:dyDescent="0.25">
      <c r="B21">
        <v>17</v>
      </c>
      <c r="C21" t="s">
        <v>32</v>
      </c>
      <c r="D21" t="s">
        <v>883</v>
      </c>
      <c r="E21" t="s">
        <v>575</v>
      </c>
      <c r="F21" s="49">
        <v>7800000</v>
      </c>
      <c r="G21" s="49">
        <v>7800000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O21" t="s">
        <v>715</v>
      </c>
      <c r="P21" t="s">
        <v>714</v>
      </c>
      <c r="S21">
        <v>0</v>
      </c>
      <c r="T21">
        <v>0</v>
      </c>
      <c r="U21">
        <v>2</v>
      </c>
      <c r="V21">
        <v>2</v>
      </c>
      <c r="W21">
        <v>0</v>
      </c>
      <c r="X21">
        <v>0</v>
      </c>
    </row>
    <row r="22" spans="2:24" x14ac:dyDescent="0.25">
      <c r="B22">
        <v>18</v>
      </c>
      <c r="C22" t="s">
        <v>33</v>
      </c>
      <c r="D22" t="s">
        <v>884</v>
      </c>
      <c r="E22" t="s">
        <v>575</v>
      </c>
      <c r="F22" s="49">
        <v>12480000</v>
      </c>
      <c r="G22" s="49">
        <v>12480000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O22" t="s">
        <v>715</v>
      </c>
      <c r="P22" t="s">
        <v>714</v>
      </c>
      <c r="S22">
        <v>0</v>
      </c>
      <c r="T22">
        <v>0</v>
      </c>
      <c r="U22">
        <v>2</v>
      </c>
      <c r="V22">
        <v>2</v>
      </c>
      <c r="W22">
        <v>0</v>
      </c>
      <c r="X22">
        <v>0</v>
      </c>
    </row>
    <row r="23" spans="2:24" x14ac:dyDescent="0.25">
      <c r="B23">
        <v>19</v>
      </c>
      <c r="C23" t="s">
        <v>867</v>
      </c>
      <c r="D23" t="s">
        <v>667</v>
      </c>
      <c r="E23" t="s">
        <v>896</v>
      </c>
      <c r="F23" s="49">
        <v>32400000</v>
      </c>
      <c r="G23" s="49">
        <v>32400000</v>
      </c>
      <c r="H23" s="49">
        <v>0</v>
      </c>
      <c r="I23" s="49">
        <v>-32400000</v>
      </c>
      <c r="J23" s="49">
        <v>-32400000</v>
      </c>
      <c r="K23" s="49">
        <v>0</v>
      </c>
      <c r="L23" s="49">
        <v>0</v>
      </c>
      <c r="O23" t="s">
        <v>722</v>
      </c>
      <c r="P23" t="s">
        <v>859</v>
      </c>
      <c r="S23">
        <v>0</v>
      </c>
      <c r="T23">
        <v>0</v>
      </c>
      <c r="U23">
        <v>3</v>
      </c>
      <c r="V23">
        <v>3</v>
      </c>
      <c r="W23">
        <v>0</v>
      </c>
      <c r="X23">
        <v>0</v>
      </c>
    </row>
    <row r="24" spans="2:24" x14ac:dyDescent="0.25">
      <c r="B24">
        <v>20</v>
      </c>
      <c r="C24" t="s">
        <v>868</v>
      </c>
      <c r="D24" t="s">
        <v>668</v>
      </c>
      <c r="E24" t="s">
        <v>896</v>
      </c>
      <c r="F24" s="49">
        <v>18000000</v>
      </c>
      <c r="G24" s="49">
        <v>18000000</v>
      </c>
      <c r="H24" s="49">
        <v>0</v>
      </c>
      <c r="I24" s="49">
        <v>-18000000</v>
      </c>
      <c r="J24" s="49">
        <v>-18000000</v>
      </c>
      <c r="K24" s="49">
        <v>0</v>
      </c>
      <c r="L24" s="49">
        <v>0</v>
      </c>
      <c r="O24" t="s">
        <v>828</v>
      </c>
      <c r="P24" t="s">
        <v>859</v>
      </c>
      <c r="S24">
        <v>0</v>
      </c>
      <c r="T24">
        <v>0</v>
      </c>
      <c r="U24">
        <v>3</v>
      </c>
      <c r="V24">
        <v>3</v>
      </c>
      <c r="W24">
        <v>0</v>
      </c>
      <c r="X24">
        <v>0</v>
      </c>
    </row>
    <row r="25" spans="2:24" x14ac:dyDescent="0.25">
      <c r="B25">
        <v>21</v>
      </c>
      <c r="C25" t="s">
        <v>869</v>
      </c>
      <c r="D25" t="s">
        <v>669</v>
      </c>
      <c r="E25" t="s">
        <v>896</v>
      </c>
      <c r="F25" s="49">
        <v>28800000</v>
      </c>
      <c r="G25" s="49">
        <v>28800000</v>
      </c>
      <c r="H25" s="49">
        <v>0</v>
      </c>
      <c r="I25" s="49">
        <v>-28800000</v>
      </c>
      <c r="J25" s="49">
        <v>-28800000</v>
      </c>
      <c r="K25" s="49">
        <v>0</v>
      </c>
      <c r="L25" s="49">
        <v>0</v>
      </c>
      <c r="O25" t="s">
        <v>713</v>
      </c>
      <c r="P25" t="s">
        <v>859</v>
      </c>
      <c r="S25">
        <v>0</v>
      </c>
      <c r="T25">
        <v>0</v>
      </c>
      <c r="U25">
        <v>3</v>
      </c>
      <c r="V25">
        <v>3</v>
      </c>
      <c r="W25">
        <v>0</v>
      </c>
      <c r="X25">
        <v>0</v>
      </c>
    </row>
    <row r="26" spans="2:24" x14ac:dyDescent="0.25">
      <c r="B26">
        <v>22</v>
      </c>
      <c r="C26" t="s">
        <v>772</v>
      </c>
      <c r="D26" t="s">
        <v>730</v>
      </c>
      <c r="E26" t="s">
        <v>575</v>
      </c>
      <c r="F26" s="49">
        <v>0</v>
      </c>
      <c r="G26" s="49">
        <v>36000000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O26" t="s">
        <v>857</v>
      </c>
      <c r="P26" t="s">
        <v>700</v>
      </c>
      <c r="S26">
        <v>0</v>
      </c>
      <c r="T26">
        <v>0</v>
      </c>
      <c r="U26">
        <v>2</v>
      </c>
      <c r="V26">
        <v>2</v>
      </c>
      <c r="W26">
        <v>0</v>
      </c>
      <c r="X26">
        <v>0</v>
      </c>
    </row>
    <row r="27" spans="2:24" x14ac:dyDescent="0.25">
      <c r="B27">
        <v>23</v>
      </c>
      <c r="C27" t="s">
        <v>773</v>
      </c>
      <c r="D27" t="s">
        <v>731</v>
      </c>
      <c r="E27" t="s">
        <v>575</v>
      </c>
      <c r="F27" s="49">
        <v>0</v>
      </c>
      <c r="G27" s="49">
        <v>4800000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O27" t="s">
        <v>857</v>
      </c>
      <c r="P27" t="s">
        <v>701</v>
      </c>
      <c r="S27">
        <v>0</v>
      </c>
      <c r="T27">
        <v>0</v>
      </c>
      <c r="U27">
        <v>2</v>
      </c>
      <c r="V27">
        <v>2</v>
      </c>
      <c r="W27">
        <v>0</v>
      </c>
      <c r="X27">
        <v>0</v>
      </c>
    </row>
    <row r="28" spans="2:24" x14ac:dyDescent="0.25">
      <c r="B28">
        <v>24</v>
      </c>
      <c r="C28" t="s">
        <v>774</v>
      </c>
      <c r="D28" t="s">
        <v>736</v>
      </c>
      <c r="E28" t="s">
        <v>575</v>
      </c>
      <c r="F28" s="49">
        <v>0</v>
      </c>
      <c r="G28" s="49">
        <v>522120000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O28" t="s">
        <v>857</v>
      </c>
      <c r="P28" t="s">
        <v>734</v>
      </c>
      <c r="S28">
        <v>0</v>
      </c>
      <c r="T28">
        <v>0</v>
      </c>
      <c r="U28">
        <v>2</v>
      </c>
      <c r="V28">
        <v>2</v>
      </c>
      <c r="W28">
        <v>0</v>
      </c>
      <c r="X28">
        <v>0</v>
      </c>
    </row>
    <row r="29" spans="2:24" x14ac:dyDescent="0.25">
      <c r="B29">
        <v>25</v>
      </c>
      <c r="C29" t="s">
        <v>775</v>
      </c>
      <c r="D29" t="s">
        <v>664</v>
      </c>
      <c r="E29" t="s">
        <v>573</v>
      </c>
      <c r="F29" s="49">
        <v>34320000</v>
      </c>
      <c r="G29" s="49">
        <v>34320000</v>
      </c>
      <c r="H29" s="49">
        <v>-34320000</v>
      </c>
      <c r="I29" s="49">
        <v>0</v>
      </c>
      <c r="J29" s="49">
        <v>34320000</v>
      </c>
      <c r="K29" s="49">
        <v>0</v>
      </c>
      <c r="L29" s="49">
        <v>0</v>
      </c>
      <c r="M29" t="s">
        <v>714</v>
      </c>
      <c r="N29" t="s">
        <v>702</v>
      </c>
      <c r="S29">
        <v>2</v>
      </c>
      <c r="T29">
        <v>1</v>
      </c>
      <c r="U29">
        <v>0</v>
      </c>
      <c r="V29">
        <v>0</v>
      </c>
      <c r="W29">
        <v>0</v>
      </c>
      <c r="X29">
        <v>0</v>
      </c>
    </row>
    <row r="30" spans="2:24" x14ac:dyDescent="0.25">
      <c r="B30">
        <v>26</v>
      </c>
      <c r="C30" t="s">
        <v>776</v>
      </c>
      <c r="D30" t="s">
        <v>550</v>
      </c>
      <c r="E30" t="s">
        <v>573</v>
      </c>
      <c r="F30" s="49">
        <v>450700000</v>
      </c>
      <c r="G30" s="49">
        <v>0</v>
      </c>
      <c r="H30" s="49">
        <v>-450700000</v>
      </c>
      <c r="I30" s="49">
        <v>0</v>
      </c>
      <c r="J30" s="49">
        <v>0</v>
      </c>
      <c r="K30" s="49">
        <v>0</v>
      </c>
      <c r="L30" s="49">
        <v>450700000</v>
      </c>
      <c r="M30" t="s">
        <v>857</v>
      </c>
      <c r="N30" t="s">
        <v>702</v>
      </c>
      <c r="S30">
        <v>2</v>
      </c>
      <c r="T30">
        <v>1</v>
      </c>
      <c r="U30">
        <v>0</v>
      </c>
      <c r="V30">
        <v>0</v>
      </c>
      <c r="W30">
        <v>0</v>
      </c>
      <c r="X30">
        <v>0</v>
      </c>
    </row>
    <row r="31" spans="2:24" x14ac:dyDescent="0.25">
      <c r="B31">
        <v>27</v>
      </c>
      <c r="C31" t="s">
        <v>777</v>
      </c>
      <c r="D31" t="s">
        <v>674</v>
      </c>
      <c r="E31" t="s">
        <v>571</v>
      </c>
      <c r="F31" s="49">
        <v>228328000</v>
      </c>
      <c r="G31" s="49">
        <v>230260500</v>
      </c>
      <c r="H31" s="49">
        <v>-228328000</v>
      </c>
      <c r="I31" s="49">
        <v>-230260500</v>
      </c>
      <c r="J31" s="49">
        <v>0</v>
      </c>
      <c r="K31" s="49">
        <v>0</v>
      </c>
      <c r="L31" s="49">
        <v>-1932500</v>
      </c>
      <c r="M31" t="s">
        <v>860</v>
      </c>
      <c r="N31" t="s">
        <v>702</v>
      </c>
      <c r="O31" t="s">
        <v>725</v>
      </c>
      <c r="P31" t="s">
        <v>860</v>
      </c>
      <c r="S31">
        <v>2</v>
      </c>
      <c r="T31">
        <v>1</v>
      </c>
      <c r="U31">
        <v>3</v>
      </c>
      <c r="V31">
        <v>2</v>
      </c>
      <c r="W31">
        <v>0</v>
      </c>
      <c r="X31">
        <v>0</v>
      </c>
    </row>
    <row r="32" spans="2:24" x14ac:dyDescent="0.25">
      <c r="B32">
        <v>28</v>
      </c>
      <c r="C32" t="s">
        <v>863</v>
      </c>
      <c r="D32" t="s">
        <v>666</v>
      </c>
      <c r="E32" t="s">
        <v>573</v>
      </c>
      <c r="F32" s="49">
        <v>79200000</v>
      </c>
      <c r="G32" s="49">
        <v>79200000</v>
      </c>
      <c r="H32" s="49">
        <v>-79200000</v>
      </c>
      <c r="I32" s="49">
        <v>0</v>
      </c>
      <c r="J32" s="49">
        <v>79200000</v>
      </c>
      <c r="K32" s="49">
        <v>0</v>
      </c>
      <c r="L32" s="49">
        <v>0</v>
      </c>
      <c r="M32" t="s">
        <v>859</v>
      </c>
      <c r="N32" t="s">
        <v>702</v>
      </c>
      <c r="S32">
        <v>2</v>
      </c>
      <c r="T32">
        <v>1</v>
      </c>
      <c r="U32">
        <v>0</v>
      </c>
      <c r="V32">
        <v>0</v>
      </c>
      <c r="W32">
        <v>0</v>
      </c>
      <c r="X32">
        <v>0</v>
      </c>
    </row>
    <row r="33" spans="2:24" x14ac:dyDescent="0.25">
      <c r="B33">
        <v>29</v>
      </c>
      <c r="C33" t="s">
        <v>34</v>
      </c>
      <c r="D33" t="s">
        <v>897</v>
      </c>
      <c r="E33" t="s">
        <v>570</v>
      </c>
      <c r="F33" s="49">
        <v>28800000</v>
      </c>
      <c r="G33" s="49">
        <v>28800000</v>
      </c>
      <c r="H33" s="49">
        <v>-28800000</v>
      </c>
      <c r="I33" s="49">
        <v>0</v>
      </c>
      <c r="J33" s="49">
        <v>24000000</v>
      </c>
      <c r="K33" s="49">
        <v>-4800000</v>
      </c>
      <c r="L33" s="49">
        <v>0</v>
      </c>
      <c r="M33" t="s">
        <v>858</v>
      </c>
      <c r="N33" t="s">
        <v>702</v>
      </c>
      <c r="O33" t="s">
        <v>728</v>
      </c>
      <c r="P33" t="s">
        <v>858</v>
      </c>
      <c r="Q33" t="s">
        <v>701</v>
      </c>
      <c r="R33" t="s">
        <v>858</v>
      </c>
      <c r="S33">
        <v>2</v>
      </c>
      <c r="T33">
        <v>1</v>
      </c>
      <c r="U33">
        <v>3</v>
      </c>
      <c r="V33">
        <v>2</v>
      </c>
      <c r="W33">
        <v>4</v>
      </c>
      <c r="X33">
        <v>2</v>
      </c>
    </row>
    <row r="34" spans="2:24" x14ac:dyDescent="0.25">
      <c r="B34">
        <v>30</v>
      </c>
      <c r="C34" t="s">
        <v>778</v>
      </c>
      <c r="D34" t="s">
        <v>825</v>
      </c>
      <c r="E34" t="s">
        <v>570</v>
      </c>
      <c r="F34" s="49">
        <v>216000000</v>
      </c>
      <c r="G34" s="49">
        <v>216000000</v>
      </c>
      <c r="H34" s="49">
        <v>-216000000</v>
      </c>
      <c r="I34" s="49">
        <v>0</v>
      </c>
      <c r="J34" s="49">
        <v>180000000</v>
      </c>
      <c r="K34" s="49">
        <v>-36000000</v>
      </c>
      <c r="L34" s="49">
        <v>0</v>
      </c>
      <c r="M34" t="s">
        <v>832</v>
      </c>
      <c r="N34" t="s">
        <v>702</v>
      </c>
      <c r="O34" t="s">
        <v>694</v>
      </c>
      <c r="P34" t="s">
        <v>832</v>
      </c>
      <c r="Q34" t="s">
        <v>700</v>
      </c>
      <c r="R34" t="s">
        <v>832</v>
      </c>
      <c r="S34">
        <v>2</v>
      </c>
      <c r="T34">
        <v>1</v>
      </c>
      <c r="U34">
        <v>3</v>
      </c>
      <c r="V34">
        <v>2</v>
      </c>
      <c r="W34">
        <v>4</v>
      </c>
      <c r="X34">
        <v>2</v>
      </c>
    </row>
    <row r="35" spans="2:24" x14ac:dyDescent="0.25">
      <c r="B35">
        <v>31</v>
      </c>
      <c r="C35" t="s">
        <v>779</v>
      </c>
      <c r="D35" t="s">
        <v>675</v>
      </c>
      <c r="E35" t="s">
        <v>572</v>
      </c>
      <c r="F35" s="49">
        <v>100000000</v>
      </c>
      <c r="G35" s="49">
        <v>100000000</v>
      </c>
      <c r="H35" s="49">
        <v>-100000000</v>
      </c>
      <c r="I35" s="49">
        <v>0</v>
      </c>
      <c r="J35" s="49">
        <v>100000000</v>
      </c>
      <c r="K35" s="49">
        <v>0</v>
      </c>
      <c r="L35" s="49">
        <v>0</v>
      </c>
      <c r="M35" t="s">
        <v>716</v>
      </c>
      <c r="N35" t="s">
        <v>702</v>
      </c>
      <c r="O35" t="s">
        <v>704</v>
      </c>
      <c r="P35" t="s">
        <v>716</v>
      </c>
      <c r="S35">
        <v>2</v>
      </c>
      <c r="T35">
        <v>1</v>
      </c>
      <c r="U35">
        <v>2</v>
      </c>
      <c r="V35">
        <v>2</v>
      </c>
      <c r="W35">
        <v>0</v>
      </c>
      <c r="X35">
        <v>0</v>
      </c>
    </row>
    <row r="36" spans="2:24" x14ac:dyDescent="0.25">
      <c r="B36">
        <v>32</v>
      </c>
      <c r="C36" t="s">
        <v>39</v>
      </c>
      <c r="D36" t="s">
        <v>874</v>
      </c>
      <c r="E36" t="s">
        <v>573</v>
      </c>
      <c r="F36" s="49">
        <v>36000000</v>
      </c>
      <c r="G36" s="49">
        <v>0</v>
      </c>
      <c r="H36" s="49">
        <v>-36000000</v>
      </c>
      <c r="I36" s="49">
        <v>0</v>
      </c>
      <c r="J36" s="49">
        <v>0</v>
      </c>
      <c r="K36" s="49">
        <v>0</v>
      </c>
      <c r="L36" s="49">
        <v>36000000</v>
      </c>
      <c r="M36" t="s">
        <v>709</v>
      </c>
      <c r="N36" t="s">
        <v>702</v>
      </c>
      <c r="S36">
        <v>2</v>
      </c>
      <c r="T36">
        <v>1</v>
      </c>
      <c r="U36">
        <v>0</v>
      </c>
      <c r="V36">
        <v>0</v>
      </c>
      <c r="W36">
        <v>0</v>
      </c>
      <c r="X36">
        <v>0</v>
      </c>
    </row>
    <row r="37" spans="2:24" x14ac:dyDescent="0.25">
      <c r="B37">
        <v>33</v>
      </c>
      <c r="C37" t="s">
        <v>40</v>
      </c>
      <c r="D37" t="s">
        <v>875</v>
      </c>
      <c r="E37" t="s">
        <v>573</v>
      </c>
      <c r="F37" s="49">
        <v>1455000000</v>
      </c>
      <c r="G37" s="49">
        <v>0</v>
      </c>
      <c r="H37" s="49">
        <v>-1455000000</v>
      </c>
      <c r="I37" s="49">
        <v>0</v>
      </c>
      <c r="J37" s="49">
        <v>0</v>
      </c>
      <c r="K37" s="49">
        <v>0</v>
      </c>
      <c r="L37" s="49">
        <v>1455000000</v>
      </c>
      <c r="M37" t="s">
        <v>706</v>
      </c>
      <c r="N37" t="s">
        <v>702</v>
      </c>
      <c r="S37">
        <v>2</v>
      </c>
      <c r="T37">
        <v>1</v>
      </c>
      <c r="U37">
        <v>0</v>
      </c>
      <c r="V37">
        <v>0</v>
      </c>
      <c r="W37">
        <v>0</v>
      </c>
      <c r="X37">
        <v>0</v>
      </c>
    </row>
    <row r="38" spans="2:24" x14ac:dyDescent="0.25">
      <c r="B38">
        <v>34</v>
      </c>
      <c r="C38" t="s">
        <v>41</v>
      </c>
      <c r="D38" t="s">
        <v>876</v>
      </c>
      <c r="E38" t="s">
        <v>571</v>
      </c>
      <c r="F38" s="49">
        <v>360000</v>
      </c>
      <c r="G38" s="49">
        <v>360000</v>
      </c>
      <c r="H38" s="49">
        <v>-360000</v>
      </c>
      <c r="I38" s="49">
        <v>-360000</v>
      </c>
      <c r="J38" s="49">
        <v>0</v>
      </c>
      <c r="K38" s="49">
        <v>0</v>
      </c>
      <c r="L38" s="49">
        <v>0</v>
      </c>
      <c r="M38" t="s">
        <v>707</v>
      </c>
      <c r="N38" t="s">
        <v>702</v>
      </c>
      <c r="O38" t="s">
        <v>723</v>
      </c>
      <c r="P38" t="s">
        <v>707</v>
      </c>
      <c r="S38">
        <v>2</v>
      </c>
      <c r="T38">
        <v>1</v>
      </c>
      <c r="U38">
        <v>3</v>
      </c>
      <c r="V38">
        <v>2</v>
      </c>
      <c r="W38">
        <v>0</v>
      </c>
      <c r="X38">
        <v>0</v>
      </c>
    </row>
    <row r="39" spans="2:24" x14ac:dyDescent="0.25">
      <c r="B39">
        <v>35</v>
      </c>
      <c r="C39" t="s">
        <v>42</v>
      </c>
      <c r="D39" t="s">
        <v>877</v>
      </c>
      <c r="E39" t="s">
        <v>571</v>
      </c>
      <c r="F39" s="49">
        <v>398025000</v>
      </c>
      <c r="G39" s="49">
        <v>390262500</v>
      </c>
      <c r="H39" s="49">
        <v>-398025000</v>
      </c>
      <c r="I39" s="49">
        <v>-390262500</v>
      </c>
      <c r="J39" s="49">
        <v>0</v>
      </c>
      <c r="K39" s="49">
        <v>0</v>
      </c>
      <c r="L39" s="49">
        <v>7762500</v>
      </c>
      <c r="M39" t="s">
        <v>708</v>
      </c>
      <c r="N39" t="s">
        <v>702</v>
      </c>
      <c r="O39" t="s">
        <v>724</v>
      </c>
      <c r="P39" t="s">
        <v>708</v>
      </c>
      <c r="S39">
        <v>2</v>
      </c>
      <c r="T39">
        <v>1</v>
      </c>
      <c r="U39">
        <v>3</v>
      </c>
      <c r="V39">
        <v>2</v>
      </c>
      <c r="W39">
        <v>0</v>
      </c>
      <c r="X39">
        <v>0</v>
      </c>
    </row>
    <row r="40" spans="2:24" x14ac:dyDescent="0.25">
      <c r="B40" t="s">
        <v>411</v>
      </c>
      <c r="H40" s="49">
        <f>SUBTOTAL(109,budget_requests_totals[CF])</f>
        <v>-97413000</v>
      </c>
      <c r="I40" s="49">
        <f>SUBTOTAL(109,budget_requests_totals[PL])</f>
        <v>921042000</v>
      </c>
      <c r="J40" s="49">
        <f>SUBTOTAL(109,budget_requests_totals[Assets])</f>
        <v>-229055000</v>
      </c>
      <c r="K40" s="49">
        <f>SUBTOTAL(109,budget_requests_totals[VAT])</f>
        <v>449700000</v>
      </c>
      <c r="L40" s="49">
        <f>SUBTOTAL(109,budget_requests_totals[BS])</f>
        <v>1697210000</v>
      </c>
      <c r="X40">
        <f>SUBTOTAL(109,budget_requests_totals[VAT Credit Type])</f>
        <v>22</v>
      </c>
    </row>
  </sheetData>
  <phoneticPr fontId="4" type="noConversion"/>
  <conditionalFormatting sqref="M4:M39">
    <cfRule type="expression" dxfId="174" priority="16" stopIfTrue="1">
      <formula>AND($S4=0,$M4&lt;&gt;"")</formula>
    </cfRule>
    <cfRule type="expression" dxfId="173" priority="19" stopIfTrue="1">
      <formula>$S4=2</formula>
    </cfRule>
    <cfRule type="expression" dxfId="172" priority="20" stopIfTrue="1">
      <formula>$S4=1</formula>
    </cfRule>
  </conditionalFormatting>
  <conditionalFormatting sqref="N4:N39">
    <cfRule type="expression" dxfId="171" priority="15" stopIfTrue="1">
      <formula>AND($T4=0,$N4&lt;&gt;"")</formula>
    </cfRule>
    <cfRule type="expression" dxfId="170" priority="17" stopIfTrue="1">
      <formula>$S4=1</formula>
    </cfRule>
    <cfRule type="expression" dxfId="169" priority="18" stopIfTrue="1">
      <formula>$S4=2</formula>
    </cfRule>
  </conditionalFormatting>
  <conditionalFormatting sqref="O4:O39">
    <cfRule type="expression" dxfId="168" priority="12" stopIfTrue="1">
      <formula>AND($U4=0,$O4&lt;&gt;"")</formula>
    </cfRule>
    <cfRule type="expression" dxfId="167" priority="13" stopIfTrue="1">
      <formula>$U4=2</formula>
    </cfRule>
    <cfRule type="expression" dxfId="166" priority="14" stopIfTrue="1">
      <formula>$U4=3</formula>
    </cfRule>
  </conditionalFormatting>
  <conditionalFormatting sqref="P4:P39">
    <cfRule type="expression" dxfId="165" priority="9" stopIfTrue="1">
      <formula>AND($U4=0,$P4&lt;&gt;"")</formula>
    </cfRule>
    <cfRule type="expression" dxfId="164" priority="10" stopIfTrue="1">
      <formula>$V4=2</formula>
    </cfRule>
    <cfRule type="expression" dxfId="163" priority="11" stopIfTrue="1">
      <formula>$V4=3</formula>
    </cfRule>
  </conditionalFormatting>
  <conditionalFormatting sqref="Q4:Q39">
    <cfRule type="expression" dxfId="162" priority="5" stopIfTrue="1">
      <formula>$W4=4</formula>
    </cfRule>
    <cfRule type="expression" dxfId="161" priority="6" stopIfTrue="1">
      <formula>AND($W4=0,$Q4&lt;&gt;"")</formula>
    </cfRule>
    <cfRule type="expression" dxfId="160" priority="7" stopIfTrue="1">
      <formula>$W4=2</formula>
    </cfRule>
    <cfRule type="expression" dxfId="159" priority="8" stopIfTrue="1">
      <formula>$W4=3</formula>
    </cfRule>
  </conditionalFormatting>
  <conditionalFormatting sqref="R4:R39">
    <cfRule type="expression" dxfId="158" priority="1" stopIfTrue="1">
      <formula>$X4=4</formula>
    </cfRule>
    <cfRule type="expression" dxfId="157" priority="2" stopIfTrue="1">
      <formula>AND($X4=0,$R4&lt;&gt;"")</formula>
    </cfRule>
    <cfRule type="expression" dxfId="156" priority="3" stopIfTrue="1">
      <formula>$X4=2</formula>
    </cfRule>
    <cfRule type="expression" dxfId="155" priority="4" stopIfTrue="1">
      <formula>$X4=3</formula>
    </cfRule>
  </conditionalFormatting>
  <dataValidations disablePrompts="1" count="1">
    <dataValidation allowBlank="1" showInputMessage="1" showErrorMessage="1" sqref="A1" xr:uid="{762C41BE-4BEE-4EB9-BA9D-48A18204DE64}"/>
  </dataValidations>
  <pageMargins left="0.7" right="0.7" top="0.75" bottom="0.75" header="0.3" footer="0.3"/>
  <pageSetup paperSize="9" scale="5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9C94-3020-43C9-AC4F-B632F21241F1}">
  <sheetPr codeName="Sheet3">
    <tabColor rgb="FF7030A0"/>
    <pageSetUpPr fitToPage="1"/>
  </sheetPr>
  <dimension ref="B1:N7"/>
  <sheetViews>
    <sheetView showGridLines="0" workbookViewId="0">
      <pane ySplit="3" topLeftCell="A4" activePane="bottomLeft" state="frozen"/>
      <selection pane="bottomLeft" activeCell="F4" sqref="F4"/>
    </sheetView>
  </sheetViews>
  <sheetFormatPr defaultRowHeight="15" x14ac:dyDescent="0.25"/>
  <cols>
    <col min="1" max="1" width="2.5703125" customWidth="1"/>
    <col min="2" max="2" width="12.42578125" hidden="1" customWidth="1"/>
    <col min="3" max="3" width="13.5703125" hidden="1" customWidth="1"/>
    <col min="4" max="4" width="10.140625" hidden="1" customWidth="1"/>
    <col min="5" max="5" width="11.28515625" hidden="1" customWidth="1"/>
    <col min="6" max="6" width="27.28515625" bestFit="1" customWidth="1"/>
    <col min="7" max="7" width="26" bestFit="1" customWidth="1"/>
    <col min="8" max="8" width="32.85546875" bestFit="1" customWidth="1"/>
    <col min="9" max="9" width="18.140625" bestFit="1" customWidth="1"/>
    <col min="10" max="10" width="13.28515625" customWidth="1"/>
    <col min="13" max="13" width="12.7109375" bestFit="1" customWidth="1"/>
    <col min="14" max="14" width="9.5703125" bestFit="1" customWidth="1"/>
  </cols>
  <sheetData>
    <row r="1" spans="2:14" x14ac:dyDescent="0.25">
      <c r="H1" s="45"/>
      <c r="I1" s="45"/>
      <c r="J1" s="45"/>
      <c r="K1" s="45"/>
      <c r="L1" s="45"/>
      <c r="M1" s="45"/>
      <c r="N1" s="45"/>
    </row>
    <row r="3" spans="2:14" x14ac:dyDescent="0.25">
      <c r="B3" t="s">
        <v>77</v>
      </c>
      <c r="C3" t="s">
        <v>886</v>
      </c>
      <c r="D3" t="s">
        <v>887</v>
      </c>
      <c r="E3" t="s">
        <v>888</v>
      </c>
      <c r="F3" t="s">
        <v>928</v>
      </c>
      <c r="G3" t="s">
        <v>929</v>
      </c>
      <c r="H3" t="s">
        <v>1152</v>
      </c>
      <c r="I3" t="s">
        <v>955</v>
      </c>
      <c r="J3" t="s">
        <v>984</v>
      </c>
    </row>
    <row r="4" spans="2:14" x14ac:dyDescent="0.25">
      <c r="B4">
        <v>0</v>
      </c>
      <c r="C4">
        <v>70</v>
      </c>
      <c r="D4">
        <v>68</v>
      </c>
      <c r="E4">
        <v>72</v>
      </c>
      <c r="F4" t="s">
        <v>624</v>
      </c>
      <c r="G4" t="s">
        <v>1602</v>
      </c>
      <c r="H4" t="s">
        <v>626</v>
      </c>
      <c r="I4">
        <v>4</v>
      </c>
      <c r="J4" s="73">
        <v>44982.885717592595</v>
      </c>
    </row>
    <row r="5" spans="2:14" x14ac:dyDescent="0.25">
      <c r="B5">
        <v>1</v>
      </c>
      <c r="C5">
        <v>70</v>
      </c>
      <c r="D5">
        <v>68</v>
      </c>
      <c r="E5">
        <v>73</v>
      </c>
      <c r="F5" t="s">
        <v>624</v>
      </c>
      <c r="G5" t="s">
        <v>1602</v>
      </c>
      <c r="H5" t="s">
        <v>627</v>
      </c>
      <c r="I5">
        <v>12</v>
      </c>
      <c r="J5" s="73">
        <v>44982.885717592595</v>
      </c>
    </row>
    <row r="6" spans="2:14" x14ac:dyDescent="0.25">
      <c r="B6">
        <v>2</v>
      </c>
      <c r="C6">
        <v>70</v>
      </c>
      <c r="D6">
        <v>68</v>
      </c>
      <c r="E6">
        <v>74</v>
      </c>
      <c r="F6" t="s">
        <v>624</v>
      </c>
      <c r="G6" t="s">
        <v>1602</v>
      </c>
      <c r="H6" t="s">
        <v>628</v>
      </c>
      <c r="I6">
        <v>19</v>
      </c>
      <c r="J6" s="73">
        <v>44982.885717592595</v>
      </c>
    </row>
    <row r="7" spans="2:14" x14ac:dyDescent="0.25">
      <c r="B7">
        <v>3</v>
      </c>
      <c r="C7">
        <v>70</v>
      </c>
      <c r="D7">
        <v>68</v>
      </c>
      <c r="E7">
        <v>75</v>
      </c>
      <c r="F7" t="s">
        <v>624</v>
      </c>
      <c r="G7" t="s">
        <v>1602</v>
      </c>
      <c r="H7" t="s">
        <v>629</v>
      </c>
      <c r="I7">
        <v>18</v>
      </c>
      <c r="J7" s="73">
        <v>44982.885717592595</v>
      </c>
    </row>
  </sheetData>
  <phoneticPr fontId="4" type="noConversion"/>
  <dataValidations disablePrompts="1" count="1">
    <dataValidation allowBlank="1" showInputMessage="1" showErrorMessage="1" sqref="A1" xr:uid="{27C696D3-7611-47A9-97D7-4181ECE87963}"/>
  </dataValidations>
  <pageMargins left="0.7" right="0.7" top="0.75" bottom="0.75" header="0.3" footer="0.3"/>
  <pageSetup paperSize="9" scale="91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7030A0"/>
    <pageSetUpPr fitToPage="1"/>
  </sheetPr>
  <dimension ref="B1:BC38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F6" sqref="F6"/>
    </sheetView>
  </sheetViews>
  <sheetFormatPr defaultRowHeight="15" x14ac:dyDescent="0.25"/>
  <cols>
    <col min="1" max="1" width="2.5703125" customWidth="1"/>
    <col min="2" max="2" width="6.85546875" hidden="1" customWidth="1"/>
    <col min="3" max="3" width="9.140625" hidden="1" customWidth="1"/>
    <col min="4" max="4" width="16.8554687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16" width="14" customWidth="1"/>
    <col min="17" max="17" width="13.85546875" customWidth="1"/>
    <col min="18" max="18" width="13.5703125" customWidth="1"/>
    <col min="19" max="19" width="14" customWidth="1"/>
    <col min="20" max="20" width="13.85546875" customWidth="1"/>
    <col min="21" max="21" width="13.5703125" customWidth="1"/>
    <col min="22" max="22" width="14" customWidth="1"/>
    <col min="23" max="23" width="13.85546875" customWidth="1"/>
    <col min="24" max="24" width="13.5703125" customWidth="1"/>
    <col min="25" max="25" width="14" customWidth="1"/>
    <col min="26" max="26" width="13.85546875" customWidth="1"/>
    <col min="27" max="27" width="13.5703125" customWidth="1"/>
    <col min="28" max="28" width="14" customWidth="1"/>
    <col min="29" max="29" width="13.85546875" customWidth="1"/>
    <col min="30" max="30" width="13.5703125" customWidth="1"/>
    <col min="31" max="31" width="14" customWidth="1"/>
    <col min="32" max="32" width="13.85546875" customWidth="1"/>
    <col min="33" max="33" width="13.5703125" customWidth="1"/>
    <col min="34" max="34" width="14" customWidth="1"/>
    <col min="35" max="35" width="13.85546875" customWidth="1"/>
    <col min="36" max="36" width="13.5703125" customWidth="1"/>
    <col min="37" max="37" width="14" customWidth="1"/>
    <col min="38" max="38" width="13.85546875" customWidth="1"/>
    <col min="39" max="39" width="13.5703125" customWidth="1"/>
    <col min="40" max="40" width="14" customWidth="1"/>
    <col min="41" max="41" width="13.85546875" customWidth="1"/>
    <col min="42" max="42" width="13.5703125" customWidth="1"/>
    <col min="43" max="43" width="14" customWidth="1"/>
    <col min="44" max="44" width="13.85546875" customWidth="1"/>
    <col min="45" max="45" width="13.5703125" customWidth="1"/>
    <col min="46" max="46" width="14" customWidth="1"/>
    <col min="47" max="47" width="13.85546875" customWidth="1"/>
    <col min="48" max="48" width="13.5703125" customWidth="1"/>
    <col min="49" max="49" width="14" customWidth="1"/>
    <col min="50" max="50" width="13.85546875" customWidth="1"/>
    <col min="51" max="51" width="13.5703125" customWidth="1"/>
    <col min="52" max="52" width="35.7109375" hidden="1" customWidth="1"/>
    <col min="53" max="53" width="17.28515625" hidden="1" customWidth="1"/>
    <col min="54" max="54" width="14.5703125" hidden="1" customWidth="1"/>
    <col min="55" max="55" width="12.42578125" hidden="1" customWidth="1"/>
  </cols>
  <sheetData>
    <row r="1" spans="2:55" x14ac:dyDescent="0.25">
      <c r="B1" t="s">
        <v>624</v>
      </c>
      <c r="C1">
        <v>2023</v>
      </c>
      <c r="D1" t="s">
        <v>626</v>
      </c>
    </row>
    <row r="2" spans="2:55" ht="18.75" x14ac:dyDescent="0.3">
      <c r="E2" s="6" t="str">
        <f>"Budget Request on "&amp;category_id__name&amp;" "&amp;time_id__name</f>
        <v>Budget Request on Budget 2023</v>
      </c>
      <c r="F2" s="6" t="str">
        <f>entity_id__name</f>
        <v>Entity 101</v>
      </c>
    </row>
    <row r="3" spans="2:55" ht="15.75" thickBot="1" x14ac:dyDescent="0.3"/>
    <row r="4" spans="2:55" x14ac:dyDescent="0.25">
      <c r="B4" s="7" t="s">
        <v>641</v>
      </c>
      <c r="C4" s="7" t="s">
        <v>641</v>
      </c>
      <c r="D4" s="10" t="s">
        <v>641</v>
      </c>
      <c r="E4" s="10" t="s">
        <v>648</v>
      </c>
      <c r="F4" s="11" t="s">
        <v>643</v>
      </c>
      <c r="G4" s="12" t="s">
        <v>1173</v>
      </c>
      <c r="H4" s="12" t="s">
        <v>645</v>
      </c>
      <c r="I4" s="13" t="s">
        <v>647</v>
      </c>
      <c r="J4" s="8" t="s">
        <v>660</v>
      </c>
      <c r="K4" s="47" t="s">
        <v>550</v>
      </c>
      <c r="L4" s="10" t="s">
        <v>663</v>
      </c>
      <c r="M4" s="14" t="s">
        <v>411</v>
      </c>
      <c r="N4" s="15" t="str">
        <f>M4</f>
        <v>Total</v>
      </c>
      <c r="O4" s="10" t="s">
        <v>593</v>
      </c>
      <c r="P4" s="14" t="s">
        <v>557</v>
      </c>
      <c r="Q4" s="15" t="str">
        <f>P4</f>
        <v>January</v>
      </c>
      <c r="R4" s="10" t="s">
        <v>594</v>
      </c>
      <c r="S4" s="14" t="s">
        <v>558</v>
      </c>
      <c r="T4" s="15" t="str">
        <f>S4</f>
        <v>February</v>
      </c>
      <c r="U4" s="10" t="s">
        <v>594</v>
      </c>
      <c r="V4" s="14" t="s">
        <v>559</v>
      </c>
      <c r="W4" s="15" t="str">
        <f>V4</f>
        <v>March</v>
      </c>
      <c r="X4" s="10" t="s">
        <v>594</v>
      </c>
      <c r="Y4" s="14" t="s">
        <v>560</v>
      </c>
      <c r="Z4" s="15" t="str">
        <f>Y4</f>
        <v>April</v>
      </c>
      <c r="AA4" s="10" t="s">
        <v>594</v>
      </c>
      <c r="AB4" s="14" t="s">
        <v>561</v>
      </c>
      <c r="AC4" s="15" t="str">
        <f>AB4</f>
        <v>May</v>
      </c>
      <c r="AD4" s="10" t="s">
        <v>594</v>
      </c>
      <c r="AE4" s="14" t="s">
        <v>562</v>
      </c>
      <c r="AF4" s="15" t="str">
        <f>AE4</f>
        <v>June</v>
      </c>
      <c r="AG4" s="10" t="s">
        <v>594</v>
      </c>
      <c r="AH4" s="14" t="s">
        <v>563</v>
      </c>
      <c r="AI4" s="15" t="str">
        <f>AH4</f>
        <v>July</v>
      </c>
      <c r="AJ4" s="10" t="s">
        <v>594</v>
      </c>
      <c r="AK4" s="14" t="s">
        <v>564</v>
      </c>
      <c r="AL4" s="15" t="str">
        <f>AK4</f>
        <v>August</v>
      </c>
      <c r="AM4" s="10" t="s">
        <v>594</v>
      </c>
      <c r="AN4" s="14" t="s">
        <v>565</v>
      </c>
      <c r="AO4" s="15" t="str">
        <f>AN4</f>
        <v>September</v>
      </c>
      <c r="AP4" s="10" t="s">
        <v>594</v>
      </c>
      <c r="AQ4" s="14" t="s">
        <v>566</v>
      </c>
      <c r="AR4" s="15" t="str">
        <f>AQ4</f>
        <v>October</v>
      </c>
      <c r="AS4" s="10" t="s">
        <v>594</v>
      </c>
      <c r="AT4" s="14" t="s">
        <v>567</v>
      </c>
      <c r="AU4" s="15" t="str">
        <f>AT4</f>
        <v>November</v>
      </c>
      <c r="AV4" s="10" t="s">
        <v>594</v>
      </c>
      <c r="AW4" s="14" t="s">
        <v>568</v>
      </c>
      <c r="AX4" s="15" t="str">
        <f>AW4</f>
        <v>December</v>
      </c>
      <c r="AY4" s="10" t="s">
        <v>594</v>
      </c>
      <c r="AZ4" s="7" t="s">
        <v>923</v>
      </c>
      <c r="BA4" s="7" t="s">
        <v>1585</v>
      </c>
      <c r="BB4" s="8" t="s">
        <v>983</v>
      </c>
      <c r="BC4" s="9" t="s">
        <v>984</v>
      </c>
    </row>
    <row r="5" spans="2:55" ht="15.75" thickBot="1" x14ac:dyDescent="0.3">
      <c r="B5" s="16" t="s">
        <v>659</v>
      </c>
      <c r="C5" s="16" t="s">
        <v>642</v>
      </c>
      <c r="D5" s="19" t="s">
        <v>451</v>
      </c>
      <c r="E5" s="19"/>
      <c r="F5" s="20"/>
      <c r="G5" s="21"/>
      <c r="H5" s="21" t="s">
        <v>646</v>
      </c>
      <c r="I5" s="22"/>
      <c r="J5" s="17"/>
      <c r="K5" s="48"/>
      <c r="L5" s="19"/>
      <c r="M5" s="23" t="s">
        <v>590</v>
      </c>
      <c r="N5" s="24" t="s">
        <v>591</v>
      </c>
      <c r="O5" s="19" t="s">
        <v>595</v>
      </c>
      <c r="P5" s="23" t="s">
        <v>590</v>
      </c>
      <c r="Q5" s="24" t="s">
        <v>591</v>
      </c>
      <c r="R5" s="19" t="s">
        <v>596</v>
      </c>
      <c r="S5" s="23" t="s">
        <v>590</v>
      </c>
      <c r="T5" s="24" t="s">
        <v>591</v>
      </c>
      <c r="U5" s="19" t="s">
        <v>597</v>
      </c>
      <c r="V5" s="23" t="s">
        <v>590</v>
      </c>
      <c r="W5" s="24" t="s">
        <v>591</v>
      </c>
      <c r="X5" s="19" t="s">
        <v>598</v>
      </c>
      <c r="Y5" s="23" t="s">
        <v>590</v>
      </c>
      <c r="Z5" s="24" t="s">
        <v>591</v>
      </c>
      <c r="AA5" s="19" t="s">
        <v>599</v>
      </c>
      <c r="AB5" s="23" t="s">
        <v>590</v>
      </c>
      <c r="AC5" s="24" t="s">
        <v>591</v>
      </c>
      <c r="AD5" s="19" t="s">
        <v>600</v>
      </c>
      <c r="AE5" s="23" t="s">
        <v>590</v>
      </c>
      <c r="AF5" s="24" t="s">
        <v>591</v>
      </c>
      <c r="AG5" s="19" t="s">
        <v>601</v>
      </c>
      <c r="AH5" s="23" t="s">
        <v>590</v>
      </c>
      <c r="AI5" s="24" t="s">
        <v>591</v>
      </c>
      <c r="AJ5" s="19" t="s">
        <v>602</v>
      </c>
      <c r="AK5" s="23" t="s">
        <v>590</v>
      </c>
      <c r="AL5" s="24" t="s">
        <v>591</v>
      </c>
      <c r="AM5" s="19" t="s">
        <v>603</v>
      </c>
      <c r="AN5" s="23" t="s">
        <v>590</v>
      </c>
      <c r="AO5" s="24" t="s">
        <v>591</v>
      </c>
      <c r="AP5" s="19" t="s">
        <v>604</v>
      </c>
      <c r="AQ5" s="23" t="s">
        <v>590</v>
      </c>
      <c r="AR5" s="24" t="s">
        <v>591</v>
      </c>
      <c r="AS5" s="19" t="s">
        <v>605</v>
      </c>
      <c r="AT5" s="23" t="s">
        <v>590</v>
      </c>
      <c r="AU5" s="24" t="s">
        <v>591</v>
      </c>
      <c r="AV5" s="19" t="s">
        <v>606</v>
      </c>
      <c r="AW5" s="23" t="s">
        <v>590</v>
      </c>
      <c r="AX5" s="24" t="s">
        <v>591</v>
      </c>
      <c r="AY5" s="19" t="s">
        <v>607</v>
      </c>
      <c r="AZ5" s="16"/>
      <c r="BA5" s="16"/>
      <c r="BB5" s="17"/>
      <c r="BC5" s="18"/>
    </row>
    <row r="6" spans="2:55" ht="15.75" thickBot="1" x14ac:dyDescent="0.3">
      <c r="B6" s="79" t="s">
        <v>82</v>
      </c>
      <c r="C6" s="79" t="s">
        <v>0</v>
      </c>
      <c r="D6" s="27" t="s">
        <v>1</v>
      </c>
      <c r="E6" s="27" t="s">
        <v>2</v>
      </c>
      <c r="F6" s="28" t="s">
        <v>83</v>
      </c>
      <c r="G6" s="29" t="s">
        <v>84</v>
      </c>
      <c r="H6" s="29" t="s">
        <v>85</v>
      </c>
      <c r="I6" s="30" t="s">
        <v>86</v>
      </c>
      <c r="J6" s="25" t="s">
        <v>87</v>
      </c>
      <c r="K6" s="26" t="s">
        <v>88</v>
      </c>
      <c r="L6" s="27" t="s">
        <v>3</v>
      </c>
      <c r="M6" s="25" t="s">
        <v>89</v>
      </c>
      <c r="N6" s="26" t="s">
        <v>90</v>
      </c>
      <c r="O6" s="27" t="s">
        <v>91</v>
      </c>
      <c r="P6" s="25" t="s">
        <v>4</v>
      </c>
      <c r="Q6" s="26" t="s">
        <v>5</v>
      </c>
      <c r="R6" s="27" t="s">
        <v>6</v>
      </c>
      <c r="S6" s="25" t="s">
        <v>7</v>
      </c>
      <c r="T6" s="26" t="s">
        <v>8</v>
      </c>
      <c r="U6" s="27" t="s">
        <v>9</v>
      </c>
      <c r="V6" s="25" t="s">
        <v>10</v>
      </c>
      <c r="W6" s="26" t="s">
        <v>92</v>
      </c>
      <c r="X6" s="27" t="s">
        <v>11</v>
      </c>
      <c r="Y6" s="25" t="s">
        <v>93</v>
      </c>
      <c r="Z6" s="26" t="s">
        <v>94</v>
      </c>
      <c r="AA6" s="27" t="s">
        <v>95</v>
      </c>
      <c r="AB6" s="25" t="s">
        <v>12</v>
      </c>
      <c r="AC6" s="26" t="s">
        <v>13</v>
      </c>
      <c r="AD6" s="27" t="s">
        <v>96</v>
      </c>
      <c r="AE6" s="25" t="s">
        <v>97</v>
      </c>
      <c r="AF6" s="26" t="s">
        <v>14</v>
      </c>
      <c r="AG6" s="27" t="s">
        <v>15</v>
      </c>
      <c r="AH6" s="25" t="s">
        <v>16</v>
      </c>
      <c r="AI6" s="26" t="s">
        <v>98</v>
      </c>
      <c r="AJ6" s="27" t="s">
        <v>17</v>
      </c>
      <c r="AK6" s="25" t="s">
        <v>18</v>
      </c>
      <c r="AL6" s="26" t="s">
        <v>99</v>
      </c>
      <c r="AM6" s="27" t="s">
        <v>19</v>
      </c>
      <c r="AN6" s="25" t="s">
        <v>20</v>
      </c>
      <c r="AO6" s="26" t="s">
        <v>21</v>
      </c>
      <c r="AP6" s="27" t="s">
        <v>22</v>
      </c>
      <c r="AQ6" s="25" t="s">
        <v>100</v>
      </c>
      <c r="AR6" s="26" t="s">
        <v>101</v>
      </c>
      <c r="AS6" s="27" t="s">
        <v>102</v>
      </c>
      <c r="AT6" s="25" t="s">
        <v>103</v>
      </c>
      <c r="AU6" s="26" t="s">
        <v>104</v>
      </c>
      <c r="AV6" s="27" t="s">
        <v>105</v>
      </c>
      <c r="AW6" s="25" t="s">
        <v>106</v>
      </c>
      <c r="AX6" s="26" t="s">
        <v>107</v>
      </c>
      <c r="AY6" s="27" t="s">
        <v>263</v>
      </c>
      <c r="AZ6" s="79" t="s">
        <v>206</v>
      </c>
      <c r="BA6" s="79" t="s">
        <v>219</v>
      </c>
      <c r="BB6" s="25" t="s">
        <v>265</v>
      </c>
      <c r="BC6" s="26" t="s">
        <v>1597</v>
      </c>
    </row>
    <row r="7" spans="2:55" hidden="1" x14ac:dyDescent="0.25"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</row>
    <row r="8" spans="2:55" hidden="1" x14ac:dyDescent="0.25">
      <c r="B8" t="s">
        <v>77</v>
      </c>
      <c r="C8" t="s">
        <v>935</v>
      </c>
      <c r="D8" t="s">
        <v>938</v>
      </c>
      <c r="E8" t="s">
        <v>648</v>
      </c>
      <c r="F8" t="s">
        <v>646</v>
      </c>
      <c r="G8" t="s">
        <v>1267</v>
      </c>
      <c r="H8" t="s">
        <v>1268</v>
      </c>
      <c r="I8" t="s">
        <v>647</v>
      </c>
      <c r="J8" t="s">
        <v>1258</v>
      </c>
      <c r="K8" t="s">
        <v>956</v>
      </c>
      <c r="L8" t="s">
        <v>889</v>
      </c>
      <c r="M8" t="s">
        <v>957</v>
      </c>
      <c r="N8" t="s">
        <v>958</v>
      </c>
      <c r="O8" t="s">
        <v>898</v>
      </c>
      <c r="P8" t="s">
        <v>959</v>
      </c>
      <c r="Q8" t="s">
        <v>960</v>
      </c>
      <c r="R8" t="s">
        <v>900</v>
      </c>
      <c r="S8" t="s">
        <v>961</v>
      </c>
      <c r="T8" t="s">
        <v>962</v>
      </c>
      <c r="U8" t="s">
        <v>902</v>
      </c>
      <c r="V8" t="s">
        <v>963</v>
      </c>
      <c r="W8" t="s">
        <v>964</v>
      </c>
      <c r="X8" t="s">
        <v>904</v>
      </c>
      <c r="Y8" t="s">
        <v>965</v>
      </c>
      <c r="Z8" t="s">
        <v>966</v>
      </c>
      <c r="AA8" t="s">
        <v>906</v>
      </c>
      <c r="AB8" t="s">
        <v>967</v>
      </c>
      <c r="AC8" t="s">
        <v>968</v>
      </c>
      <c r="AD8" t="s">
        <v>908</v>
      </c>
      <c r="AE8" t="s">
        <v>969</v>
      </c>
      <c r="AF8" t="s">
        <v>970</v>
      </c>
      <c r="AG8" t="s">
        <v>910</v>
      </c>
      <c r="AH8" t="s">
        <v>971</v>
      </c>
      <c r="AI8" t="s">
        <v>972</v>
      </c>
      <c r="AJ8" t="s">
        <v>912</v>
      </c>
      <c r="AK8" t="s">
        <v>973</v>
      </c>
      <c r="AL8" t="s">
        <v>974</v>
      </c>
      <c r="AM8" t="s">
        <v>914</v>
      </c>
      <c r="AN8" t="s">
        <v>975</v>
      </c>
      <c r="AO8" t="s">
        <v>976</v>
      </c>
      <c r="AP8" t="s">
        <v>916</v>
      </c>
      <c r="AQ8" t="s">
        <v>977</v>
      </c>
      <c r="AR8" t="s">
        <v>978</v>
      </c>
      <c r="AS8" t="s">
        <v>918</v>
      </c>
      <c r="AT8" t="s">
        <v>979</v>
      </c>
      <c r="AU8" t="s">
        <v>980</v>
      </c>
      <c r="AV8" t="s">
        <v>920</v>
      </c>
      <c r="AW8" t="s">
        <v>981</v>
      </c>
      <c r="AX8" t="s">
        <v>982</v>
      </c>
      <c r="AY8" t="s">
        <v>922</v>
      </c>
      <c r="AZ8" t="s">
        <v>923</v>
      </c>
      <c r="BA8" t="s">
        <v>1585</v>
      </c>
      <c r="BB8" t="s">
        <v>983</v>
      </c>
      <c r="BC8" t="s">
        <v>984</v>
      </c>
    </row>
    <row r="9" spans="2:55" x14ac:dyDescent="0.25">
      <c r="B9" s="31">
        <v>0</v>
      </c>
      <c r="C9" s="31">
        <v>1</v>
      </c>
      <c r="D9" s="31"/>
      <c r="E9" s="31"/>
      <c r="F9" s="72"/>
      <c r="G9" s="33"/>
      <c r="H9" s="33"/>
      <c r="I9" s="46"/>
      <c r="J9" s="32"/>
      <c r="K9" s="46"/>
      <c r="L9" s="31"/>
      <c r="M9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9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9" s="61"/>
      <c r="P9" s="59"/>
      <c r="Q9" s="60"/>
      <c r="R9" s="61">
        <f>budget_request1[[#This Row],[Balance00]]-budget_request1[[#This Row],[Payments01]]+budget_request1[[#This Row],[Charges01]]</f>
        <v>0</v>
      </c>
      <c r="S9" s="59"/>
      <c r="T9" s="60"/>
      <c r="U9" s="61">
        <f>budget_request1[[#This Row],[Balance01]]-budget_request1[[#This Row],[Payments02]]+budget_request1[[#This Row],[Charges02]]</f>
        <v>0</v>
      </c>
      <c r="V9" s="59"/>
      <c r="W9" s="60"/>
      <c r="X9" s="61">
        <f>budget_request1[[#This Row],[Balance02]]-budget_request1[[#This Row],[Payments03]]+budget_request1[[#This Row],[Charges03]]</f>
        <v>0</v>
      </c>
      <c r="Y9" s="59"/>
      <c r="Z9" s="60"/>
      <c r="AA9" s="61">
        <f>budget_request1[[#This Row],[Balance03]]-budget_request1[[#This Row],[Payments04]]+budget_request1[[#This Row],[Charges04]]</f>
        <v>0</v>
      </c>
      <c r="AB9" s="59"/>
      <c r="AC9" s="60"/>
      <c r="AD9" s="61">
        <f>budget_request1[[#This Row],[Balance04]]-budget_request1[[#This Row],[Payments05]]+budget_request1[[#This Row],[Charges05]]</f>
        <v>0</v>
      </c>
      <c r="AE9" s="59"/>
      <c r="AF9" s="60"/>
      <c r="AG9" s="61">
        <f>budget_request1[[#This Row],[Balance05]]-budget_request1[[#This Row],[Payments06]]+budget_request1[[#This Row],[Charges06]]</f>
        <v>0</v>
      </c>
      <c r="AH9" s="59"/>
      <c r="AI9" s="60"/>
      <c r="AJ9" s="61">
        <f>budget_request1[[#This Row],[Balance06]]-budget_request1[[#This Row],[Payments07]]+budget_request1[[#This Row],[Charges07]]</f>
        <v>0</v>
      </c>
      <c r="AK9" s="59"/>
      <c r="AL9" s="60"/>
      <c r="AM9" s="61">
        <f>budget_request1[[#This Row],[Balance07]]-budget_request1[[#This Row],[Payments08]]+budget_request1[[#This Row],[Charges08]]</f>
        <v>0</v>
      </c>
      <c r="AN9" s="59"/>
      <c r="AO9" s="60"/>
      <c r="AP9" s="61">
        <f>budget_request1[[#This Row],[Balance08]]-budget_request1[[#This Row],[Payments09]]+budget_request1[[#This Row],[Charges09]]</f>
        <v>0</v>
      </c>
      <c r="AQ9" s="59"/>
      <c r="AR9" s="60"/>
      <c r="AS9" s="61">
        <f>budget_request1[[#This Row],[Balance09]]-budget_request1[[#This Row],[Payments10]]+budget_request1[[#This Row],[Charges10]]</f>
        <v>0</v>
      </c>
      <c r="AT9" s="59"/>
      <c r="AU9" s="60"/>
      <c r="AV9" s="61">
        <f>budget_request1[[#This Row],[Balance10]]-budget_request1[[#This Row],[Payments11]]+budget_request1[[#This Row],[Charges11]]</f>
        <v>0</v>
      </c>
      <c r="AW9" s="59"/>
      <c r="AX9" s="60"/>
      <c r="AY9" s="61">
        <f>budget_request1[[#This Row],[Balance11]]-budget_request1[[#This Row],[Payments12]]+budget_request1[[#This Row],[Charges12]]</f>
        <v>0</v>
      </c>
      <c r="AZ9" s="31"/>
      <c r="BA9" s="105"/>
      <c r="BB9" s="80" t="s">
        <v>1549</v>
      </c>
      <c r="BC9" s="81">
        <v>44982.885717592595</v>
      </c>
    </row>
    <row r="10" spans="2:55" x14ac:dyDescent="0.25">
      <c r="B10" s="31">
        <v>1</v>
      </c>
      <c r="C10" s="31">
        <v>2</v>
      </c>
      <c r="D10" s="31">
        <v>1</v>
      </c>
      <c r="E10" s="31" t="s">
        <v>1606</v>
      </c>
      <c r="F10" s="72"/>
      <c r="G10" s="33"/>
      <c r="H10" s="33"/>
      <c r="I10" s="46"/>
      <c r="J10" s="32"/>
      <c r="K10" s="46"/>
      <c r="L10" s="31"/>
      <c r="M10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0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0" s="61"/>
      <c r="P10" s="59"/>
      <c r="Q10" s="60"/>
      <c r="R10" s="61">
        <f>budget_request1[[#This Row],[Balance00]]-budget_request1[[#This Row],[Payments01]]+budget_request1[[#This Row],[Charges01]]</f>
        <v>0</v>
      </c>
      <c r="S10" s="59"/>
      <c r="T10" s="60"/>
      <c r="U10" s="61">
        <f>budget_request1[[#This Row],[Balance01]]-budget_request1[[#This Row],[Payments02]]+budget_request1[[#This Row],[Charges02]]</f>
        <v>0</v>
      </c>
      <c r="V10" s="59"/>
      <c r="W10" s="60"/>
      <c r="X10" s="61">
        <f>budget_request1[[#This Row],[Balance02]]-budget_request1[[#This Row],[Payments03]]+budget_request1[[#This Row],[Charges03]]</f>
        <v>0</v>
      </c>
      <c r="Y10" s="59"/>
      <c r="Z10" s="60"/>
      <c r="AA10" s="61">
        <f>budget_request1[[#This Row],[Balance03]]-budget_request1[[#This Row],[Payments04]]+budget_request1[[#This Row],[Charges04]]</f>
        <v>0</v>
      </c>
      <c r="AB10" s="59"/>
      <c r="AC10" s="60"/>
      <c r="AD10" s="61">
        <f>budget_request1[[#This Row],[Balance04]]-budget_request1[[#This Row],[Payments05]]+budget_request1[[#This Row],[Charges05]]</f>
        <v>0</v>
      </c>
      <c r="AE10" s="59"/>
      <c r="AF10" s="60"/>
      <c r="AG10" s="61">
        <f>budget_request1[[#This Row],[Balance05]]-budget_request1[[#This Row],[Payments06]]+budget_request1[[#This Row],[Charges06]]</f>
        <v>0</v>
      </c>
      <c r="AH10" s="59"/>
      <c r="AI10" s="60"/>
      <c r="AJ10" s="61">
        <f>budget_request1[[#This Row],[Balance06]]-budget_request1[[#This Row],[Payments07]]+budget_request1[[#This Row],[Charges07]]</f>
        <v>0</v>
      </c>
      <c r="AK10" s="59"/>
      <c r="AL10" s="60"/>
      <c r="AM10" s="61">
        <f>budget_request1[[#This Row],[Balance07]]-budget_request1[[#This Row],[Payments08]]+budget_request1[[#This Row],[Charges08]]</f>
        <v>0</v>
      </c>
      <c r="AN10" s="59"/>
      <c r="AO10" s="60"/>
      <c r="AP10" s="61">
        <f>budget_request1[[#This Row],[Balance08]]-budget_request1[[#This Row],[Payments09]]+budget_request1[[#This Row],[Charges09]]</f>
        <v>0</v>
      </c>
      <c r="AQ10" s="59"/>
      <c r="AR10" s="60"/>
      <c r="AS10" s="61">
        <f>budget_request1[[#This Row],[Balance09]]-budget_request1[[#This Row],[Payments10]]+budget_request1[[#This Row],[Charges10]]</f>
        <v>0</v>
      </c>
      <c r="AT10" s="59"/>
      <c r="AU10" s="60"/>
      <c r="AV10" s="61">
        <f>budget_request1[[#This Row],[Balance10]]-budget_request1[[#This Row],[Payments11]]+budget_request1[[#This Row],[Charges11]]</f>
        <v>0</v>
      </c>
      <c r="AW10" s="59"/>
      <c r="AX10" s="60"/>
      <c r="AY10" s="61">
        <f>budget_request1[[#This Row],[Balance11]]-budget_request1[[#This Row],[Payments12]]+budget_request1[[#This Row],[Charges12]]</f>
        <v>0</v>
      </c>
      <c r="AZ10" s="31"/>
      <c r="BA10" s="105"/>
      <c r="BB10" s="80" t="s">
        <v>1549</v>
      </c>
      <c r="BC10" s="81">
        <v>44982.885717592595</v>
      </c>
    </row>
    <row r="11" spans="2:55" x14ac:dyDescent="0.25">
      <c r="B11" s="31">
        <v>2</v>
      </c>
      <c r="C11" s="31">
        <v>3</v>
      </c>
      <c r="D11" s="31"/>
      <c r="E11" s="31" t="s">
        <v>826</v>
      </c>
      <c r="F11" s="98" t="s">
        <v>205</v>
      </c>
      <c r="G11" s="33" t="s">
        <v>826</v>
      </c>
      <c r="H11" s="87" t="s">
        <v>609</v>
      </c>
      <c r="I11" s="74" t="s">
        <v>270</v>
      </c>
      <c r="J11" s="62" t="s">
        <v>878</v>
      </c>
      <c r="K11" s="74" t="s">
        <v>141</v>
      </c>
      <c r="L11" s="70" t="s">
        <v>677</v>
      </c>
      <c r="M11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6075720000</v>
      </c>
      <c r="N11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6075720000</v>
      </c>
      <c r="O11" s="61"/>
      <c r="P11" s="59">
        <f>budget_request1[[#This Row],[Charges01]]</f>
        <v>504000000</v>
      </c>
      <c r="Q11" s="60">
        <v>504000000</v>
      </c>
      <c r="R11" s="61">
        <f>budget_request1[[#This Row],[Balance00]]-budget_request1[[#This Row],[Payments01]]+budget_request1[[#This Row],[Charges01]]</f>
        <v>0</v>
      </c>
      <c r="S11" s="59">
        <f>budget_request1[[#This Row],[Charges02]]</f>
        <v>504000000</v>
      </c>
      <c r="T11" s="60">
        <f>budget_request1[[#This Row],[Charges01]]</f>
        <v>504000000</v>
      </c>
      <c r="U11" s="61">
        <f>budget_request1[[#This Row],[Balance01]]-budget_request1[[#This Row],[Payments02]]+budget_request1[[#This Row],[Charges02]]</f>
        <v>0</v>
      </c>
      <c r="V11" s="59">
        <f>budget_request1[[#This Row],[Charges03]]</f>
        <v>504000000</v>
      </c>
      <c r="W11" s="60">
        <f>budget_request1[[#This Row],[Charges02]]</f>
        <v>504000000</v>
      </c>
      <c r="X11" s="61">
        <f>budget_request1[[#This Row],[Balance02]]-budget_request1[[#This Row],[Payments03]]+budget_request1[[#This Row],[Charges03]]</f>
        <v>0</v>
      </c>
      <c r="Y11" s="59">
        <f>budget_request1[[#This Row],[Charges04]]</f>
        <v>504000000</v>
      </c>
      <c r="Z11" s="60">
        <f>budget_request1[[#This Row],[Charges03]]</f>
        <v>504000000</v>
      </c>
      <c r="AA11" s="61">
        <f>budget_request1[[#This Row],[Balance03]]-budget_request1[[#This Row],[Payments04]]+budget_request1[[#This Row],[Charges04]]</f>
        <v>0</v>
      </c>
      <c r="AB11" s="59">
        <f>budget_request1[[#This Row],[Charges05]]</f>
        <v>504000000</v>
      </c>
      <c r="AC11" s="60">
        <f>budget_request1[[#This Row],[Charges04]]</f>
        <v>504000000</v>
      </c>
      <c r="AD11" s="61">
        <f>budget_request1[[#This Row],[Balance04]]-budget_request1[[#This Row],[Payments05]]+budget_request1[[#This Row],[Charges05]]</f>
        <v>0</v>
      </c>
      <c r="AE11" s="59">
        <f>budget_request1[[#This Row],[Charges06]]</f>
        <v>504000000</v>
      </c>
      <c r="AF11" s="60">
        <f>budget_request1[[#This Row],[Charges05]]</f>
        <v>504000000</v>
      </c>
      <c r="AG11" s="61">
        <f>budget_request1[[#This Row],[Balance05]]-budget_request1[[#This Row],[Payments06]]+budget_request1[[#This Row],[Charges06]]</f>
        <v>0</v>
      </c>
      <c r="AH11" s="59">
        <f>budget_request1[[#This Row],[Charges07]]</f>
        <v>506519999.99999994</v>
      </c>
      <c r="AI11" s="60">
        <f>budget_request1[[#This Row],[Charges06]]*1.005</f>
        <v>506519999.99999994</v>
      </c>
      <c r="AJ11" s="61">
        <f>budget_request1[[#This Row],[Balance06]]-budget_request1[[#This Row],[Payments07]]+budget_request1[[#This Row],[Charges07]]</f>
        <v>0</v>
      </c>
      <c r="AK11" s="59">
        <f>budget_request1[[#This Row],[Charges08]]</f>
        <v>509040000</v>
      </c>
      <c r="AL11" s="60">
        <f>budget_request1[[#This Row],[Charges06]]*1.01</f>
        <v>509040000</v>
      </c>
      <c r="AM11" s="61">
        <f>budget_request1[[#This Row],[Balance07]]-budget_request1[[#This Row],[Payments08]]+budget_request1[[#This Row],[Charges08]]</f>
        <v>0</v>
      </c>
      <c r="AN11" s="59">
        <f>budget_request1[[#This Row],[Charges09]]</f>
        <v>509040000</v>
      </c>
      <c r="AO11" s="60">
        <f>budget_request1[[#This Row],[Charges08]]</f>
        <v>509040000</v>
      </c>
      <c r="AP11" s="61">
        <f>budget_request1[[#This Row],[Balance08]]-budget_request1[[#This Row],[Payments09]]+budget_request1[[#This Row],[Charges09]]</f>
        <v>0</v>
      </c>
      <c r="AQ11" s="59">
        <f>budget_request1[[#This Row],[Charges10]]</f>
        <v>509040000</v>
      </c>
      <c r="AR11" s="60">
        <f>budget_request1[[#This Row],[Charges09]]</f>
        <v>509040000</v>
      </c>
      <c r="AS11" s="61">
        <f>budget_request1[[#This Row],[Balance09]]-budget_request1[[#This Row],[Payments10]]+budget_request1[[#This Row],[Charges10]]</f>
        <v>0</v>
      </c>
      <c r="AT11" s="59">
        <f>budget_request1[[#This Row],[Charges11]]</f>
        <v>509040000</v>
      </c>
      <c r="AU11" s="60">
        <f>budget_request1[[#This Row],[Charges10]]</f>
        <v>509040000</v>
      </c>
      <c r="AV11" s="61">
        <f>budget_request1[[#This Row],[Balance10]]-budget_request1[[#This Row],[Payments11]]+budget_request1[[#This Row],[Charges11]]</f>
        <v>0</v>
      </c>
      <c r="AW11" s="59">
        <f>budget_request1[[#This Row],[Charges12]]</f>
        <v>509040000</v>
      </c>
      <c r="AX11" s="60">
        <f>budget_request1[[#This Row],[Charges11]]</f>
        <v>509040000</v>
      </c>
      <c r="AY11" s="61">
        <f>budget_request1[[#This Row],[Balance11]]-budget_request1[[#This Row],[Payments12]]+budget_request1[[#This Row],[Charges12]]</f>
        <v>0</v>
      </c>
      <c r="AZ11" s="31" t="s">
        <v>1607</v>
      </c>
      <c r="BA11" s="105"/>
      <c r="BB11" s="80" t="s">
        <v>1549</v>
      </c>
      <c r="BC11" s="81">
        <v>44982.885717592595</v>
      </c>
    </row>
    <row r="12" spans="2:55" x14ac:dyDescent="0.25">
      <c r="B12" s="31">
        <v>3</v>
      </c>
      <c r="C12" s="31">
        <v>4</v>
      </c>
      <c r="D12" s="31"/>
      <c r="E12" s="31" t="s">
        <v>682</v>
      </c>
      <c r="F12" s="98" t="s">
        <v>758</v>
      </c>
      <c r="G12" s="33" t="s">
        <v>682</v>
      </c>
      <c r="H12" s="87" t="s">
        <v>610</v>
      </c>
      <c r="I12" s="74" t="s">
        <v>270</v>
      </c>
      <c r="J12" s="62" t="s">
        <v>878</v>
      </c>
      <c r="K12" s="74" t="s">
        <v>141</v>
      </c>
      <c r="L12" s="70" t="s">
        <v>677</v>
      </c>
      <c r="M12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1301940000</v>
      </c>
      <c r="N12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1301940000</v>
      </c>
      <c r="O12" s="61">
        <f>-budget_request1[[#This Row],[Charges01]]/2</f>
        <v>-54000000</v>
      </c>
      <c r="P12" s="59">
        <f>budget_request1[[#This Row],[Charges01]]</f>
        <v>108000000</v>
      </c>
      <c r="Q12" s="60">
        <v>108000000</v>
      </c>
      <c r="R12" s="61">
        <f>budget_request1[[#This Row],[Balance00]]-budget_request1[[#This Row],[Payments01]]+budget_request1[[#This Row],[Charges01]]</f>
        <v>-54000000</v>
      </c>
      <c r="S12" s="59">
        <f>budget_request1[[#This Row],[Charges02]]</f>
        <v>108000000</v>
      </c>
      <c r="T12" s="60">
        <f>budget_request1[[#This Row],[Charges01]]</f>
        <v>108000000</v>
      </c>
      <c r="U12" s="61">
        <f>budget_request1[[#This Row],[Balance01]]-budget_request1[[#This Row],[Payments02]]+budget_request1[[#This Row],[Charges02]]</f>
        <v>-54000000</v>
      </c>
      <c r="V12" s="59">
        <f>budget_request1[[#This Row],[Charges03]]</f>
        <v>108000000</v>
      </c>
      <c r="W12" s="60">
        <f>budget_request1[[#This Row],[Charges02]]</f>
        <v>108000000</v>
      </c>
      <c r="X12" s="61">
        <f>budget_request1[[#This Row],[Balance02]]-budget_request1[[#This Row],[Payments03]]+budget_request1[[#This Row],[Charges03]]</f>
        <v>-54000000</v>
      </c>
      <c r="Y12" s="59">
        <f>budget_request1[[#This Row],[Charges04]]</f>
        <v>108000000</v>
      </c>
      <c r="Z12" s="60">
        <f>budget_request1[[#This Row],[Charges03]]</f>
        <v>108000000</v>
      </c>
      <c r="AA12" s="61">
        <f>budget_request1[[#This Row],[Balance03]]-budget_request1[[#This Row],[Payments04]]+budget_request1[[#This Row],[Charges04]]</f>
        <v>-54000000</v>
      </c>
      <c r="AB12" s="59">
        <f>budget_request1[[#This Row],[Charges05]]</f>
        <v>108000000</v>
      </c>
      <c r="AC12" s="60">
        <f>budget_request1[[#This Row],[Charges04]]</f>
        <v>108000000</v>
      </c>
      <c r="AD12" s="61">
        <f>budget_request1[[#This Row],[Balance04]]-budget_request1[[#This Row],[Payments05]]+budget_request1[[#This Row],[Charges05]]</f>
        <v>-54000000</v>
      </c>
      <c r="AE12" s="59">
        <f>budget_request1[[#This Row],[Charges06]]</f>
        <v>108000000</v>
      </c>
      <c r="AF12" s="60">
        <f>budget_request1[[#This Row],[Charges05]]</f>
        <v>108000000</v>
      </c>
      <c r="AG12" s="61">
        <f>budget_request1[[#This Row],[Balance05]]-budget_request1[[#This Row],[Payments06]]+budget_request1[[#This Row],[Charges06]]</f>
        <v>-54000000</v>
      </c>
      <c r="AH12" s="59">
        <f>budget_request1[[#This Row],[Charges07]]</f>
        <v>108539999.99999999</v>
      </c>
      <c r="AI12" s="60">
        <f>budget_request1[[#This Row],[Charges06]]*1.005</f>
        <v>108539999.99999999</v>
      </c>
      <c r="AJ12" s="61">
        <f>budget_request1[[#This Row],[Balance06]]-budget_request1[[#This Row],[Payments07]]+budget_request1[[#This Row],[Charges07]]</f>
        <v>-54000000.000000015</v>
      </c>
      <c r="AK12" s="59">
        <f>budget_request1[[#This Row],[Charges08]]</f>
        <v>109080000</v>
      </c>
      <c r="AL12" s="60">
        <f>budget_request1[[#This Row],[Charges06]]*1.01</f>
        <v>109080000</v>
      </c>
      <c r="AM12" s="61">
        <f>budget_request1[[#This Row],[Balance07]]-budget_request1[[#This Row],[Payments08]]+budget_request1[[#This Row],[Charges08]]</f>
        <v>-54000000</v>
      </c>
      <c r="AN12" s="59">
        <f>budget_request1[[#This Row],[Charges09]]</f>
        <v>109080000</v>
      </c>
      <c r="AO12" s="60">
        <f>budget_request1[[#This Row],[Charges08]]</f>
        <v>109080000</v>
      </c>
      <c r="AP12" s="61">
        <f>budget_request1[[#This Row],[Balance08]]-budget_request1[[#This Row],[Payments09]]+budget_request1[[#This Row],[Charges09]]</f>
        <v>-54000000</v>
      </c>
      <c r="AQ12" s="59">
        <f>budget_request1[[#This Row],[Charges10]]</f>
        <v>109080000</v>
      </c>
      <c r="AR12" s="60">
        <f>budget_request1[[#This Row],[Charges09]]</f>
        <v>109080000</v>
      </c>
      <c r="AS12" s="61">
        <f>budget_request1[[#This Row],[Balance09]]-budget_request1[[#This Row],[Payments10]]+budget_request1[[#This Row],[Charges10]]</f>
        <v>-54000000</v>
      </c>
      <c r="AT12" s="59">
        <f>budget_request1[[#This Row],[Charges11]]</f>
        <v>109080000</v>
      </c>
      <c r="AU12" s="60">
        <f>budget_request1[[#This Row],[Charges10]]</f>
        <v>109080000</v>
      </c>
      <c r="AV12" s="61">
        <f>budget_request1[[#This Row],[Balance10]]-budget_request1[[#This Row],[Payments11]]+budget_request1[[#This Row],[Charges11]]</f>
        <v>-54000000</v>
      </c>
      <c r="AW12" s="59">
        <f>budget_request1[[#This Row],[Charges12]]</f>
        <v>109080000</v>
      </c>
      <c r="AX12" s="60">
        <f>budget_request1[[#This Row],[Charges11]]</f>
        <v>109080000</v>
      </c>
      <c r="AY12" s="61">
        <f>budget_request1[[#This Row],[Balance11]]-budget_request1[[#This Row],[Payments12]]+budget_request1[[#This Row],[Charges12]]</f>
        <v>-54000000</v>
      </c>
      <c r="AZ12" s="31" t="s">
        <v>1608</v>
      </c>
      <c r="BA12" s="105"/>
      <c r="BB12" s="80" t="s">
        <v>1549</v>
      </c>
      <c r="BC12" s="81">
        <v>44982.885717592595</v>
      </c>
    </row>
    <row r="13" spans="2:55" x14ac:dyDescent="0.25">
      <c r="B13" s="31">
        <v>4</v>
      </c>
      <c r="C13" s="31">
        <v>5</v>
      </c>
      <c r="D13" s="31"/>
      <c r="E13" s="31" t="s">
        <v>683</v>
      </c>
      <c r="F13" s="98" t="s">
        <v>759</v>
      </c>
      <c r="G13" s="33" t="s">
        <v>683</v>
      </c>
      <c r="H13" s="87" t="s">
        <v>610</v>
      </c>
      <c r="I13" s="74" t="s">
        <v>270</v>
      </c>
      <c r="J13" s="62" t="s">
        <v>878</v>
      </c>
      <c r="K13" s="74" t="s">
        <v>141</v>
      </c>
      <c r="L13" s="70" t="s">
        <v>677</v>
      </c>
      <c r="M13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433980000</v>
      </c>
      <c r="N13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433980000</v>
      </c>
      <c r="O13" s="61">
        <f>-budget_request1[[#This Row],[Charges01]]/2</f>
        <v>-18000000</v>
      </c>
      <c r="P13" s="59">
        <f>budget_request1[[#This Row],[Charges01]]</f>
        <v>36000000</v>
      </c>
      <c r="Q13" s="60">
        <v>36000000</v>
      </c>
      <c r="R13" s="61">
        <f>budget_request1[[#This Row],[Balance00]]-budget_request1[[#This Row],[Payments01]]+budget_request1[[#This Row],[Charges01]]</f>
        <v>-18000000</v>
      </c>
      <c r="S13" s="59">
        <f>budget_request1[[#This Row],[Charges02]]</f>
        <v>36000000</v>
      </c>
      <c r="T13" s="60">
        <f>budget_request1[[#This Row],[Charges01]]</f>
        <v>36000000</v>
      </c>
      <c r="U13" s="61">
        <f>budget_request1[[#This Row],[Balance01]]-budget_request1[[#This Row],[Payments02]]+budget_request1[[#This Row],[Charges02]]</f>
        <v>-18000000</v>
      </c>
      <c r="V13" s="59">
        <f>budget_request1[[#This Row],[Charges03]]</f>
        <v>36000000</v>
      </c>
      <c r="W13" s="60">
        <f>budget_request1[[#This Row],[Charges02]]</f>
        <v>36000000</v>
      </c>
      <c r="X13" s="61">
        <f>budget_request1[[#This Row],[Balance02]]-budget_request1[[#This Row],[Payments03]]+budget_request1[[#This Row],[Charges03]]</f>
        <v>-18000000</v>
      </c>
      <c r="Y13" s="59">
        <f>budget_request1[[#This Row],[Charges04]]</f>
        <v>36000000</v>
      </c>
      <c r="Z13" s="60">
        <f>budget_request1[[#This Row],[Charges03]]</f>
        <v>36000000</v>
      </c>
      <c r="AA13" s="61">
        <f>budget_request1[[#This Row],[Balance03]]-budget_request1[[#This Row],[Payments04]]+budget_request1[[#This Row],[Charges04]]</f>
        <v>-18000000</v>
      </c>
      <c r="AB13" s="59">
        <f>budget_request1[[#This Row],[Charges05]]</f>
        <v>36000000</v>
      </c>
      <c r="AC13" s="60">
        <f>budget_request1[[#This Row],[Charges04]]</f>
        <v>36000000</v>
      </c>
      <c r="AD13" s="61">
        <f>budget_request1[[#This Row],[Balance04]]-budget_request1[[#This Row],[Payments05]]+budget_request1[[#This Row],[Charges05]]</f>
        <v>-18000000</v>
      </c>
      <c r="AE13" s="59">
        <f>budget_request1[[#This Row],[Charges06]]</f>
        <v>36000000</v>
      </c>
      <c r="AF13" s="60">
        <f>budget_request1[[#This Row],[Charges05]]</f>
        <v>36000000</v>
      </c>
      <c r="AG13" s="61">
        <f>budget_request1[[#This Row],[Balance05]]-budget_request1[[#This Row],[Payments06]]+budget_request1[[#This Row],[Charges06]]</f>
        <v>-18000000</v>
      </c>
      <c r="AH13" s="59">
        <f>budget_request1[[#This Row],[Charges07]]</f>
        <v>36179999.999999993</v>
      </c>
      <c r="AI13" s="60">
        <f>budget_request1[[#This Row],[Charges06]]*1.005</f>
        <v>36179999.999999993</v>
      </c>
      <c r="AJ13" s="61">
        <f>budget_request1[[#This Row],[Balance06]]-budget_request1[[#This Row],[Payments07]]+budget_request1[[#This Row],[Charges07]]</f>
        <v>-18000000</v>
      </c>
      <c r="AK13" s="59">
        <f>budget_request1[[#This Row],[Charges08]]</f>
        <v>36360000</v>
      </c>
      <c r="AL13" s="60">
        <f>budget_request1[[#This Row],[Charges06]]*1.01</f>
        <v>36360000</v>
      </c>
      <c r="AM13" s="61">
        <f>budget_request1[[#This Row],[Balance07]]-budget_request1[[#This Row],[Payments08]]+budget_request1[[#This Row],[Charges08]]</f>
        <v>-18000000</v>
      </c>
      <c r="AN13" s="59">
        <f>budget_request1[[#This Row],[Charges09]]</f>
        <v>36360000</v>
      </c>
      <c r="AO13" s="60">
        <f>budget_request1[[#This Row],[Charges08]]</f>
        <v>36360000</v>
      </c>
      <c r="AP13" s="61">
        <f>budget_request1[[#This Row],[Balance08]]-budget_request1[[#This Row],[Payments09]]+budget_request1[[#This Row],[Charges09]]</f>
        <v>-18000000</v>
      </c>
      <c r="AQ13" s="59">
        <f>budget_request1[[#This Row],[Charges10]]</f>
        <v>36360000</v>
      </c>
      <c r="AR13" s="60">
        <f>budget_request1[[#This Row],[Charges09]]</f>
        <v>36360000</v>
      </c>
      <c r="AS13" s="61">
        <f>budget_request1[[#This Row],[Balance09]]-budget_request1[[#This Row],[Payments10]]+budget_request1[[#This Row],[Charges10]]</f>
        <v>-18000000</v>
      </c>
      <c r="AT13" s="59">
        <f>budget_request1[[#This Row],[Charges11]]</f>
        <v>36360000</v>
      </c>
      <c r="AU13" s="60">
        <f>budget_request1[[#This Row],[Charges10]]</f>
        <v>36360000</v>
      </c>
      <c r="AV13" s="61">
        <f>budget_request1[[#This Row],[Balance10]]-budget_request1[[#This Row],[Payments11]]+budget_request1[[#This Row],[Charges11]]</f>
        <v>-18000000</v>
      </c>
      <c r="AW13" s="59">
        <f>budget_request1[[#This Row],[Charges12]]</f>
        <v>36360000</v>
      </c>
      <c r="AX13" s="60">
        <f>budget_request1[[#This Row],[Charges11]]</f>
        <v>36360000</v>
      </c>
      <c r="AY13" s="61">
        <f>budget_request1[[#This Row],[Balance11]]-budget_request1[[#This Row],[Payments12]]+budget_request1[[#This Row],[Charges12]]</f>
        <v>-18000000</v>
      </c>
      <c r="AZ13" s="31" t="s">
        <v>1608</v>
      </c>
      <c r="BA13" s="105"/>
      <c r="BB13" s="80" t="s">
        <v>1549</v>
      </c>
      <c r="BC13" s="81">
        <v>44982.885717592595</v>
      </c>
    </row>
    <row r="14" spans="2:55" x14ac:dyDescent="0.25">
      <c r="B14" s="31">
        <v>5</v>
      </c>
      <c r="C14" s="31">
        <v>6</v>
      </c>
      <c r="D14" s="31"/>
      <c r="E14" s="31"/>
      <c r="F14" s="72"/>
      <c r="G14" s="33"/>
      <c r="H14" s="33"/>
      <c r="I14" s="46"/>
      <c r="J14" s="32"/>
      <c r="K14" s="46"/>
      <c r="L14" s="31"/>
      <c r="M14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4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4" s="61"/>
      <c r="P14" s="59"/>
      <c r="Q14" s="60"/>
      <c r="R14" s="61">
        <f>budget_request1[[#This Row],[Balance00]]-budget_request1[[#This Row],[Payments01]]+budget_request1[[#This Row],[Charges01]]</f>
        <v>0</v>
      </c>
      <c r="S14" s="59"/>
      <c r="T14" s="60"/>
      <c r="U14" s="61">
        <f>budget_request1[[#This Row],[Balance01]]-budget_request1[[#This Row],[Payments02]]+budget_request1[[#This Row],[Charges02]]</f>
        <v>0</v>
      </c>
      <c r="V14" s="59"/>
      <c r="W14" s="60"/>
      <c r="X14" s="61">
        <f>budget_request1[[#This Row],[Balance02]]-budget_request1[[#This Row],[Payments03]]+budget_request1[[#This Row],[Charges03]]</f>
        <v>0</v>
      </c>
      <c r="Y14" s="59"/>
      <c r="Z14" s="60"/>
      <c r="AA14" s="61">
        <f>budget_request1[[#This Row],[Balance03]]-budget_request1[[#This Row],[Payments04]]+budget_request1[[#This Row],[Charges04]]</f>
        <v>0</v>
      </c>
      <c r="AB14" s="59"/>
      <c r="AC14" s="60"/>
      <c r="AD14" s="61">
        <f>budget_request1[[#This Row],[Balance04]]-budget_request1[[#This Row],[Payments05]]+budget_request1[[#This Row],[Charges05]]</f>
        <v>0</v>
      </c>
      <c r="AE14" s="59"/>
      <c r="AF14" s="60"/>
      <c r="AG14" s="61">
        <f>budget_request1[[#This Row],[Balance05]]-budget_request1[[#This Row],[Payments06]]+budget_request1[[#This Row],[Charges06]]</f>
        <v>0</v>
      </c>
      <c r="AH14" s="59"/>
      <c r="AI14" s="60"/>
      <c r="AJ14" s="61">
        <f>budget_request1[[#This Row],[Balance06]]-budget_request1[[#This Row],[Payments07]]+budget_request1[[#This Row],[Charges07]]</f>
        <v>0</v>
      </c>
      <c r="AK14" s="59"/>
      <c r="AL14" s="60"/>
      <c r="AM14" s="61">
        <f>budget_request1[[#This Row],[Balance07]]-budget_request1[[#This Row],[Payments08]]+budget_request1[[#This Row],[Charges08]]</f>
        <v>0</v>
      </c>
      <c r="AN14" s="59"/>
      <c r="AO14" s="60"/>
      <c r="AP14" s="61">
        <f>budget_request1[[#This Row],[Balance08]]-budget_request1[[#This Row],[Payments09]]+budget_request1[[#This Row],[Charges09]]</f>
        <v>0</v>
      </c>
      <c r="AQ14" s="59"/>
      <c r="AR14" s="60"/>
      <c r="AS14" s="61">
        <f>budget_request1[[#This Row],[Balance09]]-budget_request1[[#This Row],[Payments10]]+budget_request1[[#This Row],[Charges10]]</f>
        <v>0</v>
      </c>
      <c r="AT14" s="59"/>
      <c r="AU14" s="60"/>
      <c r="AV14" s="61">
        <f>budget_request1[[#This Row],[Balance10]]-budget_request1[[#This Row],[Payments11]]+budget_request1[[#This Row],[Charges11]]</f>
        <v>0</v>
      </c>
      <c r="AW14" s="59"/>
      <c r="AX14" s="60"/>
      <c r="AY14" s="61">
        <f>budget_request1[[#This Row],[Balance11]]-budget_request1[[#This Row],[Payments12]]+budget_request1[[#This Row],[Charges12]]</f>
        <v>0</v>
      </c>
      <c r="AZ14" s="31"/>
      <c r="BA14" s="105"/>
      <c r="BB14" s="80"/>
      <c r="BC14" s="81"/>
    </row>
    <row r="15" spans="2:55" x14ac:dyDescent="0.25">
      <c r="B15" s="31">
        <v>6</v>
      </c>
      <c r="C15" s="31">
        <v>7</v>
      </c>
      <c r="D15" s="31"/>
      <c r="E15" s="31"/>
      <c r="F15" s="98"/>
      <c r="G15" s="33"/>
      <c r="H15" s="87"/>
      <c r="I15" s="74"/>
      <c r="J15" s="62"/>
      <c r="K15" s="74"/>
      <c r="L15" s="70"/>
      <c r="M15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5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5" s="61"/>
      <c r="P15" s="59"/>
      <c r="Q15" s="60"/>
      <c r="R15" s="61">
        <f>budget_request1[[#This Row],[Balance00]]-budget_request1[[#This Row],[Payments01]]+budget_request1[[#This Row],[Charges01]]</f>
        <v>0</v>
      </c>
      <c r="S15" s="59"/>
      <c r="T15" s="60"/>
      <c r="U15" s="61">
        <f>budget_request1[[#This Row],[Balance01]]-budget_request1[[#This Row],[Payments02]]+budget_request1[[#This Row],[Charges02]]</f>
        <v>0</v>
      </c>
      <c r="V15" s="59"/>
      <c r="W15" s="60"/>
      <c r="X15" s="61">
        <f>budget_request1[[#This Row],[Balance02]]-budget_request1[[#This Row],[Payments03]]+budget_request1[[#This Row],[Charges03]]</f>
        <v>0</v>
      </c>
      <c r="Y15" s="59"/>
      <c r="Z15" s="60"/>
      <c r="AA15" s="61">
        <f>budget_request1[[#This Row],[Balance03]]-budget_request1[[#This Row],[Payments04]]+budget_request1[[#This Row],[Charges04]]</f>
        <v>0</v>
      </c>
      <c r="AB15" s="59"/>
      <c r="AC15" s="60"/>
      <c r="AD15" s="61">
        <f>budget_request1[[#This Row],[Balance04]]-budget_request1[[#This Row],[Payments05]]+budget_request1[[#This Row],[Charges05]]</f>
        <v>0</v>
      </c>
      <c r="AE15" s="59"/>
      <c r="AF15" s="60"/>
      <c r="AG15" s="61">
        <f>budget_request1[[#This Row],[Balance05]]-budget_request1[[#This Row],[Payments06]]+budget_request1[[#This Row],[Charges06]]</f>
        <v>0</v>
      </c>
      <c r="AH15" s="59"/>
      <c r="AI15" s="60"/>
      <c r="AJ15" s="61">
        <f>budget_request1[[#This Row],[Balance06]]-budget_request1[[#This Row],[Payments07]]+budget_request1[[#This Row],[Charges07]]</f>
        <v>0</v>
      </c>
      <c r="AK15" s="59"/>
      <c r="AL15" s="60"/>
      <c r="AM15" s="61">
        <f>budget_request1[[#This Row],[Balance07]]-budget_request1[[#This Row],[Payments08]]+budget_request1[[#This Row],[Charges08]]</f>
        <v>0</v>
      </c>
      <c r="AN15" s="59"/>
      <c r="AO15" s="60"/>
      <c r="AP15" s="61">
        <f>budget_request1[[#This Row],[Balance08]]-budget_request1[[#This Row],[Payments09]]+budget_request1[[#This Row],[Charges09]]</f>
        <v>0</v>
      </c>
      <c r="AQ15" s="59"/>
      <c r="AR15" s="60"/>
      <c r="AS15" s="61">
        <f>budget_request1[[#This Row],[Balance09]]-budget_request1[[#This Row],[Payments10]]+budget_request1[[#This Row],[Charges10]]</f>
        <v>0</v>
      </c>
      <c r="AT15" s="59"/>
      <c r="AU15" s="60"/>
      <c r="AV15" s="61">
        <f>budget_request1[[#This Row],[Balance10]]-budget_request1[[#This Row],[Payments11]]+budget_request1[[#This Row],[Charges11]]</f>
        <v>0</v>
      </c>
      <c r="AW15" s="59"/>
      <c r="AX15" s="60"/>
      <c r="AY15" s="61">
        <f>budget_request1[[#This Row],[Balance11]]-budget_request1[[#This Row],[Payments12]]+budget_request1[[#This Row],[Charges12]]</f>
        <v>0</v>
      </c>
      <c r="AZ15" s="31"/>
      <c r="BA15" s="105"/>
      <c r="BB15" s="80"/>
      <c r="BC15" s="81"/>
    </row>
    <row r="16" spans="2:55" x14ac:dyDescent="0.25">
      <c r="B16" s="31">
        <v>7</v>
      </c>
      <c r="C16" s="31">
        <v>8</v>
      </c>
      <c r="D16" s="31"/>
      <c r="E16" s="31"/>
      <c r="F16" s="98"/>
      <c r="G16" s="33"/>
      <c r="H16" s="87"/>
      <c r="I16" s="74"/>
      <c r="J16" s="62"/>
      <c r="K16" s="74"/>
      <c r="L16" s="70"/>
      <c r="M16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6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6" s="61"/>
      <c r="P16" s="59"/>
      <c r="Q16" s="60"/>
      <c r="R16" s="61">
        <f>budget_request1[[#This Row],[Balance00]]-budget_request1[[#This Row],[Payments01]]+budget_request1[[#This Row],[Charges01]]</f>
        <v>0</v>
      </c>
      <c r="S16" s="59"/>
      <c r="T16" s="60"/>
      <c r="U16" s="61">
        <f>budget_request1[[#This Row],[Balance01]]-budget_request1[[#This Row],[Payments02]]+budget_request1[[#This Row],[Charges02]]</f>
        <v>0</v>
      </c>
      <c r="V16" s="59"/>
      <c r="W16" s="60"/>
      <c r="X16" s="61">
        <f>budget_request1[[#This Row],[Balance02]]-budget_request1[[#This Row],[Payments03]]+budget_request1[[#This Row],[Charges03]]</f>
        <v>0</v>
      </c>
      <c r="Y16" s="59"/>
      <c r="Z16" s="60"/>
      <c r="AA16" s="61">
        <f>budget_request1[[#This Row],[Balance03]]-budget_request1[[#This Row],[Payments04]]+budget_request1[[#This Row],[Charges04]]</f>
        <v>0</v>
      </c>
      <c r="AB16" s="59"/>
      <c r="AC16" s="60"/>
      <c r="AD16" s="61">
        <f>budget_request1[[#This Row],[Balance04]]-budget_request1[[#This Row],[Payments05]]+budget_request1[[#This Row],[Charges05]]</f>
        <v>0</v>
      </c>
      <c r="AE16" s="59"/>
      <c r="AF16" s="60"/>
      <c r="AG16" s="61">
        <f>budget_request1[[#This Row],[Balance05]]-budget_request1[[#This Row],[Payments06]]+budget_request1[[#This Row],[Charges06]]</f>
        <v>0</v>
      </c>
      <c r="AH16" s="59"/>
      <c r="AI16" s="60"/>
      <c r="AJ16" s="61">
        <f>budget_request1[[#This Row],[Balance06]]-budget_request1[[#This Row],[Payments07]]+budget_request1[[#This Row],[Charges07]]</f>
        <v>0</v>
      </c>
      <c r="AK16" s="59"/>
      <c r="AL16" s="60"/>
      <c r="AM16" s="61">
        <f>budget_request1[[#This Row],[Balance07]]-budget_request1[[#This Row],[Payments08]]+budget_request1[[#This Row],[Charges08]]</f>
        <v>0</v>
      </c>
      <c r="AN16" s="59"/>
      <c r="AO16" s="60"/>
      <c r="AP16" s="61">
        <f>budget_request1[[#This Row],[Balance08]]-budget_request1[[#This Row],[Payments09]]+budget_request1[[#This Row],[Charges09]]</f>
        <v>0</v>
      </c>
      <c r="AQ16" s="59"/>
      <c r="AR16" s="60"/>
      <c r="AS16" s="61">
        <f>budget_request1[[#This Row],[Balance09]]-budget_request1[[#This Row],[Payments10]]+budget_request1[[#This Row],[Charges10]]</f>
        <v>0</v>
      </c>
      <c r="AT16" s="59"/>
      <c r="AU16" s="60"/>
      <c r="AV16" s="61">
        <f>budget_request1[[#This Row],[Balance10]]-budget_request1[[#This Row],[Payments11]]+budget_request1[[#This Row],[Charges11]]</f>
        <v>0</v>
      </c>
      <c r="AW16" s="59"/>
      <c r="AX16" s="60"/>
      <c r="AY16" s="61">
        <f>budget_request1[[#This Row],[Balance11]]-budget_request1[[#This Row],[Payments12]]+budget_request1[[#This Row],[Charges12]]</f>
        <v>0</v>
      </c>
      <c r="AZ16" s="31"/>
      <c r="BA16" s="105"/>
      <c r="BB16" s="80"/>
      <c r="BC16" s="81"/>
    </row>
    <row r="17" spans="2:55" x14ac:dyDescent="0.25">
      <c r="B17" s="31">
        <v>8</v>
      </c>
      <c r="C17" s="31">
        <v>9</v>
      </c>
      <c r="D17" s="31"/>
      <c r="E17" s="31"/>
      <c r="F17" s="98"/>
      <c r="G17" s="33"/>
      <c r="H17" s="33"/>
      <c r="I17" s="46"/>
      <c r="J17" s="62"/>
      <c r="K17" s="46"/>
      <c r="L17" s="70"/>
      <c r="M17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7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7" s="61"/>
      <c r="P17" s="59"/>
      <c r="Q17" s="60"/>
      <c r="R17" s="61">
        <f>budget_request1[[#This Row],[Balance00]]-budget_request1[[#This Row],[Payments01]]+budget_request1[[#This Row],[Charges01]]</f>
        <v>0</v>
      </c>
      <c r="S17" s="59"/>
      <c r="T17" s="60"/>
      <c r="U17" s="61">
        <f>budget_request1[[#This Row],[Balance01]]-budget_request1[[#This Row],[Payments02]]+budget_request1[[#This Row],[Charges02]]</f>
        <v>0</v>
      </c>
      <c r="V17" s="59"/>
      <c r="W17" s="60"/>
      <c r="X17" s="61">
        <f>budget_request1[[#This Row],[Balance02]]-budget_request1[[#This Row],[Payments03]]+budget_request1[[#This Row],[Charges03]]</f>
        <v>0</v>
      </c>
      <c r="Y17" s="59"/>
      <c r="Z17" s="60"/>
      <c r="AA17" s="61">
        <f>budget_request1[[#This Row],[Balance03]]-budget_request1[[#This Row],[Payments04]]+budget_request1[[#This Row],[Charges04]]</f>
        <v>0</v>
      </c>
      <c r="AB17" s="59"/>
      <c r="AC17" s="60"/>
      <c r="AD17" s="61">
        <f>budget_request1[[#This Row],[Balance04]]-budget_request1[[#This Row],[Payments05]]+budget_request1[[#This Row],[Charges05]]</f>
        <v>0</v>
      </c>
      <c r="AE17" s="59"/>
      <c r="AF17" s="60"/>
      <c r="AG17" s="61">
        <f>budget_request1[[#This Row],[Balance05]]-budget_request1[[#This Row],[Payments06]]+budget_request1[[#This Row],[Charges06]]</f>
        <v>0</v>
      </c>
      <c r="AH17" s="59"/>
      <c r="AI17" s="60"/>
      <c r="AJ17" s="61">
        <f>budget_request1[[#This Row],[Balance06]]-budget_request1[[#This Row],[Payments07]]+budget_request1[[#This Row],[Charges07]]</f>
        <v>0</v>
      </c>
      <c r="AK17" s="59"/>
      <c r="AL17" s="60"/>
      <c r="AM17" s="61">
        <f>budget_request1[[#This Row],[Balance07]]-budget_request1[[#This Row],[Payments08]]+budget_request1[[#This Row],[Charges08]]</f>
        <v>0</v>
      </c>
      <c r="AN17" s="59"/>
      <c r="AO17" s="60"/>
      <c r="AP17" s="61">
        <f>budget_request1[[#This Row],[Balance08]]-budget_request1[[#This Row],[Payments09]]+budget_request1[[#This Row],[Charges09]]</f>
        <v>0</v>
      </c>
      <c r="AQ17" s="59"/>
      <c r="AR17" s="60"/>
      <c r="AS17" s="61">
        <f>budget_request1[[#This Row],[Balance09]]-budget_request1[[#This Row],[Payments10]]+budget_request1[[#This Row],[Charges10]]</f>
        <v>0</v>
      </c>
      <c r="AT17" s="59"/>
      <c r="AU17" s="60"/>
      <c r="AV17" s="61">
        <f>budget_request1[[#This Row],[Balance10]]-budget_request1[[#This Row],[Payments11]]+budget_request1[[#This Row],[Charges11]]</f>
        <v>0</v>
      </c>
      <c r="AW17" s="59"/>
      <c r="AX17" s="60"/>
      <c r="AY17" s="61">
        <f>budget_request1[[#This Row],[Balance11]]-budget_request1[[#This Row],[Payments12]]+budget_request1[[#This Row],[Charges12]]</f>
        <v>0</v>
      </c>
      <c r="AZ17" s="31"/>
      <c r="BA17" s="105"/>
      <c r="BB17" s="80"/>
      <c r="BC17" s="81"/>
    </row>
    <row r="18" spans="2:55" x14ac:dyDescent="0.25">
      <c r="B18" s="31">
        <v>9</v>
      </c>
      <c r="C18" s="31">
        <v>10</v>
      </c>
      <c r="D18" s="31"/>
      <c r="E18" s="31"/>
      <c r="F18" s="98"/>
      <c r="G18" s="33"/>
      <c r="H18" s="33"/>
      <c r="I18" s="46"/>
      <c r="J18" s="62"/>
      <c r="K18" s="46"/>
      <c r="L18" s="70"/>
      <c r="M18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8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8" s="61"/>
      <c r="P18" s="59"/>
      <c r="Q18" s="60"/>
      <c r="R18" s="61">
        <f>budget_request1[[#This Row],[Balance00]]-budget_request1[[#This Row],[Payments01]]+budget_request1[[#This Row],[Charges01]]</f>
        <v>0</v>
      </c>
      <c r="S18" s="59"/>
      <c r="T18" s="60"/>
      <c r="U18" s="61">
        <f>budget_request1[[#This Row],[Balance01]]-budget_request1[[#This Row],[Payments02]]+budget_request1[[#This Row],[Charges02]]</f>
        <v>0</v>
      </c>
      <c r="V18" s="59"/>
      <c r="W18" s="60"/>
      <c r="X18" s="61">
        <f>budget_request1[[#This Row],[Balance02]]-budget_request1[[#This Row],[Payments03]]+budget_request1[[#This Row],[Charges03]]</f>
        <v>0</v>
      </c>
      <c r="Y18" s="59"/>
      <c r="Z18" s="60"/>
      <c r="AA18" s="61">
        <f>budget_request1[[#This Row],[Balance03]]-budget_request1[[#This Row],[Payments04]]+budget_request1[[#This Row],[Charges04]]</f>
        <v>0</v>
      </c>
      <c r="AB18" s="59"/>
      <c r="AC18" s="60"/>
      <c r="AD18" s="61">
        <f>budget_request1[[#This Row],[Balance04]]-budget_request1[[#This Row],[Payments05]]+budget_request1[[#This Row],[Charges05]]</f>
        <v>0</v>
      </c>
      <c r="AE18" s="59"/>
      <c r="AF18" s="60"/>
      <c r="AG18" s="61">
        <f>budget_request1[[#This Row],[Balance05]]-budget_request1[[#This Row],[Payments06]]+budget_request1[[#This Row],[Charges06]]</f>
        <v>0</v>
      </c>
      <c r="AH18" s="59"/>
      <c r="AI18" s="60"/>
      <c r="AJ18" s="61">
        <f>budget_request1[[#This Row],[Balance06]]-budget_request1[[#This Row],[Payments07]]+budget_request1[[#This Row],[Charges07]]</f>
        <v>0</v>
      </c>
      <c r="AK18" s="59"/>
      <c r="AL18" s="60"/>
      <c r="AM18" s="61">
        <f>budget_request1[[#This Row],[Balance07]]-budget_request1[[#This Row],[Payments08]]+budget_request1[[#This Row],[Charges08]]</f>
        <v>0</v>
      </c>
      <c r="AN18" s="59"/>
      <c r="AO18" s="60"/>
      <c r="AP18" s="61">
        <f>budget_request1[[#This Row],[Balance08]]-budget_request1[[#This Row],[Payments09]]+budget_request1[[#This Row],[Charges09]]</f>
        <v>0</v>
      </c>
      <c r="AQ18" s="59"/>
      <c r="AR18" s="60"/>
      <c r="AS18" s="61">
        <f>budget_request1[[#This Row],[Balance09]]-budget_request1[[#This Row],[Payments10]]+budget_request1[[#This Row],[Charges10]]</f>
        <v>0</v>
      </c>
      <c r="AT18" s="59"/>
      <c r="AU18" s="60"/>
      <c r="AV18" s="61">
        <f>budget_request1[[#This Row],[Balance10]]-budget_request1[[#This Row],[Payments11]]+budget_request1[[#This Row],[Charges11]]</f>
        <v>0</v>
      </c>
      <c r="AW18" s="59"/>
      <c r="AX18" s="60"/>
      <c r="AY18" s="61">
        <f>budget_request1[[#This Row],[Balance11]]-budget_request1[[#This Row],[Payments12]]+budget_request1[[#This Row],[Charges12]]</f>
        <v>0</v>
      </c>
      <c r="AZ18" s="31"/>
      <c r="BA18" s="105"/>
      <c r="BB18" s="80"/>
      <c r="BC18" s="81"/>
    </row>
    <row r="19" spans="2:55" x14ac:dyDescent="0.25">
      <c r="B19" s="31">
        <v>10</v>
      </c>
      <c r="C19" s="31">
        <v>11</v>
      </c>
      <c r="D19" s="31"/>
      <c r="E19" s="31"/>
      <c r="F19" s="98"/>
      <c r="G19" s="33"/>
      <c r="H19" s="87"/>
      <c r="I19" s="46"/>
      <c r="J19" s="62"/>
      <c r="K19" s="74"/>
      <c r="L19" s="70"/>
      <c r="M19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9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9" s="61"/>
      <c r="P19" s="59"/>
      <c r="Q19" s="60"/>
      <c r="R19" s="61">
        <f>budget_request1[[#This Row],[Balance00]]-budget_request1[[#This Row],[Payments01]]+budget_request1[[#This Row],[Charges01]]</f>
        <v>0</v>
      </c>
      <c r="S19" s="59"/>
      <c r="T19" s="60"/>
      <c r="U19" s="61">
        <f>budget_request1[[#This Row],[Balance01]]-budget_request1[[#This Row],[Payments02]]+budget_request1[[#This Row],[Charges02]]</f>
        <v>0</v>
      </c>
      <c r="V19" s="59"/>
      <c r="W19" s="60"/>
      <c r="X19" s="61">
        <f>budget_request1[[#This Row],[Balance02]]-budget_request1[[#This Row],[Payments03]]+budget_request1[[#This Row],[Charges03]]</f>
        <v>0</v>
      </c>
      <c r="Y19" s="59"/>
      <c r="Z19" s="60"/>
      <c r="AA19" s="61">
        <f>budget_request1[[#This Row],[Balance03]]-budget_request1[[#This Row],[Payments04]]+budget_request1[[#This Row],[Charges04]]</f>
        <v>0</v>
      </c>
      <c r="AB19" s="59"/>
      <c r="AC19" s="60"/>
      <c r="AD19" s="61">
        <f>budget_request1[[#This Row],[Balance04]]-budget_request1[[#This Row],[Payments05]]+budget_request1[[#This Row],[Charges05]]</f>
        <v>0</v>
      </c>
      <c r="AE19" s="59"/>
      <c r="AF19" s="60"/>
      <c r="AG19" s="61">
        <f>budget_request1[[#This Row],[Balance05]]-budget_request1[[#This Row],[Payments06]]+budget_request1[[#This Row],[Charges06]]</f>
        <v>0</v>
      </c>
      <c r="AH19" s="59"/>
      <c r="AI19" s="60"/>
      <c r="AJ19" s="61">
        <f>budget_request1[[#This Row],[Balance06]]-budget_request1[[#This Row],[Payments07]]+budget_request1[[#This Row],[Charges07]]</f>
        <v>0</v>
      </c>
      <c r="AK19" s="59"/>
      <c r="AL19" s="60"/>
      <c r="AM19" s="61">
        <f>budget_request1[[#This Row],[Balance07]]-budget_request1[[#This Row],[Payments08]]+budget_request1[[#This Row],[Charges08]]</f>
        <v>0</v>
      </c>
      <c r="AN19" s="59"/>
      <c r="AO19" s="60"/>
      <c r="AP19" s="61">
        <f>budget_request1[[#This Row],[Balance08]]-budget_request1[[#This Row],[Payments09]]+budget_request1[[#This Row],[Charges09]]</f>
        <v>0</v>
      </c>
      <c r="AQ19" s="59"/>
      <c r="AR19" s="60"/>
      <c r="AS19" s="61">
        <f>budget_request1[[#This Row],[Balance09]]-budget_request1[[#This Row],[Payments10]]+budget_request1[[#This Row],[Charges10]]</f>
        <v>0</v>
      </c>
      <c r="AT19" s="59"/>
      <c r="AU19" s="60"/>
      <c r="AV19" s="61">
        <f>budget_request1[[#This Row],[Balance10]]-budget_request1[[#This Row],[Payments11]]+budget_request1[[#This Row],[Charges11]]</f>
        <v>0</v>
      </c>
      <c r="AW19" s="59"/>
      <c r="AX19" s="60"/>
      <c r="AY19" s="61">
        <f>budget_request1[[#This Row],[Balance11]]-budget_request1[[#This Row],[Payments12]]+budget_request1[[#This Row],[Charges12]]</f>
        <v>0</v>
      </c>
      <c r="AZ19" s="31"/>
      <c r="BA19" s="105"/>
      <c r="BB19" s="80"/>
      <c r="BC19" s="81"/>
    </row>
    <row r="20" spans="2:55" x14ac:dyDescent="0.25">
      <c r="B20" s="31">
        <v>11</v>
      </c>
      <c r="C20" s="31">
        <v>12</v>
      </c>
      <c r="D20" s="31"/>
      <c r="E20" s="31"/>
      <c r="F20" s="98"/>
      <c r="G20" s="33"/>
      <c r="H20" s="33"/>
      <c r="I20" s="46"/>
      <c r="J20" s="62"/>
      <c r="K20" s="46"/>
      <c r="L20" s="70"/>
      <c r="M20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0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0" s="61"/>
      <c r="P20" s="59"/>
      <c r="Q20" s="60"/>
      <c r="R20" s="61">
        <f>budget_request1[[#This Row],[Balance00]]-budget_request1[[#This Row],[Payments01]]+budget_request1[[#This Row],[Charges01]]</f>
        <v>0</v>
      </c>
      <c r="S20" s="59"/>
      <c r="T20" s="60"/>
      <c r="U20" s="61">
        <f>budget_request1[[#This Row],[Balance01]]-budget_request1[[#This Row],[Payments02]]+budget_request1[[#This Row],[Charges02]]</f>
        <v>0</v>
      </c>
      <c r="V20" s="59"/>
      <c r="W20" s="60"/>
      <c r="X20" s="61">
        <f>budget_request1[[#This Row],[Balance02]]-budget_request1[[#This Row],[Payments03]]+budget_request1[[#This Row],[Charges03]]</f>
        <v>0</v>
      </c>
      <c r="Y20" s="59"/>
      <c r="Z20" s="60"/>
      <c r="AA20" s="61">
        <f>budget_request1[[#This Row],[Balance03]]-budget_request1[[#This Row],[Payments04]]+budget_request1[[#This Row],[Charges04]]</f>
        <v>0</v>
      </c>
      <c r="AB20" s="59"/>
      <c r="AC20" s="60"/>
      <c r="AD20" s="61">
        <f>budget_request1[[#This Row],[Balance04]]-budget_request1[[#This Row],[Payments05]]+budget_request1[[#This Row],[Charges05]]</f>
        <v>0</v>
      </c>
      <c r="AE20" s="59"/>
      <c r="AF20" s="60"/>
      <c r="AG20" s="61">
        <f>budget_request1[[#This Row],[Balance05]]-budget_request1[[#This Row],[Payments06]]+budget_request1[[#This Row],[Charges06]]</f>
        <v>0</v>
      </c>
      <c r="AH20" s="59"/>
      <c r="AI20" s="60"/>
      <c r="AJ20" s="61">
        <f>budget_request1[[#This Row],[Balance06]]-budget_request1[[#This Row],[Payments07]]+budget_request1[[#This Row],[Charges07]]</f>
        <v>0</v>
      </c>
      <c r="AK20" s="59"/>
      <c r="AL20" s="60"/>
      <c r="AM20" s="61">
        <f>budget_request1[[#This Row],[Balance07]]-budget_request1[[#This Row],[Payments08]]+budget_request1[[#This Row],[Charges08]]</f>
        <v>0</v>
      </c>
      <c r="AN20" s="59"/>
      <c r="AO20" s="60"/>
      <c r="AP20" s="61">
        <f>budget_request1[[#This Row],[Balance08]]-budget_request1[[#This Row],[Payments09]]+budget_request1[[#This Row],[Charges09]]</f>
        <v>0</v>
      </c>
      <c r="AQ20" s="59"/>
      <c r="AR20" s="60"/>
      <c r="AS20" s="61">
        <f>budget_request1[[#This Row],[Balance09]]-budget_request1[[#This Row],[Payments10]]+budget_request1[[#This Row],[Charges10]]</f>
        <v>0</v>
      </c>
      <c r="AT20" s="59"/>
      <c r="AU20" s="60"/>
      <c r="AV20" s="61">
        <f>budget_request1[[#This Row],[Balance10]]-budget_request1[[#This Row],[Payments11]]+budget_request1[[#This Row],[Charges11]]</f>
        <v>0</v>
      </c>
      <c r="AW20" s="59"/>
      <c r="AX20" s="60"/>
      <c r="AY20" s="61">
        <f>budget_request1[[#This Row],[Balance11]]-budget_request1[[#This Row],[Payments12]]+budget_request1[[#This Row],[Charges12]]</f>
        <v>0</v>
      </c>
      <c r="AZ20" s="31"/>
      <c r="BA20" s="105"/>
      <c r="BB20" s="80"/>
      <c r="BC20" s="81"/>
    </row>
    <row r="21" spans="2:55" x14ac:dyDescent="0.25">
      <c r="B21" s="31">
        <v>12</v>
      </c>
      <c r="C21" s="31">
        <v>13</v>
      </c>
      <c r="D21" s="31"/>
      <c r="E21" s="31"/>
      <c r="F21" s="72"/>
      <c r="G21" s="33"/>
      <c r="H21" s="33"/>
      <c r="I21" s="46"/>
      <c r="J21" s="32"/>
      <c r="K21" s="46"/>
      <c r="L21" s="31"/>
      <c r="M21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1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1" s="61"/>
      <c r="P21" s="59"/>
      <c r="Q21" s="60"/>
      <c r="R21" s="61">
        <f>budget_request1[[#This Row],[Balance00]]-budget_request1[[#This Row],[Payments01]]+budget_request1[[#This Row],[Charges01]]</f>
        <v>0</v>
      </c>
      <c r="S21" s="59"/>
      <c r="T21" s="60"/>
      <c r="U21" s="61">
        <f>budget_request1[[#This Row],[Balance01]]-budget_request1[[#This Row],[Payments02]]+budget_request1[[#This Row],[Charges02]]</f>
        <v>0</v>
      </c>
      <c r="V21" s="59"/>
      <c r="W21" s="60"/>
      <c r="X21" s="61">
        <f>budget_request1[[#This Row],[Balance02]]-budget_request1[[#This Row],[Payments03]]+budget_request1[[#This Row],[Charges03]]</f>
        <v>0</v>
      </c>
      <c r="Y21" s="59"/>
      <c r="Z21" s="60"/>
      <c r="AA21" s="61">
        <f>budget_request1[[#This Row],[Balance03]]-budget_request1[[#This Row],[Payments04]]+budget_request1[[#This Row],[Charges04]]</f>
        <v>0</v>
      </c>
      <c r="AB21" s="59"/>
      <c r="AC21" s="60"/>
      <c r="AD21" s="61">
        <f>budget_request1[[#This Row],[Balance04]]-budget_request1[[#This Row],[Payments05]]+budget_request1[[#This Row],[Charges05]]</f>
        <v>0</v>
      </c>
      <c r="AE21" s="59"/>
      <c r="AF21" s="60"/>
      <c r="AG21" s="61">
        <f>budget_request1[[#This Row],[Balance05]]-budget_request1[[#This Row],[Payments06]]+budget_request1[[#This Row],[Charges06]]</f>
        <v>0</v>
      </c>
      <c r="AH21" s="59"/>
      <c r="AI21" s="60"/>
      <c r="AJ21" s="61">
        <f>budget_request1[[#This Row],[Balance06]]-budget_request1[[#This Row],[Payments07]]+budget_request1[[#This Row],[Charges07]]</f>
        <v>0</v>
      </c>
      <c r="AK21" s="59"/>
      <c r="AL21" s="60"/>
      <c r="AM21" s="61">
        <f>budget_request1[[#This Row],[Balance07]]-budget_request1[[#This Row],[Payments08]]+budget_request1[[#This Row],[Charges08]]</f>
        <v>0</v>
      </c>
      <c r="AN21" s="59"/>
      <c r="AO21" s="60"/>
      <c r="AP21" s="61">
        <f>budget_request1[[#This Row],[Balance08]]-budget_request1[[#This Row],[Payments09]]+budget_request1[[#This Row],[Charges09]]</f>
        <v>0</v>
      </c>
      <c r="AQ21" s="59"/>
      <c r="AR21" s="60"/>
      <c r="AS21" s="61">
        <f>budget_request1[[#This Row],[Balance09]]-budget_request1[[#This Row],[Payments10]]+budget_request1[[#This Row],[Charges10]]</f>
        <v>0</v>
      </c>
      <c r="AT21" s="59"/>
      <c r="AU21" s="60"/>
      <c r="AV21" s="61">
        <f>budget_request1[[#This Row],[Balance10]]-budget_request1[[#This Row],[Payments11]]+budget_request1[[#This Row],[Charges11]]</f>
        <v>0</v>
      </c>
      <c r="AW21" s="59"/>
      <c r="AX21" s="60"/>
      <c r="AY21" s="61">
        <f>budget_request1[[#This Row],[Balance11]]-budget_request1[[#This Row],[Payments12]]+budget_request1[[#This Row],[Charges12]]</f>
        <v>0</v>
      </c>
      <c r="AZ21" s="31"/>
      <c r="BA21" s="105"/>
      <c r="BB21" s="80"/>
      <c r="BC21" s="81"/>
    </row>
    <row r="22" spans="2:55" x14ac:dyDescent="0.25">
      <c r="B22" s="31">
        <v>13</v>
      </c>
      <c r="C22" s="31">
        <v>14</v>
      </c>
      <c r="D22" s="31"/>
      <c r="E22" s="31"/>
      <c r="F22" s="98"/>
      <c r="G22" s="33"/>
      <c r="H22" s="33"/>
      <c r="I22" s="46"/>
      <c r="J22" s="62"/>
      <c r="K22" s="46"/>
      <c r="L22" s="70"/>
      <c r="M22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2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2" s="61"/>
      <c r="P22" s="59"/>
      <c r="Q22" s="60"/>
      <c r="R22" s="61">
        <f>budget_request1[[#This Row],[Balance00]]-budget_request1[[#This Row],[Payments01]]+budget_request1[[#This Row],[Charges01]]</f>
        <v>0</v>
      </c>
      <c r="S22" s="59"/>
      <c r="T22" s="60"/>
      <c r="U22" s="61">
        <f>budget_request1[[#This Row],[Balance01]]-budget_request1[[#This Row],[Payments02]]+budget_request1[[#This Row],[Charges02]]</f>
        <v>0</v>
      </c>
      <c r="V22" s="59"/>
      <c r="W22" s="60"/>
      <c r="X22" s="61">
        <f>budget_request1[[#This Row],[Balance02]]-budget_request1[[#This Row],[Payments03]]+budget_request1[[#This Row],[Charges03]]</f>
        <v>0</v>
      </c>
      <c r="Y22" s="59"/>
      <c r="Z22" s="60"/>
      <c r="AA22" s="61">
        <f>budget_request1[[#This Row],[Balance03]]-budget_request1[[#This Row],[Payments04]]+budget_request1[[#This Row],[Charges04]]</f>
        <v>0</v>
      </c>
      <c r="AB22" s="59"/>
      <c r="AC22" s="60"/>
      <c r="AD22" s="61">
        <f>budget_request1[[#This Row],[Balance04]]-budget_request1[[#This Row],[Payments05]]+budget_request1[[#This Row],[Charges05]]</f>
        <v>0</v>
      </c>
      <c r="AE22" s="59"/>
      <c r="AF22" s="60"/>
      <c r="AG22" s="61">
        <f>budget_request1[[#This Row],[Balance05]]-budget_request1[[#This Row],[Payments06]]+budget_request1[[#This Row],[Charges06]]</f>
        <v>0</v>
      </c>
      <c r="AH22" s="59"/>
      <c r="AI22" s="60"/>
      <c r="AJ22" s="61">
        <f>budget_request1[[#This Row],[Balance06]]-budget_request1[[#This Row],[Payments07]]+budget_request1[[#This Row],[Charges07]]</f>
        <v>0</v>
      </c>
      <c r="AK22" s="59"/>
      <c r="AL22" s="60"/>
      <c r="AM22" s="61">
        <f>budget_request1[[#This Row],[Balance07]]-budget_request1[[#This Row],[Payments08]]+budget_request1[[#This Row],[Charges08]]</f>
        <v>0</v>
      </c>
      <c r="AN22" s="59"/>
      <c r="AO22" s="60"/>
      <c r="AP22" s="61">
        <f>budget_request1[[#This Row],[Balance08]]-budget_request1[[#This Row],[Payments09]]+budget_request1[[#This Row],[Charges09]]</f>
        <v>0</v>
      </c>
      <c r="AQ22" s="59"/>
      <c r="AR22" s="60"/>
      <c r="AS22" s="61">
        <f>budget_request1[[#This Row],[Balance09]]-budget_request1[[#This Row],[Payments10]]+budget_request1[[#This Row],[Charges10]]</f>
        <v>0</v>
      </c>
      <c r="AT22" s="59"/>
      <c r="AU22" s="60"/>
      <c r="AV22" s="61">
        <f>budget_request1[[#This Row],[Balance10]]-budget_request1[[#This Row],[Payments11]]+budget_request1[[#This Row],[Charges11]]</f>
        <v>0</v>
      </c>
      <c r="AW22" s="59"/>
      <c r="AX22" s="60"/>
      <c r="AY22" s="61">
        <f>budget_request1[[#This Row],[Balance11]]-budget_request1[[#This Row],[Payments12]]+budget_request1[[#This Row],[Charges12]]</f>
        <v>0</v>
      </c>
      <c r="AZ22" s="31"/>
      <c r="BA22" s="105"/>
      <c r="BB22" s="80"/>
      <c r="BC22" s="81"/>
    </row>
    <row r="23" spans="2:55" x14ac:dyDescent="0.25">
      <c r="B23" s="31">
        <v>14</v>
      </c>
      <c r="C23" s="31">
        <v>15</v>
      </c>
      <c r="D23" s="31"/>
      <c r="E23" s="31"/>
      <c r="F23" s="98"/>
      <c r="G23" s="33"/>
      <c r="H23" s="87"/>
      <c r="I23" s="46"/>
      <c r="J23" s="62"/>
      <c r="K23" s="74"/>
      <c r="L23" s="70"/>
      <c r="M23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3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3" s="61"/>
      <c r="P23" s="59"/>
      <c r="Q23" s="60"/>
      <c r="R23" s="61">
        <f>budget_request1[[#This Row],[Balance00]]-budget_request1[[#This Row],[Payments01]]+budget_request1[[#This Row],[Charges01]]</f>
        <v>0</v>
      </c>
      <c r="S23" s="59"/>
      <c r="T23" s="60"/>
      <c r="U23" s="61">
        <f>budget_request1[[#This Row],[Balance01]]-budget_request1[[#This Row],[Payments02]]+budget_request1[[#This Row],[Charges02]]</f>
        <v>0</v>
      </c>
      <c r="V23" s="59"/>
      <c r="W23" s="60"/>
      <c r="X23" s="61">
        <f>budget_request1[[#This Row],[Balance02]]-budget_request1[[#This Row],[Payments03]]+budget_request1[[#This Row],[Charges03]]</f>
        <v>0</v>
      </c>
      <c r="Y23" s="59"/>
      <c r="Z23" s="60"/>
      <c r="AA23" s="61">
        <f>budget_request1[[#This Row],[Balance03]]-budget_request1[[#This Row],[Payments04]]+budget_request1[[#This Row],[Charges04]]</f>
        <v>0</v>
      </c>
      <c r="AB23" s="59"/>
      <c r="AC23" s="60"/>
      <c r="AD23" s="61">
        <f>budget_request1[[#This Row],[Balance04]]-budget_request1[[#This Row],[Payments05]]+budget_request1[[#This Row],[Charges05]]</f>
        <v>0</v>
      </c>
      <c r="AE23" s="59"/>
      <c r="AF23" s="60"/>
      <c r="AG23" s="61">
        <f>budget_request1[[#This Row],[Balance05]]-budget_request1[[#This Row],[Payments06]]+budget_request1[[#This Row],[Charges06]]</f>
        <v>0</v>
      </c>
      <c r="AH23" s="59"/>
      <c r="AI23" s="60"/>
      <c r="AJ23" s="61">
        <f>budget_request1[[#This Row],[Balance06]]-budget_request1[[#This Row],[Payments07]]+budget_request1[[#This Row],[Charges07]]</f>
        <v>0</v>
      </c>
      <c r="AK23" s="59"/>
      <c r="AL23" s="60"/>
      <c r="AM23" s="61">
        <f>budget_request1[[#This Row],[Balance07]]-budget_request1[[#This Row],[Payments08]]+budget_request1[[#This Row],[Charges08]]</f>
        <v>0</v>
      </c>
      <c r="AN23" s="59"/>
      <c r="AO23" s="60"/>
      <c r="AP23" s="61">
        <f>budget_request1[[#This Row],[Balance08]]-budget_request1[[#This Row],[Payments09]]+budget_request1[[#This Row],[Charges09]]</f>
        <v>0</v>
      </c>
      <c r="AQ23" s="59"/>
      <c r="AR23" s="60"/>
      <c r="AS23" s="61">
        <f>budget_request1[[#This Row],[Balance09]]-budget_request1[[#This Row],[Payments10]]+budget_request1[[#This Row],[Charges10]]</f>
        <v>0</v>
      </c>
      <c r="AT23" s="59"/>
      <c r="AU23" s="60"/>
      <c r="AV23" s="61">
        <f>budget_request1[[#This Row],[Balance10]]-budget_request1[[#This Row],[Payments11]]+budget_request1[[#This Row],[Charges11]]</f>
        <v>0</v>
      </c>
      <c r="AW23" s="59"/>
      <c r="AX23" s="60"/>
      <c r="AY23" s="61">
        <f>budget_request1[[#This Row],[Balance11]]-budget_request1[[#This Row],[Payments12]]+budget_request1[[#This Row],[Charges12]]</f>
        <v>0</v>
      </c>
      <c r="AZ23" s="31"/>
      <c r="BA23" s="105"/>
      <c r="BB23" s="80"/>
      <c r="BC23" s="81"/>
    </row>
    <row r="24" spans="2:55" x14ac:dyDescent="0.25">
      <c r="B24" s="31">
        <v>15</v>
      </c>
      <c r="C24" s="31">
        <v>16</v>
      </c>
      <c r="D24" s="31"/>
      <c r="E24" s="31"/>
      <c r="F24" s="98"/>
      <c r="G24" s="33"/>
      <c r="H24" s="87"/>
      <c r="I24" s="46"/>
      <c r="J24" s="62"/>
      <c r="K24" s="74"/>
      <c r="L24" s="70"/>
      <c r="M24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4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4" s="61"/>
      <c r="P24" s="59"/>
      <c r="Q24" s="60"/>
      <c r="R24" s="61">
        <f>budget_request1[[#This Row],[Balance00]]-budget_request1[[#This Row],[Payments01]]+budget_request1[[#This Row],[Charges01]]</f>
        <v>0</v>
      </c>
      <c r="S24" s="59"/>
      <c r="T24" s="60"/>
      <c r="U24" s="61">
        <f>budget_request1[[#This Row],[Balance01]]-budget_request1[[#This Row],[Payments02]]+budget_request1[[#This Row],[Charges02]]</f>
        <v>0</v>
      </c>
      <c r="V24" s="59"/>
      <c r="W24" s="60"/>
      <c r="X24" s="61">
        <f>budget_request1[[#This Row],[Balance02]]-budget_request1[[#This Row],[Payments03]]+budget_request1[[#This Row],[Charges03]]</f>
        <v>0</v>
      </c>
      <c r="Y24" s="59"/>
      <c r="Z24" s="60"/>
      <c r="AA24" s="61">
        <f>budget_request1[[#This Row],[Balance03]]-budget_request1[[#This Row],[Payments04]]+budget_request1[[#This Row],[Charges04]]</f>
        <v>0</v>
      </c>
      <c r="AB24" s="59"/>
      <c r="AC24" s="60"/>
      <c r="AD24" s="61">
        <f>budget_request1[[#This Row],[Balance04]]-budget_request1[[#This Row],[Payments05]]+budget_request1[[#This Row],[Charges05]]</f>
        <v>0</v>
      </c>
      <c r="AE24" s="59"/>
      <c r="AF24" s="60"/>
      <c r="AG24" s="61">
        <f>budget_request1[[#This Row],[Balance05]]-budget_request1[[#This Row],[Payments06]]+budget_request1[[#This Row],[Charges06]]</f>
        <v>0</v>
      </c>
      <c r="AH24" s="59"/>
      <c r="AI24" s="60"/>
      <c r="AJ24" s="61">
        <f>budget_request1[[#This Row],[Balance06]]-budget_request1[[#This Row],[Payments07]]+budget_request1[[#This Row],[Charges07]]</f>
        <v>0</v>
      </c>
      <c r="AK24" s="59"/>
      <c r="AL24" s="60"/>
      <c r="AM24" s="61">
        <f>budget_request1[[#This Row],[Balance07]]-budget_request1[[#This Row],[Payments08]]+budget_request1[[#This Row],[Charges08]]</f>
        <v>0</v>
      </c>
      <c r="AN24" s="59"/>
      <c r="AO24" s="60"/>
      <c r="AP24" s="61">
        <f>budget_request1[[#This Row],[Balance08]]-budget_request1[[#This Row],[Payments09]]+budget_request1[[#This Row],[Charges09]]</f>
        <v>0</v>
      </c>
      <c r="AQ24" s="59"/>
      <c r="AR24" s="60"/>
      <c r="AS24" s="61">
        <f>budget_request1[[#This Row],[Balance09]]-budget_request1[[#This Row],[Payments10]]+budget_request1[[#This Row],[Charges10]]</f>
        <v>0</v>
      </c>
      <c r="AT24" s="59"/>
      <c r="AU24" s="60"/>
      <c r="AV24" s="61">
        <f>budget_request1[[#This Row],[Balance10]]-budget_request1[[#This Row],[Payments11]]+budget_request1[[#This Row],[Charges11]]</f>
        <v>0</v>
      </c>
      <c r="AW24" s="59"/>
      <c r="AX24" s="60"/>
      <c r="AY24" s="61">
        <f>budget_request1[[#This Row],[Balance11]]-budget_request1[[#This Row],[Payments12]]+budget_request1[[#This Row],[Charges12]]</f>
        <v>0</v>
      </c>
      <c r="AZ24" s="31"/>
      <c r="BA24" s="105"/>
      <c r="BB24" s="80"/>
      <c r="BC24" s="81"/>
    </row>
    <row r="25" spans="2:55" x14ac:dyDescent="0.25">
      <c r="B25" s="31">
        <v>16</v>
      </c>
      <c r="C25" s="31">
        <v>17</v>
      </c>
      <c r="D25" s="31"/>
      <c r="E25" s="31"/>
      <c r="F25" s="98"/>
      <c r="G25" s="33"/>
      <c r="H25" s="33"/>
      <c r="I25" s="46"/>
      <c r="J25" s="62"/>
      <c r="K25" s="46"/>
      <c r="L25" s="70"/>
      <c r="M25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5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5" s="61"/>
      <c r="P25" s="59"/>
      <c r="Q25" s="60"/>
      <c r="R25" s="61">
        <f>budget_request1[[#This Row],[Balance00]]-budget_request1[[#This Row],[Payments01]]+budget_request1[[#This Row],[Charges01]]</f>
        <v>0</v>
      </c>
      <c r="S25" s="59"/>
      <c r="T25" s="60"/>
      <c r="U25" s="61">
        <f>budget_request1[[#This Row],[Balance01]]-budget_request1[[#This Row],[Payments02]]+budget_request1[[#This Row],[Charges02]]</f>
        <v>0</v>
      </c>
      <c r="V25" s="59"/>
      <c r="W25" s="60"/>
      <c r="X25" s="61">
        <f>budget_request1[[#This Row],[Balance02]]-budget_request1[[#This Row],[Payments03]]+budget_request1[[#This Row],[Charges03]]</f>
        <v>0</v>
      </c>
      <c r="Y25" s="59"/>
      <c r="Z25" s="60"/>
      <c r="AA25" s="61">
        <f>budget_request1[[#This Row],[Balance03]]-budget_request1[[#This Row],[Payments04]]+budget_request1[[#This Row],[Charges04]]</f>
        <v>0</v>
      </c>
      <c r="AB25" s="59"/>
      <c r="AC25" s="60"/>
      <c r="AD25" s="61">
        <f>budget_request1[[#This Row],[Balance04]]-budget_request1[[#This Row],[Payments05]]+budget_request1[[#This Row],[Charges05]]</f>
        <v>0</v>
      </c>
      <c r="AE25" s="59"/>
      <c r="AF25" s="60"/>
      <c r="AG25" s="61">
        <f>budget_request1[[#This Row],[Balance05]]-budget_request1[[#This Row],[Payments06]]+budget_request1[[#This Row],[Charges06]]</f>
        <v>0</v>
      </c>
      <c r="AH25" s="59"/>
      <c r="AI25" s="60"/>
      <c r="AJ25" s="61">
        <f>budget_request1[[#This Row],[Balance06]]-budget_request1[[#This Row],[Payments07]]+budget_request1[[#This Row],[Charges07]]</f>
        <v>0</v>
      </c>
      <c r="AK25" s="59"/>
      <c r="AL25" s="60"/>
      <c r="AM25" s="61">
        <f>budget_request1[[#This Row],[Balance07]]-budget_request1[[#This Row],[Payments08]]+budget_request1[[#This Row],[Charges08]]</f>
        <v>0</v>
      </c>
      <c r="AN25" s="59"/>
      <c r="AO25" s="60"/>
      <c r="AP25" s="61">
        <f>budget_request1[[#This Row],[Balance08]]-budget_request1[[#This Row],[Payments09]]+budget_request1[[#This Row],[Charges09]]</f>
        <v>0</v>
      </c>
      <c r="AQ25" s="59"/>
      <c r="AR25" s="60"/>
      <c r="AS25" s="61">
        <f>budget_request1[[#This Row],[Balance09]]-budget_request1[[#This Row],[Payments10]]+budget_request1[[#This Row],[Charges10]]</f>
        <v>0</v>
      </c>
      <c r="AT25" s="59"/>
      <c r="AU25" s="60"/>
      <c r="AV25" s="61">
        <f>budget_request1[[#This Row],[Balance10]]-budget_request1[[#This Row],[Payments11]]+budget_request1[[#This Row],[Charges11]]</f>
        <v>0</v>
      </c>
      <c r="AW25" s="59"/>
      <c r="AX25" s="60"/>
      <c r="AY25" s="61">
        <f>budget_request1[[#This Row],[Balance11]]-budget_request1[[#This Row],[Payments12]]+budget_request1[[#This Row],[Charges12]]</f>
        <v>0</v>
      </c>
      <c r="AZ25" s="31"/>
      <c r="BA25" s="105"/>
      <c r="BB25" s="80"/>
      <c r="BC25" s="81"/>
    </row>
    <row r="26" spans="2:55" x14ac:dyDescent="0.25">
      <c r="B26" s="31">
        <v>17</v>
      </c>
      <c r="C26" s="31">
        <v>18</v>
      </c>
      <c r="D26" s="31"/>
      <c r="E26" s="31"/>
      <c r="F26" s="72"/>
      <c r="G26" s="33"/>
      <c r="H26" s="33"/>
      <c r="I26" s="46"/>
      <c r="J26" s="32"/>
      <c r="K26" s="46"/>
      <c r="L26" s="31"/>
      <c r="M26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6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6" s="61"/>
      <c r="P26" s="59"/>
      <c r="Q26" s="60"/>
      <c r="R26" s="61">
        <f>budget_request1[[#This Row],[Balance00]]-budget_request1[[#This Row],[Payments01]]+budget_request1[[#This Row],[Charges01]]</f>
        <v>0</v>
      </c>
      <c r="S26" s="59"/>
      <c r="T26" s="60"/>
      <c r="U26" s="61">
        <f>budget_request1[[#This Row],[Balance01]]-budget_request1[[#This Row],[Payments02]]+budget_request1[[#This Row],[Charges02]]</f>
        <v>0</v>
      </c>
      <c r="V26" s="59"/>
      <c r="W26" s="60"/>
      <c r="X26" s="61">
        <f>budget_request1[[#This Row],[Balance02]]-budget_request1[[#This Row],[Payments03]]+budget_request1[[#This Row],[Charges03]]</f>
        <v>0</v>
      </c>
      <c r="Y26" s="59"/>
      <c r="Z26" s="60"/>
      <c r="AA26" s="61">
        <f>budget_request1[[#This Row],[Balance03]]-budget_request1[[#This Row],[Payments04]]+budget_request1[[#This Row],[Charges04]]</f>
        <v>0</v>
      </c>
      <c r="AB26" s="59"/>
      <c r="AC26" s="60"/>
      <c r="AD26" s="61">
        <f>budget_request1[[#This Row],[Balance04]]-budget_request1[[#This Row],[Payments05]]+budget_request1[[#This Row],[Charges05]]</f>
        <v>0</v>
      </c>
      <c r="AE26" s="59"/>
      <c r="AF26" s="60"/>
      <c r="AG26" s="61">
        <f>budget_request1[[#This Row],[Balance05]]-budget_request1[[#This Row],[Payments06]]+budget_request1[[#This Row],[Charges06]]</f>
        <v>0</v>
      </c>
      <c r="AH26" s="59"/>
      <c r="AI26" s="60"/>
      <c r="AJ26" s="61">
        <f>budget_request1[[#This Row],[Balance06]]-budget_request1[[#This Row],[Payments07]]+budget_request1[[#This Row],[Charges07]]</f>
        <v>0</v>
      </c>
      <c r="AK26" s="59"/>
      <c r="AL26" s="60"/>
      <c r="AM26" s="61">
        <f>budget_request1[[#This Row],[Balance07]]-budget_request1[[#This Row],[Payments08]]+budget_request1[[#This Row],[Charges08]]</f>
        <v>0</v>
      </c>
      <c r="AN26" s="59"/>
      <c r="AO26" s="60"/>
      <c r="AP26" s="61">
        <f>budget_request1[[#This Row],[Balance08]]-budget_request1[[#This Row],[Payments09]]+budget_request1[[#This Row],[Charges09]]</f>
        <v>0</v>
      </c>
      <c r="AQ26" s="59"/>
      <c r="AR26" s="60"/>
      <c r="AS26" s="61">
        <f>budget_request1[[#This Row],[Balance09]]-budget_request1[[#This Row],[Payments10]]+budget_request1[[#This Row],[Charges10]]</f>
        <v>0</v>
      </c>
      <c r="AT26" s="59"/>
      <c r="AU26" s="60"/>
      <c r="AV26" s="61">
        <f>budget_request1[[#This Row],[Balance10]]-budget_request1[[#This Row],[Payments11]]+budget_request1[[#This Row],[Charges11]]</f>
        <v>0</v>
      </c>
      <c r="AW26" s="59"/>
      <c r="AX26" s="60"/>
      <c r="AY26" s="61">
        <f>budget_request1[[#This Row],[Balance11]]-budget_request1[[#This Row],[Payments12]]+budget_request1[[#This Row],[Charges12]]</f>
        <v>0</v>
      </c>
      <c r="AZ26" s="31"/>
      <c r="BA26" s="105"/>
      <c r="BB26" s="80"/>
      <c r="BC26" s="81"/>
    </row>
    <row r="27" spans="2:55" x14ac:dyDescent="0.25">
      <c r="B27" s="31">
        <v>18</v>
      </c>
      <c r="C27" s="31">
        <v>19</v>
      </c>
      <c r="D27" s="31"/>
      <c r="E27" s="31"/>
      <c r="F27" s="72"/>
      <c r="G27" s="33"/>
      <c r="H27" s="33"/>
      <c r="I27" s="46"/>
      <c r="J27" s="32"/>
      <c r="K27" s="46"/>
      <c r="L27" s="31"/>
      <c r="M27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7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7" s="61"/>
      <c r="P27" s="59"/>
      <c r="Q27" s="60"/>
      <c r="R27" s="61">
        <f>budget_request1[[#This Row],[Balance00]]-budget_request1[[#This Row],[Payments01]]+budget_request1[[#This Row],[Charges01]]</f>
        <v>0</v>
      </c>
      <c r="S27" s="59"/>
      <c r="T27" s="60"/>
      <c r="U27" s="61">
        <f>budget_request1[[#This Row],[Balance01]]-budget_request1[[#This Row],[Payments02]]+budget_request1[[#This Row],[Charges02]]</f>
        <v>0</v>
      </c>
      <c r="V27" s="59"/>
      <c r="W27" s="60"/>
      <c r="X27" s="61">
        <f>budget_request1[[#This Row],[Balance02]]-budget_request1[[#This Row],[Payments03]]+budget_request1[[#This Row],[Charges03]]</f>
        <v>0</v>
      </c>
      <c r="Y27" s="59"/>
      <c r="Z27" s="60"/>
      <c r="AA27" s="61">
        <f>budget_request1[[#This Row],[Balance03]]-budget_request1[[#This Row],[Payments04]]+budget_request1[[#This Row],[Charges04]]</f>
        <v>0</v>
      </c>
      <c r="AB27" s="59"/>
      <c r="AC27" s="60"/>
      <c r="AD27" s="61">
        <f>budget_request1[[#This Row],[Balance04]]-budget_request1[[#This Row],[Payments05]]+budget_request1[[#This Row],[Charges05]]</f>
        <v>0</v>
      </c>
      <c r="AE27" s="59"/>
      <c r="AF27" s="60"/>
      <c r="AG27" s="61">
        <f>budget_request1[[#This Row],[Balance05]]-budget_request1[[#This Row],[Payments06]]+budget_request1[[#This Row],[Charges06]]</f>
        <v>0</v>
      </c>
      <c r="AH27" s="59"/>
      <c r="AI27" s="60"/>
      <c r="AJ27" s="61">
        <f>budget_request1[[#This Row],[Balance06]]-budget_request1[[#This Row],[Payments07]]+budget_request1[[#This Row],[Charges07]]</f>
        <v>0</v>
      </c>
      <c r="AK27" s="59"/>
      <c r="AL27" s="60"/>
      <c r="AM27" s="61">
        <f>budget_request1[[#This Row],[Balance07]]-budget_request1[[#This Row],[Payments08]]+budget_request1[[#This Row],[Charges08]]</f>
        <v>0</v>
      </c>
      <c r="AN27" s="59"/>
      <c r="AO27" s="60"/>
      <c r="AP27" s="61">
        <f>budget_request1[[#This Row],[Balance08]]-budget_request1[[#This Row],[Payments09]]+budget_request1[[#This Row],[Charges09]]</f>
        <v>0</v>
      </c>
      <c r="AQ27" s="59"/>
      <c r="AR27" s="60"/>
      <c r="AS27" s="61">
        <f>budget_request1[[#This Row],[Balance09]]-budget_request1[[#This Row],[Payments10]]+budget_request1[[#This Row],[Charges10]]</f>
        <v>0</v>
      </c>
      <c r="AT27" s="59"/>
      <c r="AU27" s="60"/>
      <c r="AV27" s="61">
        <f>budget_request1[[#This Row],[Balance10]]-budget_request1[[#This Row],[Payments11]]+budget_request1[[#This Row],[Charges11]]</f>
        <v>0</v>
      </c>
      <c r="AW27" s="59"/>
      <c r="AX27" s="60"/>
      <c r="AY27" s="61">
        <f>budget_request1[[#This Row],[Balance11]]-budget_request1[[#This Row],[Payments12]]+budget_request1[[#This Row],[Charges12]]</f>
        <v>0</v>
      </c>
      <c r="AZ27" s="31"/>
      <c r="BA27" s="105"/>
      <c r="BB27" s="80"/>
      <c r="BC27" s="81"/>
    </row>
    <row r="28" spans="2:55" x14ac:dyDescent="0.25">
      <c r="B28" s="31">
        <v>19</v>
      </c>
      <c r="C28" s="31">
        <v>20</v>
      </c>
      <c r="D28" s="31"/>
      <c r="E28" s="31"/>
      <c r="F28" s="98"/>
      <c r="G28" s="33"/>
      <c r="H28" s="33"/>
      <c r="I28" s="46"/>
      <c r="J28" s="62"/>
      <c r="K28" s="46"/>
      <c r="L28" s="70"/>
      <c r="M28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8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8" s="61"/>
      <c r="P28" s="59"/>
      <c r="Q28" s="60"/>
      <c r="R28" s="61">
        <f>budget_request1[[#This Row],[Balance00]]-budget_request1[[#This Row],[Payments01]]+budget_request1[[#This Row],[Charges01]]</f>
        <v>0</v>
      </c>
      <c r="S28" s="59"/>
      <c r="T28" s="60"/>
      <c r="U28" s="61">
        <f>budget_request1[[#This Row],[Balance01]]-budget_request1[[#This Row],[Payments02]]+budget_request1[[#This Row],[Charges02]]</f>
        <v>0</v>
      </c>
      <c r="V28" s="59"/>
      <c r="W28" s="60"/>
      <c r="X28" s="61">
        <f>budget_request1[[#This Row],[Balance02]]-budget_request1[[#This Row],[Payments03]]+budget_request1[[#This Row],[Charges03]]</f>
        <v>0</v>
      </c>
      <c r="Y28" s="59"/>
      <c r="Z28" s="60"/>
      <c r="AA28" s="61">
        <f>budget_request1[[#This Row],[Balance03]]-budget_request1[[#This Row],[Payments04]]+budget_request1[[#This Row],[Charges04]]</f>
        <v>0</v>
      </c>
      <c r="AB28" s="59"/>
      <c r="AC28" s="60"/>
      <c r="AD28" s="61">
        <f>budget_request1[[#This Row],[Balance04]]-budget_request1[[#This Row],[Payments05]]+budget_request1[[#This Row],[Charges05]]</f>
        <v>0</v>
      </c>
      <c r="AE28" s="59"/>
      <c r="AF28" s="60"/>
      <c r="AG28" s="61">
        <f>budget_request1[[#This Row],[Balance05]]-budget_request1[[#This Row],[Payments06]]+budget_request1[[#This Row],[Charges06]]</f>
        <v>0</v>
      </c>
      <c r="AH28" s="59"/>
      <c r="AI28" s="60"/>
      <c r="AJ28" s="61">
        <f>budget_request1[[#This Row],[Balance06]]-budget_request1[[#This Row],[Payments07]]+budget_request1[[#This Row],[Charges07]]</f>
        <v>0</v>
      </c>
      <c r="AK28" s="59"/>
      <c r="AL28" s="60"/>
      <c r="AM28" s="61">
        <f>budget_request1[[#This Row],[Balance07]]-budget_request1[[#This Row],[Payments08]]+budget_request1[[#This Row],[Charges08]]</f>
        <v>0</v>
      </c>
      <c r="AN28" s="59"/>
      <c r="AO28" s="60"/>
      <c r="AP28" s="61">
        <f>budget_request1[[#This Row],[Balance08]]-budget_request1[[#This Row],[Payments09]]+budget_request1[[#This Row],[Charges09]]</f>
        <v>0</v>
      </c>
      <c r="AQ28" s="59"/>
      <c r="AR28" s="60"/>
      <c r="AS28" s="61">
        <f>budget_request1[[#This Row],[Balance09]]-budget_request1[[#This Row],[Payments10]]+budget_request1[[#This Row],[Charges10]]</f>
        <v>0</v>
      </c>
      <c r="AT28" s="59"/>
      <c r="AU28" s="60"/>
      <c r="AV28" s="61">
        <f>budget_request1[[#This Row],[Balance10]]-budget_request1[[#This Row],[Payments11]]+budget_request1[[#This Row],[Charges11]]</f>
        <v>0</v>
      </c>
      <c r="AW28" s="59"/>
      <c r="AX28" s="60"/>
      <c r="AY28" s="61">
        <f>budget_request1[[#This Row],[Balance11]]-budget_request1[[#This Row],[Payments12]]+budget_request1[[#This Row],[Charges12]]</f>
        <v>0</v>
      </c>
      <c r="AZ28" s="31"/>
      <c r="BA28" s="105"/>
      <c r="BB28" s="80"/>
      <c r="BC28" s="81"/>
    </row>
    <row r="29" spans="2:55" x14ac:dyDescent="0.25">
      <c r="B29" s="31">
        <v>20</v>
      </c>
      <c r="C29" s="31">
        <v>21</v>
      </c>
      <c r="D29" s="31"/>
      <c r="E29" s="31"/>
      <c r="F29" s="98"/>
      <c r="G29" s="33"/>
      <c r="H29" s="33"/>
      <c r="I29" s="46"/>
      <c r="J29" s="62"/>
      <c r="K29" s="46"/>
      <c r="L29" s="70"/>
      <c r="M29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9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9" s="61"/>
      <c r="P29" s="59"/>
      <c r="Q29" s="60"/>
      <c r="R29" s="61">
        <f>budget_request1[[#This Row],[Balance00]]-budget_request1[[#This Row],[Payments01]]+budget_request1[[#This Row],[Charges01]]</f>
        <v>0</v>
      </c>
      <c r="S29" s="59"/>
      <c r="T29" s="60"/>
      <c r="U29" s="61">
        <f>budget_request1[[#This Row],[Balance01]]-budget_request1[[#This Row],[Payments02]]+budget_request1[[#This Row],[Charges02]]</f>
        <v>0</v>
      </c>
      <c r="V29" s="59"/>
      <c r="W29" s="60"/>
      <c r="X29" s="61">
        <f>budget_request1[[#This Row],[Balance02]]-budget_request1[[#This Row],[Payments03]]+budget_request1[[#This Row],[Charges03]]</f>
        <v>0</v>
      </c>
      <c r="Y29" s="59"/>
      <c r="Z29" s="60"/>
      <c r="AA29" s="61">
        <f>budget_request1[[#This Row],[Balance03]]-budget_request1[[#This Row],[Payments04]]+budget_request1[[#This Row],[Charges04]]</f>
        <v>0</v>
      </c>
      <c r="AB29" s="59"/>
      <c r="AC29" s="60"/>
      <c r="AD29" s="61">
        <f>budget_request1[[#This Row],[Balance04]]-budget_request1[[#This Row],[Payments05]]+budget_request1[[#This Row],[Charges05]]</f>
        <v>0</v>
      </c>
      <c r="AE29" s="59"/>
      <c r="AF29" s="60"/>
      <c r="AG29" s="61">
        <f>budget_request1[[#This Row],[Balance05]]-budget_request1[[#This Row],[Payments06]]+budget_request1[[#This Row],[Charges06]]</f>
        <v>0</v>
      </c>
      <c r="AH29" s="59"/>
      <c r="AI29" s="60"/>
      <c r="AJ29" s="61">
        <f>budget_request1[[#This Row],[Balance06]]-budget_request1[[#This Row],[Payments07]]+budget_request1[[#This Row],[Charges07]]</f>
        <v>0</v>
      </c>
      <c r="AK29" s="59"/>
      <c r="AL29" s="60"/>
      <c r="AM29" s="61">
        <f>budget_request1[[#This Row],[Balance07]]-budget_request1[[#This Row],[Payments08]]+budget_request1[[#This Row],[Charges08]]</f>
        <v>0</v>
      </c>
      <c r="AN29" s="59"/>
      <c r="AO29" s="60"/>
      <c r="AP29" s="61">
        <f>budget_request1[[#This Row],[Balance08]]-budget_request1[[#This Row],[Payments09]]+budget_request1[[#This Row],[Charges09]]</f>
        <v>0</v>
      </c>
      <c r="AQ29" s="59"/>
      <c r="AR29" s="60"/>
      <c r="AS29" s="61">
        <f>budget_request1[[#This Row],[Balance09]]-budget_request1[[#This Row],[Payments10]]+budget_request1[[#This Row],[Charges10]]</f>
        <v>0</v>
      </c>
      <c r="AT29" s="59"/>
      <c r="AU29" s="60"/>
      <c r="AV29" s="61">
        <f>budget_request1[[#This Row],[Balance10]]-budget_request1[[#This Row],[Payments11]]+budget_request1[[#This Row],[Charges11]]</f>
        <v>0</v>
      </c>
      <c r="AW29" s="59"/>
      <c r="AX29" s="60"/>
      <c r="AY29" s="61">
        <f>budget_request1[[#This Row],[Balance11]]-budget_request1[[#This Row],[Payments12]]+budget_request1[[#This Row],[Charges12]]</f>
        <v>0</v>
      </c>
      <c r="AZ29" s="31"/>
      <c r="BA29" s="105"/>
      <c r="BB29" s="80"/>
      <c r="BC29" s="81"/>
    </row>
    <row r="30" spans="2:55" x14ac:dyDescent="0.25">
      <c r="B30" s="31">
        <v>21</v>
      </c>
      <c r="C30" s="31">
        <v>22</v>
      </c>
      <c r="D30" s="31"/>
      <c r="E30" s="31"/>
      <c r="F30" s="98"/>
      <c r="G30" s="33"/>
      <c r="H30" s="33"/>
      <c r="I30" s="46"/>
      <c r="J30" s="62"/>
      <c r="K30" s="46"/>
      <c r="L30" s="70"/>
      <c r="M30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0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0" s="61"/>
      <c r="P30" s="59"/>
      <c r="Q30" s="60"/>
      <c r="R30" s="61">
        <f>budget_request1[[#This Row],[Balance00]]-budget_request1[[#This Row],[Payments01]]+budget_request1[[#This Row],[Charges01]]</f>
        <v>0</v>
      </c>
      <c r="S30" s="59"/>
      <c r="T30" s="60"/>
      <c r="U30" s="61">
        <f>budget_request1[[#This Row],[Balance01]]-budget_request1[[#This Row],[Payments02]]+budget_request1[[#This Row],[Charges02]]</f>
        <v>0</v>
      </c>
      <c r="V30" s="59"/>
      <c r="W30" s="60"/>
      <c r="X30" s="61">
        <f>budget_request1[[#This Row],[Balance02]]-budget_request1[[#This Row],[Payments03]]+budget_request1[[#This Row],[Charges03]]</f>
        <v>0</v>
      </c>
      <c r="Y30" s="59"/>
      <c r="Z30" s="60"/>
      <c r="AA30" s="61">
        <f>budget_request1[[#This Row],[Balance03]]-budget_request1[[#This Row],[Payments04]]+budget_request1[[#This Row],[Charges04]]</f>
        <v>0</v>
      </c>
      <c r="AB30" s="59"/>
      <c r="AC30" s="60"/>
      <c r="AD30" s="61">
        <f>budget_request1[[#This Row],[Balance04]]-budget_request1[[#This Row],[Payments05]]+budget_request1[[#This Row],[Charges05]]</f>
        <v>0</v>
      </c>
      <c r="AE30" s="59"/>
      <c r="AF30" s="60"/>
      <c r="AG30" s="61">
        <f>budget_request1[[#This Row],[Balance05]]-budget_request1[[#This Row],[Payments06]]+budget_request1[[#This Row],[Charges06]]</f>
        <v>0</v>
      </c>
      <c r="AH30" s="59"/>
      <c r="AI30" s="60"/>
      <c r="AJ30" s="61">
        <f>budget_request1[[#This Row],[Balance06]]-budget_request1[[#This Row],[Payments07]]+budget_request1[[#This Row],[Charges07]]</f>
        <v>0</v>
      </c>
      <c r="AK30" s="59"/>
      <c r="AL30" s="60"/>
      <c r="AM30" s="61">
        <f>budget_request1[[#This Row],[Balance07]]-budget_request1[[#This Row],[Payments08]]+budget_request1[[#This Row],[Charges08]]</f>
        <v>0</v>
      </c>
      <c r="AN30" s="59"/>
      <c r="AO30" s="60"/>
      <c r="AP30" s="61">
        <f>budget_request1[[#This Row],[Balance08]]-budget_request1[[#This Row],[Payments09]]+budget_request1[[#This Row],[Charges09]]</f>
        <v>0</v>
      </c>
      <c r="AQ30" s="59"/>
      <c r="AR30" s="60"/>
      <c r="AS30" s="61">
        <f>budget_request1[[#This Row],[Balance09]]-budget_request1[[#This Row],[Payments10]]+budget_request1[[#This Row],[Charges10]]</f>
        <v>0</v>
      </c>
      <c r="AT30" s="59"/>
      <c r="AU30" s="60"/>
      <c r="AV30" s="61">
        <f>budget_request1[[#This Row],[Balance10]]-budget_request1[[#This Row],[Payments11]]+budget_request1[[#This Row],[Charges11]]</f>
        <v>0</v>
      </c>
      <c r="AW30" s="59"/>
      <c r="AX30" s="60"/>
      <c r="AY30" s="61">
        <f>budget_request1[[#This Row],[Balance11]]-budget_request1[[#This Row],[Payments12]]+budget_request1[[#This Row],[Charges12]]</f>
        <v>0</v>
      </c>
      <c r="AZ30" s="31"/>
      <c r="BA30" s="105"/>
      <c r="BB30" s="80"/>
      <c r="BC30" s="81"/>
    </row>
    <row r="31" spans="2:55" x14ac:dyDescent="0.25">
      <c r="B31" s="31">
        <v>22</v>
      </c>
      <c r="C31" s="31">
        <v>23</v>
      </c>
      <c r="D31" s="31"/>
      <c r="E31" s="31"/>
      <c r="F31" s="98"/>
      <c r="G31" s="33"/>
      <c r="H31" s="33"/>
      <c r="I31" s="46"/>
      <c r="J31" s="62"/>
      <c r="K31" s="46"/>
      <c r="L31" s="70"/>
      <c r="M31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1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1" s="61"/>
      <c r="P31" s="59"/>
      <c r="Q31" s="60"/>
      <c r="R31" s="61">
        <f>budget_request1[[#This Row],[Balance00]]-budget_request1[[#This Row],[Payments01]]+budget_request1[[#This Row],[Charges01]]</f>
        <v>0</v>
      </c>
      <c r="S31" s="59"/>
      <c r="T31" s="60"/>
      <c r="U31" s="61">
        <f>budget_request1[[#This Row],[Balance01]]-budget_request1[[#This Row],[Payments02]]+budget_request1[[#This Row],[Charges02]]</f>
        <v>0</v>
      </c>
      <c r="V31" s="59"/>
      <c r="W31" s="60"/>
      <c r="X31" s="61">
        <f>budget_request1[[#This Row],[Balance02]]-budget_request1[[#This Row],[Payments03]]+budget_request1[[#This Row],[Charges03]]</f>
        <v>0</v>
      </c>
      <c r="Y31" s="59"/>
      <c r="Z31" s="60"/>
      <c r="AA31" s="61">
        <f>budget_request1[[#This Row],[Balance03]]-budget_request1[[#This Row],[Payments04]]+budget_request1[[#This Row],[Charges04]]</f>
        <v>0</v>
      </c>
      <c r="AB31" s="59"/>
      <c r="AC31" s="60"/>
      <c r="AD31" s="61">
        <f>budget_request1[[#This Row],[Balance04]]-budget_request1[[#This Row],[Payments05]]+budget_request1[[#This Row],[Charges05]]</f>
        <v>0</v>
      </c>
      <c r="AE31" s="59"/>
      <c r="AF31" s="60"/>
      <c r="AG31" s="61">
        <f>budget_request1[[#This Row],[Balance05]]-budget_request1[[#This Row],[Payments06]]+budget_request1[[#This Row],[Charges06]]</f>
        <v>0</v>
      </c>
      <c r="AH31" s="59"/>
      <c r="AI31" s="60"/>
      <c r="AJ31" s="61">
        <f>budget_request1[[#This Row],[Balance06]]-budget_request1[[#This Row],[Payments07]]+budget_request1[[#This Row],[Charges07]]</f>
        <v>0</v>
      </c>
      <c r="AK31" s="59"/>
      <c r="AL31" s="60"/>
      <c r="AM31" s="61">
        <f>budget_request1[[#This Row],[Balance07]]-budget_request1[[#This Row],[Payments08]]+budget_request1[[#This Row],[Charges08]]</f>
        <v>0</v>
      </c>
      <c r="AN31" s="59"/>
      <c r="AO31" s="60"/>
      <c r="AP31" s="61">
        <f>budget_request1[[#This Row],[Balance08]]-budget_request1[[#This Row],[Payments09]]+budget_request1[[#This Row],[Charges09]]</f>
        <v>0</v>
      </c>
      <c r="AQ31" s="59"/>
      <c r="AR31" s="60"/>
      <c r="AS31" s="61">
        <f>budget_request1[[#This Row],[Balance09]]-budget_request1[[#This Row],[Payments10]]+budget_request1[[#This Row],[Charges10]]</f>
        <v>0</v>
      </c>
      <c r="AT31" s="59"/>
      <c r="AU31" s="60"/>
      <c r="AV31" s="61">
        <f>budget_request1[[#This Row],[Balance10]]-budget_request1[[#This Row],[Payments11]]+budget_request1[[#This Row],[Charges11]]</f>
        <v>0</v>
      </c>
      <c r="AW31" s="59"/>
      <c r="AX31" s="60"/>
      <c r="AY31" s="61">
        <f>budget_request1[[#This Row],[Balance11]]-budget_request1[[#This Row],[Payments12]]+budget_request1[[#This Row],[Charges12]]</f>
        <v>0</v>
      </c>
      <c r="AZ31" s="31"/>
      <c r="BA31" s="105"/>
      <c r="BB31" s="80"/>
      <c r="BC31" s="81"/>
    </row>
    <row r="32" spans="2:55" x14ac:dyDescent="0.25">
      <c r="B32" s="31">
        <v>23</v>
      </c>
      <c r="C32" s="31">
        <v>24</v>
      </c>
      <c r="D32" s="31"/>
      <c r="E32" s="31"/>
      <c r="F32" s="72"/>
      <c r="G32" s="33"/>
      <c r="H32" s="33"/>
      <c r="I32" s="46"/>
      <c r="J32" s="32"/>
      <c r="K32" s="46"/>
      <c r="L32" s="31"/>
      <c r="M32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2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2" s="61"/>
      <c r="P32" s="59"/>
      <c r="Q32" s="60"/>
      <c r="R32" s="61">
        <f>budget_request1[[#This Row],[Balance00]]-budget_request1[[#This Row],[Payments01]]+budget_request1[[#This Row],[Charges01]]</f>
        <v>0</v>
      </c>
      <c r="S32" s="59"/>
      <c r="T32" s="60"/>
      <c r="U32" s="61">
        <f>budget_request1[[#This Row],[Balance01]]-budget_request1[[#This Row],[Payments02]]+budget_request1[[#This Row],[Charges02]]</f>
        <v>0</v>
      </c>
      <c r="V32" s="59"/>
      <c r="W32" s="60"/>
      <c r="X32" s="61">
        <f>budget_request1[[#This Row],[Balance02]]-budget_request1[[#This Row],[Payments03]]+budget_request1[[#This Row],[Charges03]]</f>
        <v>0</v>
      </c>
      <c r="Y32" s="59"/>
      <c r="Z32" s="60"/>
      <c r="AA32" s="61">
        <f>budget_request1[[#This Row],[Balance03]]-budget_request1[[#This Row],[Payments04]]+budget_request1[[#This Row],[Charges04]]</f>
        <v>0</v>
      </c>
      <c r="AB32" s="59"/>
      <c r="AC32" s="60"/>
      <c r="AD32" s="61">
        <f>budget_request1[[#This Row],[Balance04]]-budget_request1[[#This Row],[Payments05]]+budget_request1[[#This Row],[Charges05]]</f>
        <v>0</v>
      </c>
      <c r="AE32" s="59"/>
      <c r="AF32" s="60"/>
      <c r="AG32" s="61">
        <f>budget_request1[[#This Row],[Balance05]]-budget_request1[[#This Row],[Payments06]]+budget_request1[[#This Row],[Charges06]]</f>
        <v>0</v>
      </c>
      <c r="AH32" s="59"/>
      <c r="AI32" s="60"/>
      <c r="AJ32" s="61">
        <f>budget_request1[[#This Row],[Balance06]]-budget_request1[[#This Row],[Payments07]]+budget_request1[[#This Row],[Charges07]]</f>
        <v>0</v>
      </c>
      <c r="AK32" s="59"/>
      <c r="AL32" s="60"/>
      <c r="AM32" s="61">
        <f>budget_request1[[#This Row],[Balance07]]-budget_request1[[#This Row],[Payments08]]+budget_request1[[#This Row],[Charges08]]</f>
        <v>0</v>
      </c>
      <c r="AN32" s="59"/>
      <c r="AO32" s="60"/>
      <c r="AP32" s="61">
        <f>budget_request1[[#This Row],[Balance08]]-budget_request1[[#This Row],[Payments09]]+budget_request1[[#This Row],[Charges09]]</f>
        <v>0</v>
      </c>
      <c r="AQ32" s="59"/>
      <c r="AR32" s="60"/>
      <c r="AS32" s="61">
        <f>budget_request1[[#This Row],[Balance09]]-budget_request1[[#This Row],[Payments10]]+budget_request1[[#This Row],[Charges10]]</f>
        <v>0</v>
      </c>
      <c r="AT32" s="59"/>
      <c r="AU32" s="60"/>
      <c r="AV32" s="61">
        <f>budget_request1[[#This Row],[Balance10]]-budget_request1[[#This Row],[Payments11]]+budget_request1[[#This Row],[Charges11]]</f>
        <v>0</v>
      </c>
      <c r="AW32" s="59"/>
      <c r="AX32" s="60"/>
      <c r="AY32" s="61">
        <f>budget_request1[[#This Row],[Balance11]]-budget_request1[[#This Row],[Payments12]]+budget_request1[[#This Row],[Charges12]]</f>
        <v>0</v>
      </c>
      <c r="AZ32" s="31"/>
      <c r="BA32" s="105"/>
      <c r="BB32" s="80"/>
      <c r="BC32" s="81"/>
    </row>
    <row r="33" spans="2:55" x14ac:dyDescent="0.25">
      <c r="B33" s="31">
        <v>24</v>
      </c>
      <c r="C33" s="31">
        <v>25</v>
      </c>
      <c r="D33" s="31"/>
      <c r="E33" s="31"/>
      <c r="F33" s="72"/>
      <c r="G33" s="33"/>
      <c r="H33" s="33"/>
      <c r="I33" s="46"/>
      <c r="J33" s="32"/>
      <c r="K33" s="46"/>
      <c r="L33" s="31"/>
      <c r="M33" s="59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3" s="60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3" s="61"/>
      <c r="P33" s="59"/>
      <c r="Q33" s="60"/>
      <c r="R33" s="61">
        <f>budget_request1[[#This Row],[Balance00]]-budget_request1[[#This Row],[Payments01]]+budget_request1[[#This Row],[Charges01]]</f>
        <v>0</v>
      </c>
      <c r="S33" s="59"/>
      <c r="T33" s="60"/>
      <c r="U33" s="61">
        <f>budget_request1[[#This Row],[Balance01]]-budget_request1[[#This Row],[Payments02]]+budget_request1[[#This Row],[Charges02]]</f>
        <v>0</v>
      </c>
      <c r="V33" s="59"/>
      <c r="W33" s="60"/>
      <c r="X33" s="61">
        <f>budget_request1[[#This Row],[Balance02]]-budget_request1[[#This Row],[Payments03]]+budget_request1[[#This Row],[Charges03]]</f>
        <v>0</v>
      </c>
      <c r="Y33" s="59"/>
      <c r="Z33" s="60"/>
      <c r="AA33" s="61">
        <f>budget_request1[[#This Row],[Balance03]]-budget_request1[[#This Row],[Payments04]]+budget_request1[[#This Row],[Charges04]]</f>
        <v>0</v>
      </c>
      <c r="AB33" s="59"/>
      <c r="AC33" s="60"/>
      <c r="AD33" s="61">
        <f>budget_request1[[#This Row],[Balance04]]-budget_request1[[#This Row],[Payments05]]+budget_request1[[#This Row],[Charges05]]</f>
        <v>0</v>
      </c>
      <c r="AE33" s="59"/>
      <c r="AF33" s="60"/>
      <c r="AG33" s="61">
        <f>budget_request1[[#This Row],[Balance05]]-budget_request1[[#This Row],[Payments06]]+budget_request1[[#This Row],[Charges06]]</f>
        <v>0</v>
      </c>
      <c r="AH33" s="59"/>
      <c r="AI33" s="60"/>
      <c r="AJ33" s="61">
        <f>budget_request1[[#This Row],[Balance06]]-budget_request1[[#This Row],[Payments07]]+budget_request1[[#This Row],[Charges07]]</f>
        <v>0</v>
      </c>
      <c r="AK33" s="59"/>
      <c r="AL33" s="60"/>
      <c r="AM33" s="61">
        <f>budget_request1[[#This Row],[Balance07]]-budget_request1[[#This Row],[Payments08]]+budget_request1[[#This Row],[Charges08]]</f>
        <v>0</v>
      </c>
      <c r="AN33" s="59"/>
      <c r="AO33" s="60"/>
      <c r="AP33" s="61">
        <f>budget_request1[[#This Row],[Balance08]]-budget_request1[[#This Row],[Payments09]]+budget_request1[[#This Row],[Charges09]]</f>
        <v>0</v>
      </c>
      <c r="AQ33" s="59"/>
      <c r="AR33" s="60"/>
      <c r="AS33" s="61">
        <f>budget_request1[[#This Row],[Balance09]]-budget_request1[[#This Row],[Payments10]]+budget_request1[[#This Row],[Charges10]]</f>
        <v>0</v>
      </c>
      <c r="AT33" s="59"/>
      <c r="AU33" s="60"/>
      <c r="AV33" s="61">
        <f>budget_request1[[#This Row],[Balance10]]-budget_request1[[#This Row],[Payments11]]+budget_request1[[#This Row],[Charges11]]</f>
        <v>0</v>
      </c>
      <c r="AW33" s="59"/>
      <c r="AX33" s="60"/>
      <c r="AY33" s="61">
        <f>budget_request1[[#This Row],[Balance11]]-budget_request1[[#This Row],[Payments12]]+budget_request1[[#This Row],[Charges12]]</f>
        <v>0</v>
      </c>
      <c r="AZ33" s="31"/>
      <c r="BA33" s="105"/>
      <c r="BB33" s="80"/>
      <c r="BC33" s="81"/>
    </row>
    <row r="34" spans="2:55" ht="15.75" thickBot="1" x14ac:dyDescent="0.3">
      <c r="B34" s="89">
        <v>25</v>
      </c>
      <c r="C34" s="89">
        <v>26</v>
      </c>
      <c r="D34" s="89"/>
      <c r="E34" s="89"/>
      <c r="F34" s="92"/>
      <c r="G34" s="90"/>
      <c r="H34" s="90"/>
      <c r="I34" s="91"/>
      <c r="J34" s="88"/>
      <c r="K34" s="91"/>
      <c r="L34" s="89"/>
      <c r="M34" s="94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4" s="95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4" s="96"/>
      <c r="P34" s="94"/>
      <c r="Q34" s="95"/>
      <c r="R34" s="96">
        <f>budget_request1[[#This Row],[Balance00]]-budget_request1[[#This Row],[Payments01]]+budget_request1[[#This Row],[Charges01]]</f>
        <v>0</v>
      </c>
      <c r="S34" s="94"/>
      <c r="T34" s="95"/>
      <c r="U34" s="96">
        <f>budget_request1[[#This Row],[Balance01]]-budget_request1[[#This Row],[Payments02]]+budget_request1[[#This Row],[Charges02]]</f>
        <v>0</v>
      </c>
      <c r="V34" s="94"/>
      <c r="W34" s="95"/>
      <c r="X34" s="96">
        <f>budget_request1[[#This Row],[Balance02]]-budget_request1[[#This Row],[Payments03]]+budget_request1[[#This Row],[Charges03]]</f>
        <v>0</v>
      </c>
      <c r="Y34" s="94"/>
      <c r="Z34" s="95"/>
      <c r="AA34" s="96">
        <f>budget_request1[[#This Row],[Balance03]]-budget_request1[[#This Row],[Payments04]]+budget_request1[[#This Row],[Charges04]]</f>
        <v>0</v>
      </c>
      <c r="AB34" s="94"/>
      <c r="AC34" s="95"/>
      <c r="AD34" s="96">
        <f>budget_request1[[#This Row],[Balance04]]-budget_request1[[#This Row],[Payments05]]+budget_request1[[#This Row],[Charges05]]</f>
        <v>0</v>
      </c>
      <c r="AE34" s="94"/>
      <c r="AF34" s="95"/>
      <c r="AG34" s="96">
        <f>budget_request1[[#This Row],[Balance05]]-budget_request1[[#This Row],[Payments06]]+budget_request1[[#This Row],[Charges06]]</f>
        <v>0</v>
      </c>
      <c r="AH34" s="94"/>
      <c r="AI34" s="95"/>
      <c r="AJ34" s="96">
        <f>budget_request1[[#This Row],[Balance06]]-budget_request1[[#This Row],[Payments07]]+budget_request1[[#This Row],[Charges07]]</f>
        <v>0</v>
      </c>
      <c r="AK34" s="94"/>
      <c r="AL34" s="95"/>
      <c r="AM34" s="96">
        <f>budget_request1[[#This Row],[Balance07]]-budget_request1[[#This Row],[Payments08]]+budget_request1[[#This Row],[Charges08]]</f>
        <v>0</v>
      </c>
      <c r="AN34" s="94"/>
      <c r="AO34" s="95"/>
      <c r="AP34" s="96">
        <f>budget_request1[[#This Row],[Balance08]]-budget_request1[[#This Row],[Payments09]]+budget_request1[[#This Row],[Charges09]]</f>
        <v>0</v>
      </c>
      <c r="AQ34" s="94"/>
      <c r="AR34" s="95"/>
      <c r="AS34" s="96">
        <f>budget_request1[[#This Row],[Balance09]]-budget_request1[[#This Row],[Payments10]]+budget_request1[[#This Row],[Charges10]]</f>
        <v>0</v>
      </c>
      <c r="AT34" s="94"/>
      <c r="AU34" s="95"/>
      <c r="AV34" s="96">
        <f>budget_request1[[#This Row],[Balance10]]-budget_request1[[#This Row],[Payments11]]+budget_request1[[#This Row],[Charges11]]</f>
        <v>0</v>
      </c>
      <c r="AW34" s="94"/>
      <c r="AX34" s="95"/>
      <c r="AY34" s="96">
        <f>budget_request1[[#This Row],[Balance11]]-budget_request1[[#This Row],[Payments12]]+budget_request1[[#This Row],[Charges12]]</f>
        <v>0</v>
      </c>
      <c r="AZ34" s="89"/>
      <c r="BA34" s="105"/>
      <c r="BB34" s="93"/>
      <c r="BC34" s="97"/>
    </row>
    <row r="35" spans="2:55" x14ac:dyDescent="0.25">
      <c r="B35" s="75"/>
      <c r="C35" s="75"/>
      <c r="D35" s="76"/>
      <c r="E35" s="34" t="s">
        <v>608</v>
      </c>
      <c r="F35" s="35"/>
      <c r="G35" s="35"/>
      <c r="H35" s="35"/>
      <c r="I35" s="35"/>
      <c r="J35" s="35"/>
      <c r="K35" s="36"/>
      <c r="L35" s="37" t="s">
        <v>677</v>
      </c>
      <c r="M35" s="50">
        <f>SUMIF(budget_request1[Unit],$L35,budget_request1[Total Payments])</f>
        <v>7811640000</v>
      </c>
      <c r="N35" s="51">
        <f>SUMIF(budget_request1[Unit],$L35,budget_request1[Total Charges])</f>
        <v>7811640000</v>
      </c>
      <c r="O35" s="52">
        <f>SUMIF(budget_request1[Unit],$L35,budget_request1[Balance00])</f>
        <v>-72000000</v>
      </c>
      <c r="P35" s="50">
        <f>SUMIF(budget_request1[Unit],$L35,budget_request1[Payments01])</f>
        <v>648000000</v>
      </c>
      <c r="Q35" s="51">
        <f>SUMIF(budget_request1[Unit],$L35,budget_request1[Charges01])</f>
        <v>648000000</v>
      </c>
      <c r="R35" s="52">
        <f>SUMIF(budget_request1[Unit],$L35,budget_request1[Balance01])</f>
        <v>-72000000</v>
      </c>
      <c r="S35" s="50">
        <f>SUMIF(budget_request1[Unit],$L35,budget_request1[Payments02])</f>
        <v>648000000</v>
      </c>
      <c r="T35" s="51">
        <f>SUMIF(budget_request1[Unit],$L35,budget_request1[Charges02])</f>
        <v>648000000</v>
      </c>
      <c r="U35" s="52">
        <f>SUMIF(budget_request1[Unit],$L35,budget_request1[Balance02])</f>
        <v>-72000000</v>
      </c>
      <c r="V35" s="50">
        <f>SUMIF(budget_request1[Unit],$L35,budget_request1[Payments03])</f>
        <v>648000000</v>
      </c>
      <c r="W35" s="51">
        <f>SUMIF(budget_request1[Unit],$L35,budget_request1[Charges03])</f>
        <v>648000000</v>
      </c>
      <c r="X35" s="52">
        <f>SUMIF(budget_request1[Unit],$L35,budget_request1[Balance03])</f>
        <v>-72000000</v>
      </c>
      <c r="Y35" s="50">
        <f>SUMIF(budget_request1[Unit],$L35,budget_request1[Payments04])</f>
        <v>648000000</v>
      </c>
      <c r="Z35" s="51">
        <f>SUMIF(budget_request1[Unit],$L35,budget_request1[Charges04])</f>
        <v>648000000</v>
      </c>
      <c r="AA35" s="52">
        <f>SUMIF(budget_request1[Unit],$L35,budget_request1[Balance04])</f>
        <v>-72000000</v>
      </c>
      <c r="AB35" s="50">
        <f>SUMIF(budget_request1[Unit],$L35,budget_request1[Payments05])</f>
        <v>648000000</v>
      </c>
      <c r="AC35" s="51">
        <f>SUMIF(budget_request1[Unit],$L35,budget_request1[Charges05])</f>
        <v>648000000</v>
      </c>
      <c r="AD35" s="52">
        <f>SUMIF(budget_request1[Unit],$L35,budget_request1[Balance05])</f>
        <v>-72000000</v>
      </c>
      <c r="AE35" s="50">
        <f>SUMIF(budget_request1[Unit],$L35,budget_request1[Payments06])</f>
        <v>648000000</v>
      </c>
      <c r="AF35" s="51">
        <f>SUMIF(budget_request1[Unit],$L35,budget_request1[Charges06])</f>
        <v>648000000</v>
      </c>
      <c r="AG35" s="52">
        <f>SUMIF(budget_request1[Unit],$L35,budget_request1[Balance06])</f>
        <v>-72000000</v>
      </c>
      <c r="AH35" s="50">
        <f>SUMIF(budget_request1[Unit],$L35,budget_request1[Payments07])</f>
        <v>651239999.99999988</v>
      </c>
      <c r="AI35" s="51">
        <f>SUMIF(budget_request1[Unit],$L35,budget_request1[Charges07])</f>
        <v>651239999.99999988</v>
      </c>
      <c r="AJ35" s="52">
        <f>SUMIF(budget_request1[Unit],$L35,budget_request1[Balance07])</f>
        <v>-72000000.000000015</v>
      </c>
      <c r="AK35" s="50">
        <f>SUMIF(budget_request1[Unit],$L35,budget_request1[Payments08])</f>
        <v>654480000</v>
      </c>
      <c r="AL35" s="51">
        <f>SUMIF(budget_request1[Unit],$L35,budget_request1[Charges08])</f>
        <v>654480000</v>
      </c>
      <c r="AM35" s="52">
        <f>SUMIF(budget_request1[Unit],$L35,budget_request1[Balance08])</f>
        <v>-72000000</v>
      </c>
      <c r="AN35" s="50">
        <f>SUMIF(budget_request1[Unit],$L35,budget_request1[Payments09])</f>
        <v>654480000</v>
      </c>
      <c r="AO35" s="51">
        <f>SUMIF(budget_request1[Unit],$L35,budget_request1[Charges09])</f>
        <v>654480000</v>
      </c>
      <c r="AP35" s="52">
        <f>SUMIF(budget_request1[Unit],$L35,budget_request1[Balance09])</f>
        <v>-72000000</v>
      </c>
      <c r="AQ35" s="50">
        <f>SUMIF(budget_request1[Unit],$L35,budget_request1[Payments10])</f>
        <v>654480000</v>
      </c>
      <c r="AR35" s="51">
        <f>SUMIF(budget_request1[Unit],$L35,budget_request1[Charges10])</f>
        <v>654480000</v>
      </c>
      <c r="AS35" s="52">
        <f>SUMIF(budget_request1[Unit],$L35,budget_request1[Balance10])</f>
        <v>-72000000</v>
      </c>
      <c r="AT35" s="50">
        <f>SUMIF(budget_request1[Unit],$L35,budget_request1[Payments11])</f>
        <v>654480000</v>
      </c>
      <c r="AU35" s="51">
        <f>SUMIF(budget_request1[Unit],$L35,budget_request1[Charges11])</f>
        <v>654480000</v>
      </c>
      <c r="AV35" s="52">
        <f>SUMIF(budget_request1[Unit],$L35,budget_request1[Balance11])</f>
        <v>-72000000</v>
      </c>
      <c r="AW35" s="50">
        <f>SUMIF(budget_request1[Unit],$L35,budget_request1[Payments12])</f>
        <v>654480000</v>
      </c>
      <c r="AX35" s="51">
        <f>SUMIF(budget_request1[Unit],$L35,budget_request1[Charges12])</f>
        <v>654480000</v>
      </c>
      <c r="AY35" s="52">
        <f>SUMIF(budget_request1[Unit],$L35,budget_request1[Balance12])</f>
        <v>-72000000</v>
      </c>
      <c r="AZ35" s="77"/>
      <c r="BB35" s="75"/>
      <c r="BC35" s="75"/>
    </row>
    <row r="36" spans="2:55" x14ac:dyDescent="0.25">
      <c r="E36" s="38"/>
      <c r="F36" s="2"/>
      <c r="G36" s="2"/>
      <c r="H36" s="2"/>
      <c r="I36" s="2"/>
      <c r="J36" s="2"/>
      <c r="K36" s="39"/>
      <c r="L36" s="40" t="s">
        <v>661</v>
      </c>
      <c r="M36" s="53">
        <f>SUMIF(budget_request1[Unit],$L36,budget_request1[Total Payments])</f>
        <v>0</v>
      </c>
      <c r="N36" s="54">
        <f>SUMIF(budget_request1[Unit],$L36,budget_request1[Total Charges])</f>
        <v>0</v>
      </c>
      <c r="O36" s="55">
        <f>SUMIF(budget_request1[Unit],$L36,budget_request1[Balance00])</f>
        <v>0</v>
      </c>
      <c r="P36" s="53">
        <f>SUMIF(budget_request1[Unit],$L36,budget_request1[Payments01])</f>
        <v>0</v>
      </c>
      <c r="Q36" s="54">
        <f>SUMIF(budget_request1[Unit],$L36,budget_request1[Charges01])</f>
        <v>0</v>
      </c>
      <c r="R36" s="55">
        <f>SUMIF(budget_request1[Unit],$L36,budget_request1[Balance01])</f>
        <v>0</v>
      </c>
      <c r="S36" s="53">
        <f>SUMIF(budget_request1[Unit],$L36,budget_request1[Payments02])</f>
        <v>0</v>
      </c>
      <c r="T36" s="54">
        <f>SUMIF(budget_request1[Unit],$L36,budget_request1[Charges02])</f>
        <v>0</v>
      </c>
      <c r="U36" s="55">
        <f>SUMIF(budget_request1[Unit],$L36,budget_request1[Balance02])</f>
        <v>0</v>
      </c>
      <c r="V36" s="53">
        <f>SUMIF(budget_request1[Unit],$L36,budget_request1[Payments03])</f>
        <v>0</v>
      </c>
      <c r="W36" s="54">
        <f>SUMIF(budget_request1[Unit],$L36,budget_request1[Charges03])</f>
        <v>0</v>
      </c>
      <c r="X36" s="55">
        <f>SUMIF(budget_request1[Unit],$L36,budget_request1[Balance03])</f>
        <v>0</v>
      </c>
      <c r="Y36" s="53">
        <f>SUMIF(budget_request1[Unit],$L36,budget_request1[Payments04])</f>
        <v>0</v>
      </c>
      <c r="Z36" s="54">
        <f>SUMIF(budget_request1[Unit],$L36,budget_request1[Charges04])</f>
        <v>0</v>
      </c>
      <c r="AA36" s="55">
        <f>SUMIF(budget_request1[Unit],$L36,budget_request1[Balance04])</f>
        <v>0</v>
      </c>
      <c r="AB36" s="53">
        <f>SUMIF(budget_request1[Unit],$L36,budget_request1[Payments05])</f>
        <v>0</v>
      </c>
      <c r="AC36" s="54">
        <f>SUMIF(budget_request1[Unit],$L36,budget_request1[Charges05])</f>
        <v>0</v>
      </c>
      <c r="AD36" s="55">
        <f>SUMIF(budget_request1[Unit],$L36,budget_request1[Balance05])</f>
        <v>0</v>
      </c>
      <c r="AE36" s="53">
        <f>SUMIF(budget_request1[Unit],$L36,budget_request1[Payments06])</f>
        <v>0</v>
      </c>
      <c r="AF36" s="54">
        <f>SUMIF(budget_request1[Unit],$L36,budget_request1[Charges06])</f>
        <v>0</v>
      </c>
      <c r="AG36" s="55">
        <f>SUMIF(budget_request1[Unit],$L36,budget_request1[Balance06])</f>
        <v>0</v>
      </c>
      <c r="AH36" s="53">
        <f>SUMIF(budget_request1[Unit],$L36,budget_request1[Payments07])</f>
        <v>0</v>
      </c>
      <c r="AI36" s="54">
        <f>SUMIF(budget_request1[Unit],$L36,budget_request1[Charges07])</f>
        <v>0</v>
      </c>
      <c r="AJ36" s="55">
        <f>SUMIF(budget_request1[Unit],$L36,budget_request1[Balance07])</f>
        <v>0</v>
      </c>
      <c r="AK36" s="53">
        <f>SUMIF(budget_request1[Unit],$L36,budget_request1[Payments08])</f>
        <v>0</v>
      </c>
      <c r="AL36" s="54">
        <f>SUMIF(budget_request1[Unit],$L36,budget_request1[Charges08])</f>
        <v>0</v>
      </c>
      <c r="AM36" s="55">
        <f>SUMIF(budget_request1[Unit],$L36,budget_request1[Balance08])</f>
        <v>0</v>
      </c>
      <c r="AN36" s="53">
        <f>SUMIF(budget_request1[Unit],$L36,budget_request1[Payments09])</f>
        <v>0</v>
      </c>
      <c r="AO36" s="54">
        <f>SUMIF(budget_request1[Unit],$L36,budget_request1[Charges09])</f>
        <v>0</v>
      </c>
      <c r="AP36" s="55">
        <f>SUMIF(budget_request1[Unit],$L36,budget_request1[Balance09])</f>
        <v>0</v>
      </c>
      <c r="AQ36" s="53">
        <f>SUMIF(budget_request1[Unit],$L36,budget_request1[Payments10])</f>
        <v>0</v>
      </c>
      <c r="AR36" s="54">
        <f>SUMIF(budget_request1[Unit],$L36,budget_request1[Charges10])</f>
        <v>0</v>
      </c>
      <c r="AS36" s="55">
        <f>SUMIF(budget_request1[Unit],$L36,budget_request1[Balance10])</f>
        <v>0</v>
      </c>
      <c r="AT36" s="53">
        <f>SUMIF(budget_request1[Unit],$L36,budget_request1[Payments11])</f>
        <v>0</v>
      </c>
      <c r="AU36" s="54">
        <f>SUMIF(budget_request1[Unit],$L36,budget_request1[Charges11])</f>
        <v>0</v>
      </c>
      <c r="AV36" s="55">
        <f>SUMIF(budget_request1[Unit],$L36,budget_request1[Balance11])</f>
        <v>0</v>
      </c>
      <c r="AW36" s="53">
        <f>SUMIF(budget_request1[Unit],$L36,budget_request1[Payments12])</f>
        <v>0</v>
      </c>
      <c r="AX36" s="54">
        <f>SUMIF(budget_request1[Unit],$L36,budget_request1[Charges12])</f>
        <v>0</v>
      </c>
      <c r="AY36" s="55">
        <f>SUMIF(budget_request1[Unit],$L36,budget_request1[Balance12])</f>
        <v>0</v>
      </c>
    </row>
    <row r="37" spans="2:55" x14ac:dyDescent="0.25">
      <c r="E37" s="38"/>
      <c r="F37" s="2"/>
      <c r="G37" s="2"/>
      <c r="H37" s="2"/>
      <c r="I37" s="2"/>
      <c r="J37" s="2"/>
      <c r="K37" s="39"/>
      <c r="L37" s="86" t="s">
        <v>679</v>
      </c>
      <c r="M37" s="53">
        <f>SUMIF(budget_request1[Unit],$L37,budget_request1[Total Payments])</f>
        <v>0</v>
      </c>
      <c r="N37" s="54">
        <f>SUMIF(budget_request1[Unit],$L37,budget_request1[Total Charges])</f>
        <v>0</v>
      </c>
      <c r="O37" s="55">
        <f>SUMIF(budget_request1[Unit],$L37,budget_request1[Balance00])</f>
        <v>0</v>
      </c>
      <c r="P37" s="53">
        <f>SUMIF(budget_request1[Unit],$L37,budget_request1[Payments01])</f>
        <v>0</v>
      </c>
      <c r="Q37" s="54">
        <f>SUMIF(budget_request1[Unit],$L37,budget_request1[Charges01])</f>
        <v>0</v>
      </c>
      <c r="R37" s="55">
        <f>SUMIF(budget_request1[Unit],$L37,budget_request1[Balance01])</f>
        <v>0</v>
      </c>
      <c r="S37" s="53">
        <f>SUMIF(budget_request1[Unit],$L37,budget_request1[Payments02])</f>
        <v>0</v>
      </c>
      <c r="T37" s="54">
        <f>SUMIF(budget_request1[Unit],$L37,budget_request1[Charges02])</f>
        <v>0</v>
      </c>
      <c r="U37" s="55">
        <f>SUMIF(budget_request1[Unit],$L37,budget_request1[Balance02])</f>
        <v>0</v>
      </c>
      <c r="V37" s="53">
        <f>SUMIF(budget_request1[Unit],$L37,budget_request1[Payments03])</f>
        <v>0</v>
      </c>
      <c r="W37" s="54">
        <f>SUMIF(budget_request1[Unit],$L37,budget_request1[Charges03])</f>
        <v>0</v>
      </c>
      <c r="X37" s="55">
        <f>SUMIF(budget_request1[Unit],$L37,budget_request1[Balance03])</f>
        <v>0</v>
      </c>
      <c r="Y37" s="53">
        <f>SUMIF(budget_request1[Unit],$L37,budget_request1[Payments04])</f>
        <v>0</v>
      </c>
      <c r="Z37" s="54">
        <f>SUMIF(budget_request1[Unit],$L37,budget_request1[Charges04])</f>
        <v>0</v>
      </c>
      <c r="AA37" s="55">
        <f>SUMIF(budget_request1[Unit],$L37,budget_request1[Balance04])</f>
        <v>0</v>
      </c>
      <c r="AB37" s="53">
        <f>SUMIF(budget_request1[Unit],$L37,budget_request1[Payments05])</f>
        <v>0</v>
      </c>
      <c r="AC37" s="54">
        <f>SUMIF(budget_request1[Unit],$L37,budget_request1[Charges05])</f>
        <v>0</v>
      </c>
      <c r="AD37" s="55">
        <f>SUMIF(budget_request1[Unit],$L37,budget_request1[Balance05])</f>
        <v>0</v>
      </c>
      <c r="AE37" s="53">
        <f>SUMIF(budget_request1[Unit],$L37,budget_request1[Payments06])</f>
        <v>0</v>
      </c>
      <c r="AF37" s="54">
        <f>SUMIF(budget_request1[Unit],$L37,budget_request1[Charges06])</f>
        <v>0</v>
      </c>
      <c r="AG37" s="55">
        <f>SUMIF(budget_request1[Unit],$L37,budget_request1[Balance06])</f>
        <v>0</v>
      </c>
      <c r="AH37" s="53">
        <f>SUMIF(budget_request1[Unit],$L37,budget_request1[Payments07])</f>
        <v>0</v>
      </c>
      <c r="AI37" s="54">
        <f>SUMIF(budget_request1[Unit],$L37,budget_request1[Charges07])</f>
        <v>0</v>
      </c>
      <c r="AJ37" s="55">
        <f>SUMIF(budget_request1[Unit],$L37,budget_request1[Balance07])</f>
        <v>0</v>
      </c>
      <c r="AK37" s="53">
        <f>SUMIF(budget_request1[Unit],$L37,budget_request1[Payments08])</f>
        <v>0</v>
      </c>
      <c r="AL37" s="54">
        <f>SUMIF(budget_request1[Unit],$L37,budget_request1[Charges08])</f>
        <v>0</v>
      </c>
      <c r="AM37" s="55">
        <f>SUMIF(budget_request1[Unit],$L37,budget_request1[Balance08])</f>
        <v>0</v>
      </c>
      <c r="AN37" s="53">
        <f>SUMIF(budget_request1[Unit],$L37,budget_request1[Payments09])</f>
        <v>0</v>
      </c>
      <c r="AO37" s="54">
        <f>SUMIF(budget_request1[Unit],$L37,budget_request1[Charges09])</f>
        <v>0</v>
      </c>
      <c r="AP37" s="55">
        <f>SUMIF(budget_request1[Unit],$L37,budget_request1[Balance09])</f>
        <v>0</v>
      </c>
      <c r="AQ37" s="53">
        <f>SUMIF(budget_request1[Unit],$L37,budget_request1[Payments10])</f>
        <v>0</v>
      </c>
      <c r="AR37" s="54">
        <f>SUMIF(budget_request1[Unit],$L37,budget_request1[Charges10])</f>
        <v>0</v>
      </c>
      <c r="AS37" s="55">
        <f>SUMIF(budget_request1[Unit],$L37,budget_request1[Balance10])</f>
        <v>0</v>
      </c>
      <c r="AT37" s="53">
        <f>SUMIF(budget_request1[Unit],$L37,budget_request1[Payments11])</f>
        <v>0</v>
      </c>
      <c r="AU37" s="54">
        <f>SUMIF(budget_request1[Unit],$L37,budget_request1[Charges11])</f>
        <v>0</v>
      </c>
      <c r="AV37" s="55">
        <f>SUMIF(budget_request1[Unit],$L37,budget_request1[Balance11])</f>
        <v>0</v>
      </c>
      <c r="AW37" s="53">
        <f>SUMIF(budget_request1[Unit],$L37,budget_request1[Payments12])</f>
        <v>0</v>
      </c>
      <c r="AX37" s="54">
        <f>SUMIF(budget_request1[Unit],$L37,budget_request1[Charges12])</f>
        <v>0</v>
      </c>
      <c r="AY37" s="55">
        <f>SUMIF(budget_request1[Unit],$L37,budget_request1[Balance12])</f>
        <v>0</v>
      </c>
    </row>
    <row r="38" spans="2:55" ht="15.75" thickBot="1" x14ac:dyDescent="0.3">
      <c r="E38" s="41"/>
      <c r="F38" s="42"/>
      <c r="G38" s="42"/>
      <c r="H38" s="42"/>
      <c r="I38" s="42"/>
      <c r="J38" s="42"/>
      <c r="K38" s="43"/>
      <c r="L38" s="44" t="s">
        <v>142</v>
      </c>
      <c r="M38" s="56">
        <f>SUMIF(budget_request1[Unit],$L38,budget_request1[Total Payments])</f>
        <v>0</v>
      </c>
      <c r="N38" s="57">
        <f>SUMIF(budget_request1[Unit],$L38,budget_request1[Total Charges])</f>
        <v>0</v>
      </c>
      <c r="O38" s="58">
        <f>SUMIF(budget_request1[Unit],$L38,budget_request1[Balance00])</f>
        <v>0</v>
      </c>
      <c r="P38" s="56">
        <f>SUMIF(budget_request1[Unit],$L38,budget_request1[Payments01])</f>
        <v>0</v>
      </c>
      <c r="Q38" s="57">
        <f>SUMIF(budget_request1[Unit],$L38,budget_request1[Charges01])</f>
        <v>0</v>
      </c>
      <c r="R38" s="58">
        <f>SUMIF(budget_request1[Unit],$L38,budget_request1[Balance01])</f>
        <v>0</v>
      </c>
      <c r="S38" s="56">
        <f>SUMIF(budget_request1[Unit],$L38,budget_request1[Payments02])</f>
        <v>0</v>
      </c>
      <c r="T38" s="57">
        <f>SUMIF(budget_request1[Unit],$L38,budget_request1[Charges02])</f>
        <v>0</v>
      </c>
      <c r="U38" s="58">
        <f>SUMIF(budget_request1[Unit],$L38,budget_request1[Balance02])</f>
        <v>0</v>
      </c>
      <c r="V38" s="56">
        <f>SUMIF(budget_request1[Unit],$L38,budget_request1[Payments03])</f>
        <v>0</v>
      </c>
      <c r="W38" s="57">
        <f>SUMIF(budget_request1[Unit],$L38,budget_request1[Charges03])</f>
        <v>0</v>
      </c>
      <c r="X38" s="58">
        <f>SUMIF(budget_request1[Unit],$L38,budget_request1[Balance03])</f>
        <v>0</v>
      </c>
      <c r="Y38" s="56">
        <f>SUMIF(budget_request1[Unit],$L38,budget_request1[Payments04])</f>
        <v>0</v>
      </c>
      <c r="Z38" s="57">
        <f>SUMIF(budget_request1[Unit],$L38,budget_request1[Charges04])</f>
        <v>0</v>
      </c>
      <c r="AA38" s="58">
        <f>SUMIF(budget_request1[Unit],$L38,budget_request1[Balance04])</f>
        <v>0</v>
      </c>
      <c r="AB38" s="56">
        <f>SUMIF(budget_request1[Unit],$L38,budget_request1[Payments05])</f>
        <v>0</v>
      </c>
      <c r="AC38" s="57">
        <f>SUMIF(budget_request1[Unit],$L38,budget_request1[Charges05])</f>
        <v>0</v>
      </c>
      <c r="AD38" s="58">
        <f>SUMIF(budget_request1[Unit],$L38,budget_request1[Balance05])</f>
        <v>0</v>
      </c>
      <c r="AE38" s="56">
        <f>SUMIF(budget_request1[Unit],$L38,budget_request1[Payments06])</f>
        <v>0</v>
      </c>
      <c r="AF38" s="57">
        <f>SUMIF(budget_request1[Unit],$L38,budget_request1[Charges06])</f>
        <v>0</v>
      </c>
      <c r="AG38" s="58">
        <f>SUMIF(budget_request1[Unit],$L38,budget_request1[Balance06])</f>
        <v>0</v>
      </c>
      <c r="AH38" s="56">
        <f>SUMIF(budget_request1[Unit],$L38,budget_request1[Payments07])</f>
        <v>0</v>
      </c>
      <c r="AI38" s="57">
        <f>SUMIF(budget_request1[Unit],$L38,budget_request1[Charges07])</f>
        <v>0</v>
      </c>
      <c r="AJ38" s="58">
        <f>SUMIF(budget_request1[Unit],$L38,budget_request1[Balance07])</f>
        <v>0</v>
      </c>
      <c r="AK38" s="56">
        <f>SUMIF(budget_request1[Unit],$L38,budget_request1[Payments08])</f>
        <v>0</v>
      </c>
      <c r="AL38" s="57">
        <f>SUMIF(budget_request1[Unit],$L38,budget_request1[Charges08])</f>
        <v>0</v>
      </c>
      <c r="AM38" s="58">
        <f>SUMIF(budget_request1[Unit],$L38,budget_request1[Balance08])</f>
        <v>0</v>
      </c>
      <c r="AN38" s="56">
        <f>SUMIF(budget_request1[Unit],$L38,budget_request1[Payments09])</f>
        <v>0</v>
      </c>
      <c r="AO38" s="57">
        <f>SUMIF(budget_request1[Unit],$L38,budget_request1[Charges09])</f>
        <v>0</v>
      </c>
      <c r="AP38" s="58">
        <f>SUMIF(budget_request1[Unit],$L38,budget_request1[Balance09])</f>
        <v>0</v>
      </c>
      <c r="AQ38" s="56">
        <f>SUMIF(budget_request1[Unit],$L38,budget_request1[Payments10])</f>
        <v>0</v>
      </c>
      <c r="AR38" s="57">
        <f>SUMIF(budget_request1[Unit],$L38,budget_request1[Charges10])</f>
        <v>0</v>
      </c>
      <c r="AS38" s="58">
        <f>SUMIF(budget_request1[Unit],$L38,budget_request1[Balance10])</f>
        <v>0</v>
      </c>
      <c r="AT38" s="56">
        <f>SUMIF(budget_request1[Unit],$L38,budget_request1[Payments11])</f>
        <v>0</v>
      </c>
      <c r="AU38" s="57">
        <f>SUMIF(budget_request1[Unit],$L38,budget_request1[Charges11])</f>
        <v>0</v>
      </c>
      <c r="AV38" s="58">
        <f>SUMIF(budget_request1[Unit],$L38,budget_request1[Balance11])</f>
        <v>0</v>
      </c>
      <c r="AW38" s="56">
        <f>SUMIF(budget_request1[Unit],$L38,budget_request1[Payments12])</f>
        <v>0</v>
      </c>
      <c r="AX38" s="57">
        <f>SUMIF(budget_request1[Unit],$L38,budget_request1[Charges12])</f>
        <v>0</v>
      </c>
      <c r="AY38" s="58">
        <f>SUMIF(budget_request1[Unit],$L38,budget_request1[Balance12])</f>
        <v>0</v>
      </c>
    </row>
  </sheetData>
  <phoneticPr fontId="4" type="noConversion"/>
  <conditionalFormatting sqref="B9:BC34">
    <cfRule type="expression" dxfId="141" priority="1">
      <formula>$D9=1</formula>
    </cfRule>
  </conditionalFormatting>
  <dataValidations count="8">
    <dataValidation allowBlank="1" showInputMessage="1" showErrorMessage="1" sqref="A1" xr:uid="{00000000-0002-0000-0600-000000000000}"/>
    <dataValidation type="decimal" operator="notEqual" allowBlank="1" showInputMessage="1" showErrorMessage="1" sqref="AU9:AU34 Q9:Q34 T9:T34 W9:W34 Z9:Z34 AC9:AC34 AF9:AF34 AI9:AI34 AL9:AL34 AO9:AO34 AR9:AR34 O9:O34 P9:P34 S9:S34 V9:V34 Y9:Y34 AB9:AB34 AE9:AE34 AH9:AH34 AK9:AK34 AN9:AN34 AQ9:AQ34 AT9:AT34 AW9:AW34 AX9:AX34" xr:uid="{00000000-0002-0000-0600-000001000000}">
      <formula1>-1.11222333444555E+29</formula1>
    </dataValidation>
    <dataValidation type="list" allowBlank="1" showInputMessage="1" showErrorMessage="1" sqref="F9:F34" xr:uid="{C9808C19-E459-49BD-92E1-71CCA133D288}">
      <formula1>INDIRECT("vl_xls27_xl_validation_list_budgeting_account_id_code_1[name]")</formula1>
    </dataValidation>
    <dataValidation type="list" allowBlank="1" showInputMessage="1" showErrorMessage="1" sqref="J9:J34" xr:uid="{F7D48188-35D4-49DD-BFCC-B02D4748096B}">
      <formula1>INDIRECT("vl_xls27_xl_validation_list_product_id_code_1[name]")</formula1>
    </dataValidation>
    <dataValidation type="list" allowBlank="1" showInputMessage="1" showErrorMessage="1" sqref="I9:I34" xr:uid="{F877EBC0-35F0-4624-9104-DC3439F037B8}">
      <formula1>INDIRECT("vl_xls27_xl_validation_list_region_id_code_1[name]")</formula1>
    </dataValidation>
    <dataValidation type="list" allowBlank="1" showInputMessage="1" showErrorMessage="1" sqref="H9:H34" xr:uid="{57CC255B-3AC5-4197-A32F-752DFAC3A81F}">
      <formula1>INDIRECT("vl_xls27_xl_validation_list_subsidiary_account_id_1[name]")</formula1>
    </dataValidation>
    <dataValidation type="list" allowBlank="1" showInputMessage="1" showErrorMessage="1" sqref="K9:K34" xr:uid="{5C81C468-EDBC-431C-9B96-8C13CD3E99D8}">
      <formula1>INDIRECT("vl_xls27_xl_validation_list_vat_rate_id_1[name]")</formula1>
    </dataValidation>
    <dataValidation type="list" allowBlank="1" showInputMessage="1" showErrorMessage="1" sqref="L9:L34" xr:uid="{08163D75-57D0-4D5C-98AC-8D8983EBF3DE}">
      <formula1>INDIRECT("vl_xls27_xl_validation_list_unit_id_code_1[code]")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4746-D9A4-42FA-BA38-32BC84E2B194}">
  <sheetPr codeName="Sheet5">
    <tabColor rgb="FF7030A0"/>
    <pageSetUpPr fitToPage="1"/>
  </sheetPr>
  <dimension ref="B1:BC38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31.42578125" hidden="1" customWidth="1"/>
    <col min="3" max="4" width="9.14062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5.42578125" bestFit="1" customWidth="1"/>
    <col min="16" max="27" width="13.85546875" customWidth="1"/>
    <col min="28" max="39" width="14" customWidth="1"/>
    <col min="40" max="51" width="15.42578125" bestFit="1" customWidth="1"/>
    <col min="52" max="52" width="35.7109375" hidden="1" customWidth="1"/>
    <col min="53" max="53" width="17.28515625" hidden="1" customWidth="1"/>
    <col min="54" max="54" width="14.5703125" hidden="1" customWidth="1"/>
    <col min="55" max="55" width="14.7109375" hidden="1" customWidth="1"/>
    <col min="57" max="57" width="13.85546875" bestFit="1" customWidth="1"/>
    <col min="58" max="58" width="5.28515625" bestFit="1" customWidth="1"/>
  </cols>
  <sheetData>
    <row r="1" spans="2:55" x14ac:dyDescent="0.25">
      <c r="B1" t="s">
        <v>624</v>
      </c>
      <c r="C1">
        <v>2023</v>
      </c>
      <c r="D1" t="s">
        <v>629</v>
      </c>
    </row>
    <row r="2" spans="2:55" ht="18.75" x14ac:dyDescent="0.3">
      <c r="E2" s="6" t="str">
        <f>"Budget Request on "&amp;category_id__name&amp;" "&amp;time_id__name</f>
        <v>Budget Request on Budget 2023</v>
      </c>
      <c r="F2" s="6" t="str">
        <f>entity_id__name</f>
        <v>Entity 401</v>
      </c>
    </row>
    <row r="3" spans="2:55" ht="15.75" thickBot="1" x14ac:dyDescent="0.3"/>
    <row r="4" spans="2:55" x14ac:dyDescent="0.25">
      <c r="B4" s="7" t="s">
        <v>641</v>
      </c>
      <c r="C4" s="8" t="s">
        <v>641</v>
      </c>
      <c r="D4" s="13" t="s">
        <v>641</v>
      </c>
      <c r="E4" s="10" t="s">
        <v>648</v>
      </c>
      <c r="F4" s="11" t="s">
        <v>643</v>
      </c>
      <c r="G4" s="12" t="s">
        <v>1173</v>
      </c>
      <c r="H4" s="12" t="s">
        <v>645</v>
      </c>
      <c r="I4" s="13" t="s">
        <v>647</v>
      </c>
      <c r="J4" s="8" t="s">
        <v>660</v>
      </c>
      <c r="K4" s="47" t="s">
        <v>550</v>
      </c>
      <c r="L4" s="10" t="s">
        <v>663</v>
      </c>
      <c r="M4" s="14" t="s">
        <v>411</v>
      </c>
      <c r="N4" s="15" t="s">
        <v>411</v>
      </c>
      <c r="O4" s="10" t="s">
        <v>593</v>
      </c>
      <c r="P4" s="14" t="s">
        <v>591</v>
      </c>
      <c r="Q4" s="64"/>
      <c r="R4" s="64"/>
      <c r="S4" s="64"/>
      <c r="T4" s="64"/>
      <c r="U4" s="64"/>
      <c r="V4" s="64"/>
      <c r="W4" s="64"/>
      <c r="X4" s="64"/>
      <c r="Y4" s="64"/>
      <c r="Z4" s="64"/>
      <c r="AA4" s="15"/>
      <c r="AB4" s="14" t="s">
        <v>590</v>
      </c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15"/>
      <c r="AN4" s="14" t="s">
        <v>592</v>
      </c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15"/>
      <c r="AZ4" s="7" t="s">
        <v>923</v>
      </c>
      <c r="BA4" s="7" t="s">
        <v>1585</v>
      </c>
      <c r="BB4" s="8" t="s">
        <v>983</v>
      </c>
      <c r="BC4" s="9" t="s">
        <v>984</v>
      </c>
    </row>
    <row r="5" spans="2:55" ht="15.75" thickBot="1" x14ac:dyDescent="0.3">
      <c r="B5" s="16" t="s">
        <v>659</v>
      </c>
      <c r="C5" s="17" t="s">
        <v>642</v>
      </c>
      <c r="D5" s="22" t="s">
        <v>451</v>
      </c>
      <c r="E5" s="19"/>
      <c r="F5" s="20"/>
      <c r="G5" s="21"/>
      <c r="H5" s="21" t="s">
        <v>646</v>
      </c>
      <c r="I5" s="22"/>
      <c r="J5" s="17"/>
      <c r="K5" s="48"/>
      <c r="L5" s="19"/>
      <c r="M5" s="23" t="s">
        <v>590</v>
      </c>
      <c r="N5" s="24" t="s">
        <v>591</v>
      </c>
      <c r="O5" s="19" t="s">
        <v>595</v>
      </c>
      <c r="P5" s="23" t="s">
        <v>557</v>
      </c>
      <c r="Q5" s="65" t="s">
        <v>558</v>
      </c>
      <c r="R5" s="65" t="s">
        <v>559</v>
      </c>
      <c r="S5" s="65" t="s">
        <v>560</v>
      </c>
      <c r="T5" s="65" t="s">
        <v>561</v>
      </c>
      <c r="U5" s="65" t="s">
        <v>562</v>
      </c>
      <c r="V5" s="65" t="s">
        <v>563</v>
      </c>
      <c r="W5" s="65" t="s">
        <v>564</v>
      </c>
      <c r="X5" s="65" t="s">
        <v>565</v>
      </c>
      <c r="Y5" s="65" t="s">
        <v>566</v>
      </c>
      <c r="Z5" s="65" t="s">
        <v>567</v>
      </c>
      <c r="AA5" s="24" t="s">
        <v>568</v>
      </c>
      <c r="AB5" s="23" t="s">
        <v>557</v>
      </c>
      <c r="AC5" s="65" t="s">
        <v>558</v>
      </c>
      <c r="AD5" s="65" t="s">
        <v>559</v>
      </c>
      <c r="AE5" s="65" t="s">
        <v>560</v>
      </c>
      <c r="AF5" s="65" t="s">
        <v>561</v>
      </c>
      <c r="AG5" s="65" t="s">
        <v>562</v>
      </c>
      <c r="AH5" s="65" t="s">
        <v>563</v>
      </c>
      <c r="AI5" s="65" t="s">
        <v>564</v>
      </c>
      <c r="AJ5" s="65" t="s">
        <v>565</v>
      </c>
      <c r="AK5" s="65" t="s">
        <v>566</v>
      </c>
      <c r="AL5" s="65" t="s">
        <v>567</v>
      </c>
      <c r="AM5" s="24" t="s">
        <v>568</v>
      </c>
      <c r="AN5" s="23" t="s">
        <v>557</v>
      </c>
      <c r="AO5" s="65" t="s">
        <v>558</v>
      </c>
      <c r="AP5" s="65" t="s">
        <v>559</v>
      </c>
      <c r="AQ5" s="65" t="s">
        <v>560</v>
      </c>
      <c r="AR5" s="65" t="s">
        <v>561</v>
      </c>
      <c r="AS5" s="65" t="s">
        <v>562</v>
      </c>
      <c r="AT5" s="65" t="s">
        <v>563</v>
      </c>
      <c r="AU5" s="65" t="s">
        <v>564</v>
      </c>
      <c r="AV5" s="65" t="s">
        <v>565</v>
      </c>
      <c r="AW5" s="65" t="s">
        <v>566</v>
      </c>
      <c r="AX5" s="65" t="s">
        <v>567</v>
      </c>
      <c r="AY5" s="24" t="s">
        <v>568</v>
      </c>
      <c r="AZ5" s="16"/>
      <c r="BA5" s="16"/>
      <c r="BB5" s="17"/>
      <c r="BC5" s="18"/>
    </row>
    <row r="6" spans="2:55" ht="15.75" thickBot="1" x14ac:dyDescent="0.3">
      <c r="B6" s="79" t="s">
        <v>82</v>
      </c>
      <c r="C6" s="25" t="s">
        <v>0</v>
      </c>
      <c r="D6" s="30" t="s">
        <v>1</v>
      </c>
      <c r="E6" s="27" t="s">
        <v>2</v>
      </c>
      <c r="F6" s="28" t="s">
        <v>83</v>
      </c>
      <c r="G6" s="29" t="s">
        <v>84</v>
      </c>
      <c r="H6" s="29" t="s">
        <v>85</v>
      </c>
      <c r="I6" s="30" t="s">
        <v>86</v>
      </c>
      <c r="J6" s="25" t="s">
        <v>87</v>
      </c>
      <c r="K6" s="63" t="s">
        <v>88</v>
      </c>
      <c r="L6" s="27" t="s">
        <v>3</v>
      </c>
      <c r="M6" s="25" t="s">
        <v>89</v>
      </c>
      <c r="N6" s="26" t="s">
        <v>90</v>
      </c>
      <c r="O6" s="27" t="s">
        <v>91</v>
      </c>
      <c r="P6" s="25" t="s">
        <v>4</v>
      </c>
      <c r="Q6" s="29" t="s">
        <v>5</v>
      </c>
      <c r="R6" s="29" t="s">
        <v>6</v>
      </c>
      <c r="S6" s="29" t="s">
        <v>7</v>
      </c>
      <c r="T6" s="29" t="s">
        <v>8</v>
      </c>
      <c r="U6" s="29" t="s">
        <v>9</v>
      </c>
      <c r="V6" s="29" t="s">
        <v>10</v>
      </c>
      <c r="W6" s="29" t="s">
        <v>92</v>
      </c>
      <c r="X6" s="29" t="s">
        <v>11</v>
      </c>
      <c r="Y6" s="29" t="s">
        <v>93</v>
      </c>
      <c r="Z6" s="29" t="s">
        <v>94</v>
      </c>
      <c r="AA6" s="26" t="s">
        <v>95</v>
      </c>
      <c r="AB6" s="25" t="s">
        <v>12</v>
      </c>
      <c r="AC6" s="29" t="s">
        <v>13</v>
      </c>
      <c r="AD6" s="29" t="s">
        <v>96</v>
      </c>
      <c r="AE6" s="29" t="s">
        <v>97</v>
      </c>
      <c r="AF6" s="29" t="s">
        <v>14</v>
      </c>
      <c r="AG6" s="29" t="s">
        <v>15</v>
      </c>
      <c r="AH6" s="29" t="s">
        <v>16</v>
      </c>
      <c r="AI6" s="29" t="s">
        <v>98</v>
      </c>
      <c r="AJ6" s="29" t="s">
        <v>17</v>
      </c>
      <c r="AK6" s="29" t="s">
        <v>18</v>
      </c>
      <c r="AL6" s="29" t="s">
        <v>99</v>
      </c>
      <c r="AM6" s="26" t="s">
        <v>19</v>
      </c>
      <c r="AN6" s="25" t="s">
        <v>20</v>
      </c>
      <c r="AO6" s="29" t="s">
        <v>21</v>
      </c>
      <c r="AP6" s="29" t="s">
        <v>22</v>
      </c>
      <c r="AQ6" s="29" t="s">
        <v>100</v>
      </c>
      <c r="AR6" s="29" t="s">
        <v>101</v>
      </c>
      <c r="AS6" s="29" t="s">
        <v>102</v>
      </c>
      <c r="AT6" s="29" t="s">
        <v>103</v>
      </c>
      <c r="AU6" s="29" t="s">
        <v>104</v>
      </c>
      <c r="AV6" s="29" t="s">
        <v>105</v>
      </c>
      <c r="AW6" s="29" t="s">
        <v>106</v>
      </c>
      <c r="AX6" s="29" t="s">
        <v>107</v>
      </c>
      <c r="AY6" s="26" t="s">
        <v>263</v>
      </c>
      <c r="AZ6" s="79" t="s">
        <v>206</v>
      </c>
      <c r="BA6" s="79" t="s">
        <v>219</v>
      </c>
      <c r="BB6" s="25" t="s">
        <v>265</v>
      </c>
      <c r="BC6" s="26" t="s">
        <v>1597</v>
      </c>
    </row>
    <row r="7" spans="2:55" hidden="1" x14ac:dyDescent="0.25"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</row>
    <row r="8" spans="2:55" hidden="1" x14ac:dyDescent="0.25">
      <c r="B8" t="s">
        <v>77</v>
      </c>
      <c r="C8" t="s">
        <v>935</v>
      </c>
      <c r="D8" t="s">
        <v>938</v>
      </c>
      <c r="E8" t="s">
        <v>648</v>
      </c>
      <c r="F8" t="s">
        <v>646</v>
      </c>
      <c r="G8" t="s">
        <v>1267</v>
      </c>
      <c r="H8" t="s">
        <v>1268</v>
      </c>
      <c r="I8" t="s">
        <v>647</v>
      </c>
      <c r="J8" t="s">
        <v>1258</v>
      </c>
      <c r="K8" t="s">
        <v>956</v>
      </c>
      <c r="L8" t="s">
        <v>889</v>
      </c>
      <c r="M8" t="s">
        <v>957</v>
      </c>
      <c r="N8" t="s">
        <v>958</v>
      </c>
      <c r="O8" t="s">
        <v>898</v>
      </c>
      <c r="P8" t="s">
        <v>960</v>
      </c>
      <c r="Q8" t="s">
        <v>962</v>
      </c>
      <c r="R8" t="s">
        <v>964</v>
      </c>
      <c r="S8" t="s">
        <v>966</v>
      </c>
      <c r="T8" t="s">
        <v>968</v>
      </c>
      <c r="U8" t="s">
        <v>970</v>
      </c>
      <c r="V8" t="s">
        <v>972</v>
      </c>
      <c r="W8" t="s">
        <v>974</v>
      </c>
      <c r="X8" t="s">
        <v>976</v>
      </c>
      <c r="Y8" t="s">
        <v>978</v>
      </c>
      <c r="Z8" t="s">
        <v>980</v>
      </c>
      <c r="AA8" t="s">
        <v>982</v>
      </c>
      <c r="AB8" t="s">
        <v>959</v>
      </c>
      <c r="AC8" t="s">
        <v>961</v>
      </c>
      <c r="AD8" t="s">
        <v>963</v>
      </c>
      <c r="AE8" t="s">
        <v>965</v>
      </c>
      <c r="AF8" t="s">
        <v>967</v>
      </c>
      <c r="AG8" t="s">
        <v>969</v>
      </c>
      <c r="AH8" t="s">
        <v>971</v>
      </c>
      <c r="AI8" t="s">
        <v>973</v>
      </c>
      <c r="AJ8" t="s">
        <v>975</v>
      </c>
      <c r="AK8" t="s">
        <v>977</v>
      </c>
      <c r="AL8" t="s">
        <v>979</v>
      </c>
      <c r="AM8" t="s">
        <v>981</v>
      </c>
      <c r="AN8" t="s">
        <v>900</v>
      </c>
      <c r="AO8" t="s">
        <v>902</v>
      </c>
      <c r="AP8" t="s">
        <v>904</v>
      </c>
      <c r="AQ8" t="s">
        <v>906</v>
      </c>
      <c r="AR8" t="s">
        <v>908</v>
      </c>
      <c r="AS8" t="s">
        <v>910</v>
      </c>
      <c r="AT8" t="s">
        <v>912</v>
      </c>
      <c r="AU8" t="s">
        <v>914</v>
      </c>
      <c r="AV8" t="s">
        <v>916</v>
      </c>
      <c r="AW8" t="s">
        <v>918</v>
      </c>
      <c r="AX8" t="s">
        <v>920</v>
      </c>
      <c r="AY8" t="s">
        <v>922</v>
      </c>
      <c r="AZ8" t="s">
        <v>923</v>
      </c>
      <c r="BA8" t="s">
        <v>1585</v>
      </c>
      <c r="BB8" t="s">
        <v>983</v>
      </c>
      <c r="BC8" t="s">
        <v>984</v>
      </c>
    </row>
    <row r="9" spans="2:55" x14ac:dyDescent="0.25">
      <c r="B9" s="31">
        <v>0</v>
      </c>
      <c r="C9" s="1">
        <v>1</v>
      </c>
      <c r="D9" s="4"/>
      <c r="E9" s="31"/>
      <c r="F9" s="72"/>
      <c r="G9" s="33"/>
      <c r="H9" s="33"/>
      <c r="I9" s="46"/>
      <c r="J9" s="32"/>
      <c r="K9" s="46"/>
      <c r="L9" s="31"/>
      <c r="M9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9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9" s="61"/>
      <c r="P9" s="59"/>
      <c r="Q9" s="66"/>
      <c r="R9" s="66"/>
      <c r="S9" s="66"/>
      <c r="T9" s="66"/>
      <c r="U9" s="66"/>
      <c r="V9" s="66"/>
      <c r="W9" s="66"/>
      <c r="X9" s="66"/>
      <c r="Y9" s="66"/>
      <c r="Z9" s="66"/>
      <c r="AA9" s="60"/>
      <c r="AB9" s="59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0"/>
      <c r="AN9" s="59">
        <f>budget_request2[[#This Row],[Balance00]]-budget_request2[[#This Row],[Payments01]]+budget_request2[[#This Row],[Charges01]]</f>
        <v>0</v>
      </c>
      <c r="AO9" s="66">
        <f>budget_request2[[#This Row],[Balance01]]-budget_request2[[#This Row],[Payments02]]+budget_request2[[#This Row],[Charges02]]</f>
        <v>0</v>
      </c>
      <c r="AP9" s="66">
        <f>budget_request2[[#This Row],[Balance02]]-budget_request2[[#This Row],[Payments03]]+budget_request2[[#This Row],[Charges03]]</f>
        <v>0</v>
      </c>
      <c r="AQ9" s="66">
        <f>budget_request2[[#This Row],[Balance03]]-budget_request2[[#This Row],[Payments04]]+budget_request2[[#This Row],[Charges04]]</f>
        <v>0</v>
      </c>
      <c r="AR9" s="66">
        <f>budget_request2[[#This Row],[Balance04]]-budget_request2[[#This Row],[Payments05]]+budget_request2[[#This Row],[Charges05]]</f>
        <v>0</v>
      </c>
      <c r="AS9" s="66">
        <f>budget_request2[[#This Row],[Balance05]]-budget_request2[[#This Row],[Payments06]]+budget_request2[[#This Row],[Charges06]]</f>
        <v>0</v>
      </c>
      <c r="AT9" s="66">
        <f>budget_request2[[#This Row],[Balance06]]-budget_request2[[#This Row],[Payments07]]+budget_request2[[#This Row],[Charges07]]</f>
        <v>0</v>
      </c>
      <c r="AU9" s="66">
        <f>budget_request2[[#This Row],[Balance07]]-budget_request2[[#This Row],[Payments08]]+budget_request2[[#This Row],[Charges08]]</f>
        <v>0</v>
      </c>
      <c r="AV9" s="66">
        <f>budget_request2[[#This Row],[Balance08]]-budget_request2[[#This Row],[Payments09]]+budget_request2[[#This Row],[Charges09]]</f>
        <v>0</v>
      </c>
      <c r="AW9" s="66">
        <f>budget_request2[[#This Row],[Balance09]]-budget_request2[[#This Row],[Payments10]]+budget_request2[[#This Row],[Charges10]]</f>
        <v>0</v>
      </c>
      <c r="AX9" s="66">
        <f>budget_request2[[#This Row],[Balance10]]-budget_request2[[#This Row],[Payments11]]+budget_request2[[#This Row],[Charges11]]</f>
        <v>0</v>
      </c>
      <c r="AY9" s="60">
        <f>budget_request2[[#This Row],[Balance11]]-budget_request2[[#This Row],[Payments12]]+budget_request2[[#This Row],[Charges12]]</f>
        <v>0</v>
      </c>
      <c r="AZ9" s="31"/>
      <c r="BA9" s="105"/>
      <c r="BB9" s="72" t="s">
        <v>1549</v>
      </c>
      <c r="BC9" s="82">
        <v>44982.885717592595</v>
      </c>
    </row>
    <row r="10" spans="2:55" x14ac:dyDescent="0.25">
      <c r="B10" s="31">
        <v>1</v>
      </c>
      <c r="C10" s="1">
        <v>2</v>
      </c>
      <c r="D10" s="4"/>
      <c r="E10" s="31" t="s">
        <v>1270</v>
      </c>
      <c r="F10" s="98" t="s">
        <v>40</v>
      </c>
      <c r="G10" s="33" t="s">
        <v>875</v>
      </c>
      <c r="H10" s="87" t="s">
        <v>611</v>
      </c>
      <c r="I10" s="46"/>
      <c r="J10" s="62" t="s">
        <v>878</v>
      </c>
      <c r="K10" s="46"/>
      <c r="L10" s="70" t="s">
        <v>677</v>
      </c>
      <c r="M10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1440000000</v>
      </c>
      <c r="N10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0" s="61">
        <v>4800000000</v>
      </c>
      <c r="P10" s="59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0"/>
      <c r="AB10" s="59">
        <v>120000000</v>
      </c>
      <c r="AC10" s="66">
        <f>budget_request2[[#This Row],[Payments01]]</f>
        <v>120000000</v>
      </c>
      <c r="AD10" s="66">
        <f>budget_request2[[#This Row],[Payments02]]</f>
        <v>120000000</v>
      </c>
      <c r="AE10" s="66">
        <f>budget_request2[[#This Row],[Payments03]]</f>
        <v>120000000</v>
      </c>
      <c r="AF10" s="66">
        <f>budget_request2[[#This Row],[Payments04]]</f>
        <v>120000000</v>
      </c>
      <c r="AG10" s="66">
        <f>budget_request2[[#This Row],[Payments05]]</f>
        <v>120000000</v>
      </c>
      <c r="AH10" s="66">
        <f>budget_request2[[#This Row],[Payments06]]</f>
        <v>120000000</v>
      </c>
      <c r="AI10" s="66">
        <f>budget_request2[[#This Row],[Payments07]]</f>
        <v>120000000</v>
      </c>
      <c r="AJ10" s="66">
        <f>budget_request2[[#This Row],[Payments08]]</f>
        <v>120000000</v>
      </c>
      <c r="AK10" s="66">
        <f>budget_request2[[#This Row],[Payments09]]</f>
        <v>120000000</v>
      </c>
      <c r="AL10" s="66">
        <f>budget_request2[[#This Row],[Payments10]]</f>
        <v>120000000</v>
      </c>
      <c r="AM10" s="60">
        <f>budget_request2[[#This Row],[Payments11]]</f>
        <v>120000000</v>
      </c>
      <c r="AN10" s="59">
        <f>budget_request2[[#This Row],[Balance00]]-budget_request2[[#This Row],[Payments01]]+budget_request2[[#This Row],[Charges01]]</f>
        <v>4680000000</v>
      </c>
      <c r="AO10" s="66">
        <f>budget_request2[[#This Row],[Balance01]]-budget_request2[[#This Row],[Payments02]]+budget_request2[[#This Row],[Charges02]]</f>
        <v>4560000000</v>
      </c>
      <c r="AP10" s="66">
        <f>budget_request2[[#This Row],[Balance02]]-budget_request2[[#This Row],[Payments03]]+budget_request2[[#This Row],[Charges03]]</f>
        <v>4440000000</v>
      </c>
      <c r="AQ10" s="66">
        <f>budget_request2[[#This Row],[Balance03]]-budget_request2[[#This Row],[Payments04]]+budget_request2[[#This Row],[Charges04]]</f>
        <v>4320000000</v>
      </c>
      <c r="AR10" s="66">
        <f>budget_request2[[#This Row],[Balance04]]-budget_request2[[#This Row],[Payments05]]+budget_request2[[#This Row],[Charges05]]</f>
        <v>4200000000</v>
      </c>
      <c r="AS10" s="66">
        <f>budget_request2[[#This Row],[Balance05]]-budget_request2[[#This Row],[Payments06]]+budget_request2[[#This Row],[Charges06]]</f>
        <v>4080000000</v>
      </c>
      <c r="AT10" s="66">
        <f>budget_request2[[#This Row],[Balance06]]-budget_request2[[#This Row],[Payments07]]+budget_request2[[#This Row],[Charges07]]</f>
        <v>3960000000</v>
      </c>
      <c r="AU10" s="66">
        <f>budget_request2[[#This Row],[Balance07]]-budget_request2[[#This Row],[Payments08]]+budget_request2[[#This Row],[Charges08]]</f>
        <v>3840000000</v>
      </c>
      <c r="AV10" s="66">
        <f>budget_request2[[#This Row],[Balance08]]-budget_request2[[#This Row],[Payments09]]+budget_request2[[#This Row],[Charges09]]</f>
        <v>3720000000</v>
      </c>
      <c r="AW10" s="66">
        <f>budget_request2[[#This Row],[Balance09]]-budget_request2[[#This Row],[Payments10]]+budget_request2[[#This Row],[Charges10]]</f>
        <v>3600000000</v>
      </c>
      <c r="AX10" s="66">
        <f>budget_request2[[#This Row],[Balance10]]-budget_request2[[#This Row],[Payments11]]+budget_request2[[#This Row],[Charges11]]</f>
        <v>3480000000</v>
      </c>
      <c r="AY10" s="60">
        <f>budget_request2[[#This Row],[Balance11]]-budget_request2[[#This Row],[Payments12]]+budget_request2[[#This Row],[Charges12]]</f>
        <v>3360000000</v>
      </c>
      <c r="AZ10" s="31" t="s">
        <v>1271</v>
      </c>
      <c r="BA10" s="105"/>
      <c r="BB10" s="72" t="s">
        <v>1549</v>
      </c>
      <c r="BC10" s="82">
        <v>44982.885717592595</v>
      </c>
    </row>
    <row r="11" spans="2:55" x14ac:dyDescent="0.25">
      <c r="B11" s="31">
        <v>2</v>
      </c>
      <c r="C11" s="1">
        <v>3</v>
      </c>
      <c r="D11" s="4"/>
      <c r="E11" s="31" t="s">
        <v>1272</v>
      </c>
      <c r="F11" s="98" t="s">
        <v>42</v>
      </c>
      <c r="G11" s="33" t="s">
        <v>877</v>
      </c>
      <c r="H11" s="87" t="s">
        <v>611</v>
      </c>
      <c r="I11" s="74"/>
      <c r="J11" s="62" t="s">
        <v>878</v>
      </c>
      <c r="K11" s="74"/>
      <c r="L11" s="70" t="s">
        <v>677</v>
      </c>
      <c r="M11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391500000</v>
      </c>
      <c r="N11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382500000</v>
      </c>
      <c r="O11" s="61">
        <v>36750000</v>
      </c>
      <c r="P11" s="59">
        <v>36000000</v>
      </c>
      <c r="Q11" s="66">
        <v>35250000</v>
      </c>
      <c r="R11" s="66">
        <v>34500000</v>
      </c>
      <c r="S11" s="66">
        <v>33750000</v>
      </c>
      <c r="T11" s="66">
        <v>33000000</v>
      </c>
      <c r="U11" s="66">
        <v>32250000</v>
      </c>
      <c r="V11" s="66">
        <v>31500000</v>
      </c>
      <c r="W11" s="66">
        <v>30750000</v>
      </c>
      <c r="X11" s="66">
        <v>30000000</v>
      </c>
      <c r="Y11" s="66">
        <v>29250000</v>
      </c>
      <c r="Z11" s="66">
        <v>28500000</v>
      </c>
      <c r="AA11" s="60">
        <v>27750000</v>
      </c>
      <c r="AB11" s="59">
        <f>budget_request2[[#This Row],[Balance00]]</f>
        <v>36750000</v>
      </c>
      <c r="AC11" s="66">
        <f>budget_request2[[#This Row],[Charges01]]</f>
        <v>36000000</v>
      </c>
      <c r="AD11" s="66">
        <f>budget_request2[[#This Row],[Charges02]]</f>
        <v>35250000</v>
      </c>
      <c r="AE11" s="66">
        <f>budget_request2[[#This Row],[Charges03]]</f>
        <v>34500000</v>
      </c>
      <c r="AF11" s="66">
        <f>budget_request2[[#This Row],[Charges04]]</f>
        <v>33750000</v>
      </c>
      <c r="AG11" s="66">
        <f>budget_request2[[#This Row],[Charges05]]</f>
        <v>33000000</v>
      </c>
      <c r="AH11" s="66">
        <f>budget_request2[[#This Row],[Charges06]]</f>
        <v>32250000</v>
      </c>
      <c r="AI11" s="66">
        <f>budget_request2[[#This Row],[Charges07]]</f>
        <v>31500000</v>
      </c>
      <c r="AJ11" s="66">
        <f>budget_request2[[#This Row],[Charges08]]</f>
        <v>30750000</v>
      </c>
      <c r="AK11" s="66">
        <f>budget_request2[[#This Row],[Charges09]]</f>
        <v>30000000</v>
      </c>
      <c r="AL11" s="66">
        <f>budget_request2[[#This Row],[Charges10]]</f>
        <v>29250000</v>
      </c>
      <c r="AM11" s="60">
        <f>budget_request2[[#This Row],[Charges11]]</f>
        <v>28500000</v>
      </c>
      <c r="AN11" s="59">
        <f>budget_request2[[#This Row],[Balance00]]-budget_request2[[#This Row],[Payments01]]+budget_request2[[#This Row],[Charges01]]</f>
        <v>36000000</v>
      </c>
      <c r="AO11" s="66">
        <f>budget_request2[[#This Row],[Balance01]]-budget_request2[[#This Row],[Payments02]]+budget_request2[[#This Row],[Charges02]]</f>
        <v>35250000</v>
      </c>
      <c r="AP11" s="66">
        <f>budget_request2[[#This Row],[Balance02]]-budget_request2[[#This Row],[Payments03]]+budget_request2[[#This Row],[Charges03]]</f>
        <v>34500000</v>
      </c>
      <c r="AQ11" s="66">
        <f>budget_request2[[#This Row],[Balance03]]-budget_request2[[#This Row],[Payments04]]+budget_request2[[#This Row],[Charges04]]</f>
        <v>33750000</v>
      </c>
      <c r="AR11" s="66">
        <f>budget_request2[[#This Row],[Balance04]]-budget_request2[[#This Row],[Payments05]]+budget_request2[[#This Row],[Charges05]]</f>
        <v>33000000</v>
      </c>
      <c r="AS11" s="66">
        <f>budget_request2[[#This Row],[Balance05]]-budget_request2[[#This Row],[Payments06]]+budget_request2[[#This Row],[Charges06]]</f>
        <v>32250000</v>
      </c>
      <c r="AT11" s="66">
        <f>budget_request2[[#This Row],[Balance06]]-budget_request2[[#This Row],[Payments07]]+budget_request2[[#This Row],[Charges07]]</f>
        <v>31500000</v>
      </c>
      <c r="AU11" s="66">
        <f>budget_request2[[#This Row],[Balance07]]-budget_request2[[#This Row],[Payments08]]+budget_request2[[#This Row],[Charges08]]</f>
        <v>30750000</v>
      </c>
      <c r="AV11" s="66">
        <f>budget_request2[[#This Row],[Balance08]]-budget_request2[[#This Row],[Payments09]]+budget_request2[[#This Row],[Charges09]]</f>
        <v>30000000</v>
      </c>
      <c r="AW11" s="66">
        <f>budget_request2[[#This Row],[Balance09]]-budget_request2[[#This Row],[Payments10]]+budget_request2[[#This Row],[Charges10]]</f>
        <v>29250000</v>
      </c>
      <c r="AX11" s="66">
        <f>budget_request2[[#This Row],[Balance10]]-budget_request2[[#This Row],[Payments11]]+budget_request2[[#This Row],[Charges11]]</f>
        <v>28500000</v>
      </c>
      <c r="AY11" s="60">
        <f>budget_request2[[#This Row],[Balance11]]-budget_request2[[#This Row],[Payments12]]+budget_request2[[#This Row],[Charges12]]</f>
        <v>27750000</v>
      </c>
      <c r="AZ11" s="31" t="s">
        <v>1273</v>
      </c>
      <c r="BA11" s="105"/>
      <c r="BB11" s="72" t="s">
        <v>1549</v>
      </c>
      <c r="BC11" s="82">
        <v>44982.885717592595</v>
      </c>
    </row>
    <row r="12" spans="2:55" x14ac:dyDescent="0.25">
      <c r="B12" s="31">
        <v>3</v>
      </c>
      <c r="C12" s="1">
        <v>4</v>
      </c>
      <c r="D12" s="4"/>
      <c r="E12" s="31"/>
      <c r="F12" s="98"/>
      <c r="G12" s="33"/>
      <c r="H12" s="87"/>
      <c r="I12" s="74"/>
      <c r="J12" s="62"/>
      <c r="K12" s="74"/>
      <c r="L12" s="70"/>
      <c r="M12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2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2" s="61"/>
      <c r="P12" s="59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0"/>
      <c r="AB12" s="59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0"/>
      <c r="AN12" s="59">
        <f>budget_request2[[#This Row],[Balance00]]-budget_request2[[#This Row],[Payments01]]+budget_request2[[#This Row],[Charges01]]</f>
        <v>0</v>
      </c>
      <c r="AO12" s="66">
        <f>budget_request2[[#This Row],[Balance01]]-budget_request2[[#This Row],[Payments02]]+budget_request2[[#This Row],[Charges02]]</f>
        <v>0</v>
      </c>
      <c r="AP12" s="66">
        <f>budget_request2[[#This Row],[Balance02]]-budget_request2[[#This Row],[Payments03]]+budget_request2[[#This Row],[Charges03]]</f>
        <v>0</v>
      </c>
      <c r="AQ12" s="66">
        <f>budget_request2[[#This Row],[Balance03]]-budget_request2[[#This Row],[Payments04]]+budget_request2[[#This Row],[Charges04]]</f>
        <v>0</v>
      </c>
      <c r="AR12" s="66">
        <f>budget_request2[[#This Row],[Balance04]]-budget_request2[[#This Row],[Payments05]]+budget_request2[[#This Row],[Charges05]]</f>
        <v>0</v>
      </c>
      <c r="AS12" s="66">
        <f>budget_request2[[#This Row],[Balance05]]-budget_request2[[#This Row],[Payments06]]+budget_request2[[#This Row],[Charges06]]</f>
        <v>0</v>
      </c>
      <c r="AT12" s="66">
        <f>budget_request2[[#This Row],[Balance06]]-budget_request2[[#This Row],[Payments07]]+budget_request2[[#This Row],[Charges07]]</f>
        <v>0</v>
      </c>
      <c r="AU12" s="66">
        <f>budget_request2[[#This Row],[Balance07]]-budget_request2[[#This Row],[Payments08]]+budget_request2[[#This Row],[Charges08]]</f>
        <v>0</v>
      </c>
      <c r="AV12" s="66">
        <f>budget_request2[[#This Row],[Balance08]]-budget_request2[[#This Row],[Payments09]]+budget_request2[[#This Row],[Charges09]]</f>
        <v>0</v>
      </c>
      <c r="AW12" s="66">
        <f>budget_request2[[#This Row],[Balance09]]-budget_request2[[#This Row],[Payments10]]+budget_request2[[#This Row],[Charges10]]</f>
        <v>0</v>
      </c>
      <c r="AX12" s="66">
        <f>budget_request2[[#This Row],[Balance10]]-budget_request2[[#This Row],[Payments11]]+budget_request2[[#This Row],[Charges11]]</f>
        <v>0</v>
      </c>
      <c r="AY12" s="60">
        <f>budget_request2[[#This Row],[Balance11]]-budget_request2[[#This Row],[Payments12]]+budget_request2[[#This Row],[Charges12]]</f>
        <v>0</v>
      </c>
      <c r="AZ12" s="31"/>
      <c r="BA12" s="105"/>
      <c r="BB12" s="72" t="s">
        <v>1549</v>
      </c>
      <c r="BC12" s="82">
        <v>44982.885717592595</v>
      </c>
    </row>
    <row r="13" spans="2:55" x14ac:dyDescent="0.25">
      <c r="B13" s="31">
        <v>4</v>
      </c>
      <c r="C13" s="1">
        <v>5</v>
      </c>
      <c r="D13" s="4"/>
      <c r="E13" s="31" t="s">
        <v>881</v>
      </c>
      <c r="F13" s="98" t="s">
        <v>768</v>
      </c>
      <c r="G13" s="33" t="s">
        <v>881</v>
      </c>
      <c r="H13" s="87"/>
      <c r="I13" s="74"/>
      <c r="J13" s="62" t="s">
        <v>878</v>
      </c>
      <c r="K13" s="74"/>
      <c r="L13" s="70" t="s">
        <v>677</v>
      </c>
      <c r="M13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3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540000000</v>
      </c>
      <c r="O13" s="61"/>
      <c r="P13" s="59">
        <v>45000000</v>
      </c>
      <c r="Q13" s="66">
        <f>budget_request2[[#This Row],[Charges01]]</f>
        <v>45000000</v>
      </c>
      <c r="R13" s="66">
        <f>budget_request2[[#This Row],[Charges01]]</f>
        <v>45000000</v>
      </c>
      <c r="S13" s="66">
        <f>budget_request2[[#This Row],[Charges01]]</f>
        <v>45000000</v>
      </c>
      <c r="T13" s="66">
        <f>budget_request2[[#This Row],[Charges01]]</f>
        <v>45000000</v>
      </c>
      <c r="U13" s="66">
        <f>budget_request2[[#This Row],[Charges01]]</f>
        <v>45000000</v>
      </c>
      <c r="V13" s="66">
        <f>budget_request2[[#This Row],[Charges01]]</f>
        <v>45000000</v>
      </c>
      <c r="W13" s="66">
        <f>budget_request2[[#This Row],[Charges01]]</f>
        <v>45000000</v>
      </c>
      <c r="X13" s="66">
        <f>budget_request2[[#This Row],[Charges01]]</f>
        <v>45000000</v>
      </c>
      <c r="Y13" s="66">
        <f>budget_request2[[#This Row],[Charges01]]</f>
        <v>45000000</v>
      </c>
      <c r="Z13" s="66">
        <f>budget_request2[[#This Row],[Charges01]]</f>
        <v>45000000</v>
      </c>
      <c r="AA13" s="60">
        <f>budget_request2[[#This Row],[Charges01]]</f>
        <v>45000000</v>
      </c>
      <c r="AB13" s="59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0"/>
      <c r="AN13" s="59">
        <f>budget_request2[[#This Row],[Balance00]]-budget_request2[[#This Row],[Payments01]]+budget_request2[[#This Row],[Charges01]]</f>
        <v>45000000</v>
      </c>
      <c r="AO13" s="66">
        <f>budget_request2[[#This Row],[Balance01]]-budget_request2[[#This Row],[Payments02]]+budget_request2[[#This Row],[Charges02]]</f>
        <v>90000000</v>
      </c>
      <c r="AP13" s="66">
        <f>budget_request2[[#This Row],[Balance02]]-budget_request2[[#This Row],[Payments03]]+budget_request2[[#This Row],[Charges03]]</f>
        <v>135000000</v>
      </c>
      <c r="AQ13" s="66">
        <f>budget_request2[[#This Row],[Balance03]]-budget_request2[[#This Row],[Payments04]]+budget_request2[[#This Row],[Charges04]]</f>
        <v>180000000</v>
      </c>
      <c r="AR13" s="66">
        <f>budget_request2[[#This Row],[Balance04]]-budget_request2[[#This Row],[Payments05]]+budget_request2[[#This Row],[Charges05]]</f>
        <v>225000000</v>
      </c>
      <c r="AS13" s="66">
        <f>budget_request2[[#This Row],[Balance05]]-budget_request2[[#This Row],[Payments06]]+budget_request2[[#This Row],[Charges06]]</f>
        <v>270000000</v>
      </c>
      <c r="AT13" s="66">
        <f>budget_request2[[#This Row],[Balance06]]-budget_request2[[#This Row],[Payments07]]+budget_request2[[#This Row],[Charges07]]</f>
        <v>315000000</v>
      </c>
      <c r="AU13" s="66">
        <f>budget_request2[[#This Row],[Balance07]]-budget_request2[[#This Row],[Payments08]]+budget_request2[[#This Row],[Charges08]]</f>
        <v>360000000</v>
      </c>
      <c r="AV13" s="66">
        <f>budget_request2[[#This Row],[Balance08]]-budget_request2[[#This Row],[Payments09]]+budget_request2[[#This Row],[Charges09]]</f>
        <v>405000000</v>
      </c>
      <c r="AW13" s="66">
        <f>budget_request2[[#This Row],[Balance09]]-budget_request2[[#This Row],[Payments10]]+budget_request2[[#This Row],[Charges10]]</f>
        <v>450000000</v>
      </c>
      <c r="AX13" s="66">
        <f>budget_request2[[#This Row],[Balance10]]-budget_request2[[#This Row],[Payments11]]+budget_request2[[#This Row],[Charges11]]</f>
        <v>495000000</v>
      </c>
      <c r="AY13" s="60">
        <f>budget_request2[[#This Row],[Balance11]]-budget_request2[[#This Row],[Payments12]]+budget_request2[[#This Row],[Charges12]]</f>
        <v>540000000</v>
      </c>
      <c r="AZ13" s="31" t="s">
        <v>1274</v>
      </c>
      <c r="BA13" s="105"/>
      <c r="BB13" s="72" t="s">
        <v>1549</v>
      </c>
      <c r="BC13" s="82">
        <v>44982.885717592595</v>
      </c>
    </row>
    <row r="14" spans="2:55" x14ac:dyDescent="0.25">
      <c r="B14" s="31">
        <v>5</v>
      </c>
      <c r="C14" s="1">
        <v>6</v>
      </c>
      <c r="D14" s="4"/>
      <c r="E14" s="31"/>
      <c r="F14" s="72"/>
      <c r="G14" s="33"/>
      <c r="H14" s="33"/>
      <c r="I14" s="46"/>
      <c r="J14" s="32"/>
      <c r="K14" s="46"/>
      <c r="L14" s="31"/>
      <c r="M14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4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4" s="61"/>
      <c r="P14" s="59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0"/>
      <c r="AB14" s="59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0"/>
      <c r="AN14" s="59">
        <f>budget_request2[[#This Row],[Balance00]]-budget_request2[[#This Row],[Payments01]]+budget_request2[[#This Row],[Charges01]]</f>
        <v>0</v>
      </c>
      <c r="AO14" s="66">
        <f>budget_request2[[#This Row],[Balance01]]-budget_request2[[#This Row],[Payments02]]+budget_request2[[#This Row],[Charges02]]</f>
        <v>0</v>
      </c>
      <c r="AP14" s="66">
        <f>budget_request2[[#This Row],[Balance02]]-budget_request2[[#This Row],[Payments03]]+budget_request2[[#This Row],[Charges03]]</f>
        <v>0</v>
      </c>
      <c r="AQ14" s="66">
        <f>budget_request2[[#This Row],[Balance03]]-budget_request2[[#This Row],[Payments04]]+budget_request2[[#This Row],[Charges04]]</f>
        <v>0</v>
      </c>
      <c r="AR14" s="66">
        <f>budget_request2[[#This Row],[Balance04]]-budget_request2[[#This Row],[Payments05]]+budget_request2[[#This Row],[Charges05]]</f>
        <v>0</v>
      </c>
      <c r="AS14" s="66">
        <f>budget_request2[[#This Row],[Balance05]]-budget_request2[[#This Row],[Payments06]]+budget_request2[[#This Row],[Charges06]]</f>
        <v>0</v>
      </c>
      <c r="AT14" s="66">
        <f>budget_request2[[#This Row],[Balance06]]-budget_request2[[#This Row],[Payments07]]+budget_request2[[#This Row],[Charges07]]</f>
        <v>0</v>
      </c>
      <c r="AU14" s="66">
        <f>budget_request2[[#This Row],[Balance07]]-budget_request2[[#This Row],[Payments08]]+budget_request2[[#This Row],[Charges08]]</f>
        <v>0</v>
      </c>
      <c r="AV14" s="66">
        <f>budget_request2[[#This Row],[Balance08]]-budget_request2[[#This Row],[Payments09]]+budget_request2[[#This Row],[Charges09]]</f>
        <v>0</v>
      </c>
      <c r="AW14" s="66">
        <f>budget_request2[[#This Row],[Balance09]]-budget_request2[[#This Row],[Payments10]]+budget_request2[[#This Row],[Charges10]]</f>
        <v>0</v>
      </c>
      <c r="AX14" s="66">
        <f>budget_request2[[#This Row],[Balance10]]-budget_request2[[#This Row],[Payments11]]+budget_request2[[#This Row],[Charges11]]</f>
        <v>0</v>
      </c>
      <c r="AY14" s="60">
        <f>budget_request2[[#This Row],[Balance11]]-budget_request2[[#This Row],[Payments12]]+budget_request2[[#This Row],[Charges12]]</f>
        <v>0</v>
      </c>
      <c r="AZ14" s="31"/>
      <c r="BA14" s="105"/>
      <c r="BB14" s="72" t="s">
        <v>1549</v>
      </c>
      <c r="BC14" s="82">
        <v>44982.885717592595</v>
      </c>
    </row>
    <row r="15" spans="2:55" x14ac:dyDescent="0.25">
      <c r="B15" s="31">
        <v>6</v>
      </c>
      <c r="C15" s="1">
        <v>7</v>
      </c>
      <c r="D15" s="4"/>
      <c r="E15" s="31" t="s">
        <v>825</v>
      </c>
      <c r="F15" s="98" t="s">
        <v>778</v>
      </c>
      <c r="G15" s="33" t="s">
        <v>825</v>
      </c>
      <c r="H15" s="87" t="s">
        <v>620</v>
      </c>
      <c r="I15" s="46"/>
      <c r="J15" s="62" t="s">
        <v>878</v>
      </c>
      <c r="K15" s="74" t="s">
        <v>141</v>
      </c>
      <c r="L15" s="70" t="s">
        <v>677</v>
      </c>
      <c r="M15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216000000</v>
      </c>
      <c r="N15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216000000</v>
      </c>
      <c r="O15" s="61"/>
      <c r="P15" s="59"/>
      <c r="Q15" s="66"/>
      <c r="R15" s="66"/>
      <c r="S15" s="66"/>
      <c r="T15" s="66"/>
      <c r="U15" s="66"/>
      <c r="V15" s="66">
        <f>budget_request2[[#This Row],[Payments07]]/2</f>
        <v>108000000</v>
      </c>
      <c r="W15" s="66">
        <f>budget_request2[[#This Row],[Payments07]]-budget_request2[[#This Row],[Charges07]]</f>
        <v>108000000</v>
      </c>
      <c r="X15" s="66"/>
      <c r="Y15" s="66"/>
      <c r="Z15" s="66"/>
      <c r="AA15" s="60"/>
      <c r="AB15" s="59"/>
      <c r="AC15" s="66"/>
      <c r="AD15" s="66"/>
      <c r="AE15" s="66"/>
      <c r="AF15" s="66"/>
      <c r="AG15" s="66"/>
      <c r="AH15" s="66">
        <f>100*1800000*1.2</f>
        <v>216000000</v>
      </c>
      <c r="AI15" s="66"/>
      <c r="AJ15" s="66"/>
      <c r="AK15" s="66"/>
      <c r="AL15" s="66"/>
      <c r="AM15" s="60"/>
      <c r="AN15" s="59">
        <f>budget_request2[[#This Row],[Balance00]]-budget_request2[[#This Row],[Payments01]]+budget_request2[[#This Row],[Charges01]]</f>
        <v>0</v>
      </c>
      <c r="AO15" s="66">
        <f>budget_request2[[#This Row],[Balance01]]-budget_request2[[#This Row],[Payments02]]+budget_request2[[#This Row],[Charges02]]</f>
        <v>0</v>
      </c>
      <c r="AP15" s="66">
        <f>budget_request2[[#This Row],[Balance02]]-budget_request2[[#This Row],[Payments03]]+budget_request2[[#This Row],[Charges03]]</f>
        <v>0</v>
      </c>
      <c r="AQ15" s="66">
        <f>budget_request2[[#This Row],[Balance03]]-budget_request2[[#This Row],[Payments04]]+budget_request2[[#This Row],[Charges04]]</f>
        <v>0</v>
      </c>
      <c r="AR15" s="66">
        <f>budget_request2[[#This Row],[Balance04]]-budget_request2[[#This Row],[Payments05]]+budget_request2[[#This Row],[Charges05]]</f>
        <v>0</v>
      </c>
      <c r="AS15" s="66">
        <f>budget_request2[[#This Row],[Balance05]]-budget_request2[[#This Row],[Payments06]]+budget_request2[[#This Row],[Charges06]]</f>
        <v>0</v>
      </c>
      <c r="AT15" s="66">
        <f>budget_request2[[#This Row],[Balance06]]-budget_request2[[#This Row],[Payments07]]+budget_request2[[#This Row],[Charges07]]</f>
        <v>-108000000</v>
      </c>
      <c r="AU15" s="66">
        <f>budget_request2[[#This Row],[Balance07]]-budget_request2[[#This Row],[Payments08]]+budget_request2[[#This Row],[Charges08]]</f>
        <v>0</v>
      </c>
      <c r="AV15" s="66">
        <f>budget_request2[[#This Row],[Balance08]]-budget_request2[[#This Row],[Payments09]]+budget_request2[[#This Row],[Charges09]]</f>
        <v>0</v>
      </c>
      <c r="AW15" s="66">
        <f>budget_request2[[#This Row],[Balance09]]-budget_request2[[#This Row],[Payments10]]+budget_request2[[#This Row],[Charges10]]</f>
        <v>0</v>
      </c>
      <c r="AX15" s="66">
        <f>budget_request2[[#This Row],[Balance10]]-budget_request2[[#This Row],[Payments11]]+budget_request2[[#This Row],[Charges11]]</f>
        <v>0</v>
      </c>
      <c r="AY15" s="60">
        <f>budget_request2[[#This Row],[Balance11]]-budget_request2[[#This Row],[Payments12]]+budget_request2[[#This Row],[Charges12]]</f>
        <v>0</v>
      </c>
      <c r="AZ15" s="31" t="s">
        <v>1275</v>
      </c>
      <c r="BA15" s="105"/>
      <c r="BB15" s="72" t="s">
        <v>1549</v>
      </c>
      <c r="BC15" s="82">
        <v>44982.885717592595</v>
      </c>
    </row>
    <row r="16" spans="2:55" x14ac:dyDescent="0.25">
      <c r="B16" s="31">
        <v>7</v>
      </c>
      <c r="C16" s="1">
        <v>8</v>
      </c>
      <c r="D16" s="4"/>
      <c r="E16" s="31" t="s">
        <v>1276</v>
      </c>
      <c r="F16" s="98" t="s">
        <v>768</v>
      </c>
      <c r="G16" s="33" t="s">
        <v>881</v>
      </c>
      <c r="H16" s="33"/>
      <c r="I16" s="46"/>
      <c r="J16" s="62" t="s">
        <v>878</v>
      </c>
      <c r="K16" s="46"/>
      <c r="L16" s="70" t="s">
        <v>677</v>
      </c>
      <c r="M16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6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3375000</v>
      </c>
      <c r="O16" s="61"/>
      <c r="P16" s="59"/>
      <c r="Q16" s="66"/>
      <c r="R16" s="66"/>
      <c r="S16" s="66"/>
      <c r="T16" s="66"/>
      <c r="U16" s="66"/>
      <c r="V16" s="66"/>
      <c r="W16" s="66">
        <v>375000</v>
      </c>
      <c r="X16" s="66">
        <v>750000</v>
      </c>
      <c r="Y16" s="66">
        <f>budget_request2[[#This Row],[Charges09]]</f>
        <v>750000</v>
      </c>
      <c r="Z16" s="66">
        <f>budget_request2[[#This Row],[Charges10]]</f>
        <v>750000</v>
      </c>
      <c r="AA16" s="60">
        <f>budget_request2[[#This Row],[Charges11]]</f>
        <v>750000</v>
      </c>
      <c r="AB16" s="59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0"/>
      <c r="AN16" s="59">
        <f>budget_request2[[#This Row],[Balance00]]-budget_request2[[#This Row],[Payments01]]+budget_request2[[#This Row],[Charges01]]</f>
        <v>0</v>
      </c>
      <c r="AO16" s="66">
        <f>budget_request2[[#This Row],[Balance01]]-budget_request2[[#This Row],[Payments02]]+budget_request2[[#This Row],[Charges02]]</f>
        <v>0</v>
      </c>
      <c r="AP16" s="66">
        <f>budget_request2[[#This Row],[Balance02]]-budget_request2[[#This Row],[Payments03]]+budget_request2[[#This Row],[Charges03]]</f>
        <v>0</v>
      </c>
      <c r="AQ16" s="66">
        <f>budget_request2[[#This Row],[Balance03]]-budget_request2[[#This Row],[Payments04]]+budget_request2[[#This Row],[Charges04]]</f>
        <v>0</v>
      </c>
      <c r="AR16" s="66">
        <f>budget_request2[[#This Row],[Balance04]]-budget_request2[[#This Row],[Payments05]]+budget_request2[[#This Row],[Charges05]]</f>
        <v>0</v>
      </c>
      <c r="AS16" s="66">
        <f>budget_request2[[#This Row],[Balance05]]-budget_request2[[#This Row],[Payments06]]+budget_request2[[#This Row],[Charges06]]</f>
        <v>0</v>
      </c>
      <c r="AT16" s="66">
        <f>budget_request2[[#This Row],[Balance06]]-budget_request2[[#This Row],[Payments07]]+budget_request2[[#This Row],[Charges07]]</f>
        <v>0</v>
      </c>
      <c r="AU16" s="66">
        <f>budget_request2[[#This Row],[Balance07]]-budget_request2[[#This Row],[Payments08]]+budget_request2[[#This Row],[Charges08]]</f>
        <v>375000</v>
      </c>
      <c r="AV16" s="66">
        <f>budget_request2[[#This Row],[Balance08]]-budget_request2[[#This Row],[Payments09]]+budget_request2[[#This Row],[Charges09]]</f>
        <v>1125000</v>
      </c>
      <c r="AW16" s="66">
        <f>budget_request2[[#This Row],[Balance09]]-budget_request2[[#This Row],[Payments10]]+budget_request2[[#This Row],[Charges10]]</f>
        <v>1875000</v>
      </c>
      <c r="AX16" s="66">
        <f>budget_request2[[#This Row],[Balance10]]-budget_request2[[#This Row],[Payments11]]+budget_request2[[#This Row],[Charges11]]</f>
        <v>2625000</v>
      </c>
      <c r="AY16" s="60">
        <f>budget_request2[[#This Row],[Balance11]]-budget_request2[[#This Row],[Payments12]]+budget_request2[[#This Row],[Charges12]]</f>
        <v>3375000</v>
      </c>
      <c r="AZ16" s="31" t="s">
        <v>1277</v>
      </c>
      <c r="BA16" s="105"/>
      <c r="BB16" s="72" t="s">
        <v>1549</v>
      </c>
      <c r="BC16" s="82">
        <v>44982.885717592595</v>
      </c>
    </row>
    <row r="17" spans="2:55" x14ac:dyDescent="0.25">
      <c r="B17" s="31">
        <v>8</v>
      </c>
      <c r="C17" s="1">
        <v>9</v>
      </c>
      <c r="D17" s="4"/>
      <c r="E17" s="31" t="s">
        <v>1278</v>
      </c>
      <c r="F17" s="98" t="s">
        <v>772</v>
      </c>
      <c r="G17" s="33" t="s">
        <v>730</v>
      </c>
      <c r="H17" s="33"/>
      <c r="I17" s="46"/>
      <c r="J17" s="62"/>
      <c r="K17" s="46"/>
      <c r="L17" s="70" t="s">
        <v>677</v>
      </c>
      <c r="M17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7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36000000</v>
      </c>
      <c r="O17" s="61"/>
      <c r="P17" s="59"/>
      <c r="Q17" s="66"/>
      <c r="R17" s="66"/>
      <c r="S17" s="66"/>
      <c r="T17" s="66"/>
      <c r="U17" s="66"/>
      <c r="V17" s="66"/>
      <c r="W17" s="66">
        <v>18000000</v>
      </c>
      <c r="X17" s="66">
        <v>18000000</v>
      </c>
      <c r="Y17" s="66"/>
      <c r="Z17" s="66"/>
      <c r="AA17" s="60"/>
      <c r="AB17" s="59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0"/>
      <c r="AN17" s="59">
        <f>budget_request2[[#This Row],[Balance00]]-budget_request2[[#This Row],[Payments01]]+budget_request2[[#This Row],[Charges01]]</f>
        <v>0</v>
      </c>
      <c r="AO17" s="66">
        <f>budget_request2[[#This Row],[Balance01]]-budget_request2[[#This Row],[Payments02]]+budget_request2[[#This Row],[Charges02]]</f>
        <v>0</v>
      </c>
      <c r="AP17" s="66">
        <f>budget_request2[[#This Row],[Balance02]]-budget_request2[[#This Row],[Payments03]]+budget_request2[[#This Row],[Charges03]]</f>
        <v>0</v>
      </c>
      <c r="AQ17" s="66">
        <f>budget_request2[[#This Row],[Balance03]]-budget_request2[[#This Row],[Payments04]]+budget_request2[[#This Row],[Charges04]]</f>
        <v>0</v>
      </c>
      <c r="AR17" s="66">
        <f>budget_request2[[#This Row],[Balance04]]-budget_request2[[#This Row],[Payments05]]+budget_request2[[#This Row],[Charges05]]</f>
        <v>0</v>
      </c>
      <c r="AS17" s="66">
        <f>budget_request2[[#This Row],[Balance05]]-budget_request2[[#This Row],[Payments06]]+budget_request2[[#This Row],[Charges06]]</f>
        <v>0</v>
      </c>
      <c r="AT17" s="66">
        <f>budget_request2[[#This Row],[Balance06]]-budget_request2[[#This Row],[Payments07]]+budget_request2[[#This Row],[Charges07]]</f>
        <v>0</v>
      </c>
      <c r="AU17" s="66">
        <f>budget_request2[[#This Row],[Balance07]]-budget_request2[[#This Row],[Payments08]]+budget_request2[[#This Row],[Charges08]]</f>
        <v>18000000</v>
      </c>
      <c r="AV17" s="66">
        <f>budget_request2[[#This Row],[Balance08]]-budget_request2[[#This Row],[Payments09]]+budget_request2[[#This Row],[Charges09]]</f>
        <v>36000000</v>
      </c>
      <c r="AW17" s="66">
        <f>budget_request2[[#This Row],[Balance09]]-budget_request2[[#This Row],[Payments10]]+budget_request2[[#This Row],[Charges10]]</f>
        <v>36000000</v>
      </c>
      <c r="AX17" s="66">
        <f>budget_request2[[#This Row],[Balance10]]-budget_request2[[#This Row],[Payments11]]+budget_request2[[#This Row],[Charges11]]</f>
        <v>36000000</v>
      </c>
      <c r="AY17" s="60">
        <f>budget_request2[[#This Row],[Balance11]]-budget_request2[[#This Row],[Payments12]]+budget_request2[[#This Row],[Charges12]]</f>
        <v>36000000</v>
      </c>
      <c r="AZ17" s="31" t="s">
        <v>1279</v>
      </c>
      <c r="BA17" s="105"/>
      <c r="BB17" s="72" t="s">
        <v>1549</v>
      </c>
      <c r="BC17" s="82">
        <v>44982.885717592595</v>
      </c>
    </row>
    <row r="18" spans="2:55" x14ac:dyDescent="0.25">
      <c r="B18" s="31">
        <v>9</v>
      </c>
      <c r="C18" s="1">
        <v>10</v>
      </c>
      <c r="D18" s="4"/>
      <c r="E18" s="31"/>
      <c r="F18" s="98"/>
      <c r="G18" s="33"/>
      <c r="H18" s="33"/>
      <c r="I18" s="46"/>
      <c r="J18" s="62"/>
      <c r="K18" s="46"/>
      <c r="L18" s="70"/>
      <c r="M18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8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8" s="61"/>
      <c r="P18" s="59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0"/>
      <c r="AB18" s="59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0"/>
      <c r="AN18" s="59">
        <f>budget_request2[[#This Row],[Balance00]]-budget_request2[[#This Row],[Payments01]]+budget_request2[[#This Row],[Charges01]]</f>
        <v>0</v>
      </c>
      <c r="AO18" s="66">
        <f>budget_request2[[#This Row],[Balance01]]-budget_request2[[#This Row],[Payments02]]+budget_request2[[#This Row],[Charges02]]</f>
        <v>0</v>
      </c>
      <c r="AP18" s="66">
        <f>budget_request2[[#This Row],[Balance02]]-budget_request2[[#This Row],[Payments03]]+budget_request2[[#This Row],[Charges03]]</f>
        <v>0</v>
      </c>
      <c r="AQ18" s="66">
        <f>budget_request2[[#This Row],[Balance03]]-budget_request2[[#This Row],[Payments04]]+budget_request2[[#This Row],[Charges04]]</f>
        <v>0</v>
      </c>
      <c r="AR18" s="66">
        <f>budget_request2[[#This Row],[Balance04]]-budget_request2[[#This Row],[Payments05]]+budget_request2[[#This Row],[Charges05]]</f>
        <v>0</v>
      </c>
      <c r="AS18" s="66">
        <f>budget_request2[[#This Row],[Balance05]]-budget_request2[[#This Row],[Payments06]]+budget_request2[[#This Row],[Charges06]]</f>
        <v>0</v>
      </c>
      <c r="AT18" s="66">
        <f>budget_request2[[#This Row],[Balance06]]-budget_request2[[#This Row],[Payments07]]+budget_request2[[#This Row],[Charges07]]</f>
        <v>0</v>
      </c>
      <c r="AU18" s="66">
        <f>budget_request2[[#This Row],[Balance07]]-budget_request2[[#This Row],[Payments08]]+budget_request2[[#This Row],[Charges08]]</f>
        <v>0</v>
      </c>
      <c r="AV18" s="66">
        <f>budget_request2[[#This Row],[Balance08]]-budget_request2[[#This Row],[Payments09]]+budget_request2[[#This Row],[Charges09]]</f>
        <v>0</v>
      </c>
      <c r="AW18" s="66">
        <f>budget_request2[[#This Row],[Balance09]]-budget_request2[[#This Row],[Payments10]]+budget_request2[[#This Row],[Charges10]]</f>
        <v>0</v>
      </c>
      <c r="AX18" s="66">
        <f>budget_request2[[#This Row],[Balance10]]-budget_request2[[#This Row],[Payments11]]+budget_request2[[#This Row],[Charges11]]</f>
        <v>0</v>
      </c>
      <c r="AY18" s="60">
        <f>budget_request2[[#This Row],[Balance11]]-budget_request2[[#This Row],[Payments12]]+budget_request2[[#This Row],[Charges12]]</f>
        <v>0</v>
      </c>
      <c r="AZ18" s="31"/>
      <c r="BA18" s="105"/>
      <c r="BB18" s="72" t="s">
        <v>1549</v>
      </c>
      <c r="BC18" s="82">
        <v>44982.885717592595</v>
      </c>
    </row>
    <row r="19" spans="2:55" x14ac:dyDescent="0.25">
      <c r="B19" s="31">
        <v>10</v>
      </c>
      <c r="C19" s="1">
        <v>11</v>
      </c>
      <c r="D19" s="4"/>
      <c r="E19" s="31" t="s">
        <v>1280</v>
      </c>
      <c r="F19" s="98" t="s">
        <v>29</v>
      </c>
      <c r="G19" s="33" t="s">
        <v>693</v>
      </c>
      <c r="H19" s="87" t="s">
        <v>612</v>
      </c>
      <c r="I19" s="46"/>
      <c r="J19" s="62" t="s">
        <v>878</v>
      </c>
      <c r="K19" s="46"/>
      <c r="L19" s="70" t="s">
        <v>677</v>
      </c>
      <c r="M19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180000000</v>
      </c>
      <c r="N19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9" s="61"/>
      <c r="P19" s="59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0"/>
      <c r="AB19" s="59"/>
      <c r="AC19" s="66"/>
      <c r="AD19" s="66"/>
      <c r="AE19" s="66"/>
      <c r="AF19" s="66"/>
      <c r="AG19" s="66"/>
      <c r="AH19" s="66">
        <v>180000000</v>
      </c>
      <c r="AI19" s="66"/>
      <c r="AJ19" s="66"/>
      <c r="AK19" s="66"/>
      <c r="AL19" s="66"/>
      <c r="AM19" s="60"/>
      <c r="AN19" s="59">
        <f>budget_request2[[#This Row],[Balance00]]-budget_request2[[#This Row],[Payments01]]+budget_request2[[#This Row],[Charges01]]</f>
        <v>0</v>
      </c>
      <c r="AO19" s="66">
        <f>budget_request2[[#This Row],[Balance01]]-budget_request2[[#This Row],[Payments02]]+budget_request2[[#This Row],[Charges02]]</f>
        <v>0</v>
      </c>
      <c r="AP19" s="66">
        <f>budget_request2[[#This Row],[Balance02]]-budget_request2[[#This Row],[Payments03]]+budget_request2[[#This Row],[Charges03]]</f>
        <v>0</v>
      </c>
      <c r="AQ19" s="66">
        <f>budget_request2[[#This Row],[Balance03]]-budget_request2[[#This Row],[Payments04]]+budget_request2[[#This Row],[Charges04]]</f>
        <v>0</v>
      </c>
      <c r="AR19" s="66">
        <f>budget_request2[[#This Row],[Balance04]]-budget_request2[[#This Row],[Payments05]]+budget_request2[[#This Row],[Charges05]]</f>
        <v>0</v>
      </c>
      <c r="AS19" s="66">
        <f>budget_request2[[#This Row],[Balance05]]-budget_request2[[#This Row],[Payments06]]+budget_request2[[#This Row],[Charges06]]</f>
        <v>0</v>
      </c>
      <c r="AT19" s="66">
        <f>budget_request2[[#This Row],[Balance06]]-budget_request2[[#This Row],[Payments07]]+budget_request2[[#This Row],[Charges07]]</f>
        <v>-180000000</v>
      </c>
      <c r="AU19" s="66">
        <f>budget_request2[[#This Row],[Balance07]]-budget_request2[[#This Row],[Payments08]]+budget_request2[[#This Row],[Charges08]]</f>
        <v>-180000000</v>
      </c>
      <c r="AV19" s="66">
        <f>budget_request2[[#This Row],[Balance08]]-budget_request2[[#This Row],[Payments09]]+budget_request2[[#This Row],[Charges09]]</f>
        <v>-180000000</v>
      </c>
      <c r="AW19" s="66">
        <f>budget_request2[[#This Row],[Balance09]]-budget_request2[[#This Row],[Payments10]]+budget_request2[[#This Row],[Charges10]]</f>
        <v>-180000000</v>
      </c>
      <c r="AX19" s="66">
        <f>budget_request2[[#This Row],[Balance10]]-budget_request2[[#This Row],[Payments11]]+budget_request2[[#This Row],[Charges11]]</f>
        <v>-180000000</v>
      </c>
      <c r="AY19" s="60">
        <f>budget_request2[[#This Row],[Balance11]]-budget_request2[[#This Row],[Payments12]]+budget_request2[[#This Row],[Charges12]]</f>
        <v>-180000000</v>
      </c>
      <c r="AZ19" s="31"/>
      <c r="BA19" s="105"/>
      <c r="BB19" s="72" t="s">
        <v>1549</v>
      </c>
      <c r="BC19" s="82">
        <v>44982.885717592595</v>
      </c>
    </row>
    <row r="20" spans="2:55" x14ac:dyDescent="0.25">
      <c r="B20" s="31">
        <v>11</v>
      </c>
      <c r="C20" s="1">
        <v>12</v>
      </c>
      <c r="D20" s="4"/>
      <c r="E20" s="31" t="s">
        <v>1270</v>
      </c>
      <c r="F20" s="98" t="s">
        <v>40</v>
      </c>
      <c r="G20" s="33" t="s">
        <v>875</v>
      </c>
      <c r="H20" s="87" t="s">
        <v>612</v>
      </c>
      <c r="I20" s="46"/>
      <c r="J20" s="62" t="s">
        <v>878</v>
      </c>
      <c r="K20" s="46"/>
      <c r="L20" s="70" t="s">
        <v>677</v>
      </c>
      <c r="M20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15000000</v>
      </c>
      <c r="N20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0" s="61"/>
      <c r="P20" s="59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0"/>
      <c r="AB20" s="59"/>
      <c r="AC20" s="66"/>
      <c r="AD20" s="66"/>
      <c r="AE20" s="66"/>
      <c r="AF20" s="66"/>
      <c r="AG20" s="66"/>
      <c r="AH20" s="66"/>
      <c r="AI20" s="66">
        <v>3000000</v>
      </c>
      <c r="AJ20" s="66">
        <f>budget_request2[[#This Row],[Payments08]]</f>
        <v>3000000</v>
      </c>
      <c r="AK20" s="66">
        <f>budget_request2[[#This Row],[Payments09]]</f>
        <v>3000000</v>
      </c>
      <c r="AL20" s="66">
        <f>budget_request2[[#This Row],[Payments10]]</f>
        <v>3000000</v>
      </c>
      <c r="AM20" s="60">
        <f>budget_request2[[#This Row],[Payments11]]</f>
        <v>3000000</v>
      </c>
      <c r="AN20" s="59">
        <f>budget_request2[[#This Row],[Balance00]]-budget_request2[[#This Row],[Payments01]]+budget_request2[[#This Row],[Charges01]]</f>
        <v>0</v>
      </c>
      <c r="AO20" s="66">
        <f>budget_request2[[#This Row],[Balance01]]-budget_request2[[#This Row],[Payments02]]+budget_request2[[#This Row],[Charges02]]</f>
        <v>0</v>
      </c>
      <c r="AP20" s="66">
        <f>budget_request2[[#This Row],[Balance02]]-budget_request2[[#This Row],[Payments03]]+budget_request2[[#This Row],[Charges03]]</f>
        <v>0</v>
      </c>
      <c r="AQ20" s="66">
        <f>budget_request2[[#This Row],[Balance03]]-budget_request2[[#This Row],[Payments04]]+budget_request2[[#This Row],[Charges04]]</f>
        <v>0</v>
      </c>
      <c r="AR20" s="66">
        <f>budget_request2[[#This Row],[Balance04]]-budget_request2[[#This Row],[Payments05]]+budget_request2[[#This Row],[Charges05]]</f>
        <v>0</v>
      </c>
      <c r="AS20" s="66">
        <f>budget_request2[[#This Row],[Balance05]]-budget_request2[[#This Row],[Payments06]]+budget_request2[[#This Row],[Charges06]]</f>
        <v>0</v>
      </c>
      <c r="AT20" s="66">
        <f>budget_request2[[#This Row],[Balance06]]-budget_request2[[#This Row],[Payments07]]+budget_request2[[#This Row],[Charges07]]</f>
        <v>0</v>
      </c>
      <c r="AU20" s="66">
        <f>budget_request2[[#This Row],[Balance07]]-budget_request2[[#This Row],[Payments08]]+budget_request2[[#This Row],[Charges08]]</f>
        <v>-3000000</v>
      </c>
      <c r="AV20" s="66">
        <f>budget_request2[[#This Row],[Balance08]]-budget_request2[[#This Row],[Payments09]]+budget_request2[[#This Row],[Charges09]]</f>
        <v>-6000000</v>
      </c>
      <c r="AW20" s="66">
        <f>budget_request2[[#This Row],[Balance09]]-budget_request2[[#This Row],[Payments10]]+budget_request2[[#This Row],[Charges10]]</f>
        <v>-9000000</v>
      </c>
      <c r="AX20" s="66">
        <f>budget_request2[[#This Row],[Balance10]]-budget_request2[[#This Row],[Payments11]]+budget_request2[[#This Row],[Charges11]]</f>
        <v>-12000000</v>
      </c>
      <c r="AY20" s="60">
        <f>budget_request2[[#This Row],[Balance11]]-budget_request2[[#This Row],[Payments12]]+budget_request2[[#This Row],[Charges12]]</f>
        <v>-15000000</v>
      </c>
      <c r="AZ20" s="31" t="s">
        <v>1281</v>
      </c>
      <c r="BA20" s="105"/>
      <c r="BB20" s="72" t="s">
        <v>1549</v>
      </c>
      <c r="BC20" s="82">
        <v>44982.885717592595</v>
      </c>
    </row>
    <row r="21" spans="2:55" x14ac:dyDescent="0.25">
      <c r="B21" s="31">
        <v>12</v>
      </c>
      <c r="C21" s="1">
        <v>13</v>
      </c>
      <c r="D21" s="4"/>
      <c r="E21" s="31" t="s">
        <v>1272</v>
      </c>
      <c r="F21" s="98" t="s">
        <v>42</v>
      </c>
      <c r="G21" s="33" t="s">
        <v>877</v>
      </c>
      <c r="H21" s="87" t="s">
        <v>612</v>
      </c>
      <c r="I21" s="46"/>
      <c r="J21" s="62" t="s">
        <v>878</v>
      </c>
      <c r="K21" s="46"/>
      <c r="L21" s="70" t="s">
        <v>677</v>
      </c>
      <c r="M21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6525000</v>
      </c>
      <c r="N21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7762500</v>
      </c>
      <c r="O21" s="61"/>
      <c r="P21" s="59"/>
      <c r="Q21" s="66"/>
      <c r="R21" s="66"/>
      <c r="S21" s="66"/>
      <c r="T21" s="66"/>
      <c r="U21" s="66"/>
      <c r="V21" s="66">
        <v>1350000</v>
      </c>
      <c r="W21" s="66">
        <v>1327500</v>
      </c>
      <c r="X21" s="66">
        <v>1305000</v>
      </c>
      <c r="Y21" s="66">
        <v>1282500</v>
      </c>
      <c r="Z21" s="66">
        <v>1260000</v>
      </c>
      <c r="AA21" s="60">
        <v>1237500</v>
      </c>
      <c r="AB21" s="59"/>
      <c r="AC21" s="66">
        <f>budget_request2[[#This Row],[Charges01]]</f>
        <v>0</v>
      </c>
      <c r="AD21" s="66">
        <f>AC21</f>
        <v>0</v>
      </c>
      <c r="AE21" s="66">
        <f>AD21</f>
        <v>0</v>
      </c>
      <c r="AF21" s="66">
        <f>AE21</f>
        <v>0</v>
      </c>
      <c r="AG21" s="66">
        <f>AF21</f>
        <v>0</v>
      </c>
      <c r="AH21" s="66"/>
      <c r="AI21" s="66">
        <f>budget_request2[[#This Row],[Charges07]]</f>
        <v>1350000</v>
      </c>
      <c r="AJ21" s="66">
        <f>budget_request2[[#This Row],[Charges08]]</f>
        <v>1327500</v>
      </c>
      <c r="AK21" s="66">
        <f>budget_request2[[#This Row],[Charges09]]</f>
        <v>1305000</v>
      </c>
      <c r="AL21" s="66">
        <f>budget_request2[[#This Row],[Charges10]]</f>
        <v>1282500</v>
      </c>
      <c r="AM21" s="60">
        <f>budget_request2[[#This Row],[Charges11]]</f>
        <v>1260000</v>
      </c>
      <c r="AN21" s="59">
        <f>budget_request2[[#This Row],[Balance00]]-budget_request2[[#This Row],[Payments01]]+budget_request2[[#This Row],[Charges01]]</f>
        <v>0</v>
      </c>
      <c r="AO21" s="66">
        <f>budget_request2[[#This Row],[Balance01]]-budget_request2[[#This Row],[Payments02]]+budget_request2[[#This Row],[Charges02]]</f>
        <v>0</v>
      </c>
      <c r="AP21" s="66">
        <f>budget_request2[[#This Row],[Balance02]]-budget_request2[[#This Row],[Payments03]]+budget_request2[[#This Row],[Charges03]]</f>
        <v>0</v>
      </c>
      <c r="AQ21" s="66">
        <f>budget_request2[[#This Row],[Balance03]]-budget_request2[[#This Row],[Payments04]]+budget_request2[[#This Row],[Charges04]]</f>
        <v>0</v>
      </c>
      <c r="AR21" s="66">
        <f>budget_request2[[#This Row],[Balance04]]-budget_request2[[#This Row],[Payments05]]+budget_request2[[#This Row],[Charges05]]</f>
        <v>0</v>
      </c>
      <c r="AS21" s="66">
        <f>budget_request2[[#This Row],[Balance05]]-budget_request2[[#This Row],[Payments06]]+budget_request2[[#This Row],[Charges06]]</f>
        <v>0</v>
      </c>
      <c r="AT21" s="66">
        <f>budget_request2[[#This Row],[Balance06]]-budget_request2[[#This Row],[Payments07]]+budget_request2[[#This Row],[Charges07]]</f>
        <v>1350000</v>
      </c>
      <c r="AU21" s="66">
        <f>budget_request2[[#This Row],[Balance07]]-budget_request2[[#This Row],[Payments08]]+budget_request2[[#This Row],[Charges08]]</f>
        <v>1327500</v>
      </c>
      <c r="AV21" s="66">
        <f>budget_request2[[#This Row],[Balance08]]-budget_request2[[#This Row],[Payments09]]+budget_request2[[#This Row],[Charges09]]</f>
        <v>1305000</v>
      </c>
      <c r="AW21" s="66">
        <f>budget_request2[[#This Row],[Balance09]]-budget_request2[[#This Row],[Payments10]]+budget_request2[[#This Row],[Charges10]]</f>
        <v>1282500</v>
      </c>
      <c r="AX21" s="66">
        <f>budget_request2[[#This Row],[Balance10]]-budget_request2[[#This Row],[Payments11]]+budget_request2[[#This Row],[Charges11]]</f>
        <v>1260000</v>
      </c>
      <c r="AY21" s="60">
        <f>budget_request2[[#This Row],[Balance11]]-budget_request2[[#This Row],[Payments12]]+budget_request2[[#This Row],[Charges12]]</f>
        <v>1237500</v>
      </c>
      <c r="AZ21" s="31" t="s">
        <v>1282</v>
      </c>
      <c r="BA21" s="105"/>
      <c r="BB21" s="72" t="s">
        <v>1549</v>
      </c>
      <c r="BC21" s="82">
        <v>44982.885717592595</v>
      </c>
    </row>
    <row r="22" spans="2:55" x14ac:dyDescent="0.25">
      <c r="B22" s="31">
        <v>13</v>
      </c>
      <c r="C22" s="1">
        <v>14</v>
      </c>
      <c r="D22" s="4"/>
      <c r="E22" s="31"/>
      <c r="F22" s="98"/>
      <c r="G22" s="33"/>
      <c r="H22" s="33"/>
      <c r="I22" s="46"/>
      <c r="J22" s="62"/>
      <c r="K22" s="46"/>
      <c r="L22" s="70"/>
      <c r="M22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2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2" s="61"/>
      <c r="P22" s="59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0"/>
      <c r="AB22" s="59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0"/>
      <c r="AN22" s="59">
        <f>budget_request2[[#This Row],[Balance00]]-budget_request2[[#This Row],[Payments01]]+budget_request2[[#This Row],[Charges01]]</f>
        <v>0</v>
      </c>
      <c r="AO22" s="66">
        <f>budget_request2[[#This Row],[Balance01]]-budget_request2[[#This Row],[Payments02]]+budget_request2[[#This Row],[Charges02]]</f>
        <v>0</v>
      </c>
      <c r="AP22" s="66">
        <f>budget_request2[[#This Row],[Balance02]]-budget_request2[[#This Row],[Payments03]]+budget_request2[[#This Row],[Charges03]]</f>
        <v>0</v>
      </c>
      <c r="AQ22" s="66">
        <f>budget_request2[[#This Row],[Balance03]]-budget_request2[[#This Row],[Payments04]]+budget_request2[[#This Row],[Charges04]]</f>
        <v>0</v>
      </c>
      <c r="AR22" s="66">
        <f>budget_request2[[#This Row],[Balance04]]-budget_request2[[#This Row],[Payments05]]+budget_request2[[#This Row],[Charges05]]</f>
        <v>0</v>
      </c>
      <c r="AS22" s="66">
        <f>budget_request2[[#This Row],[Balance05]]-budget_request2[[#This Row],[Payments06]]+budget_request2[[#This Row],[Charges06]]</f>
        <v>0</v>
      </c>
      <c r="AT22" s="66">
        <f>budget_request2[[#This Row],[Balance06]]-budget_request2[[#This Row],[Payments07]]+budget_request2[[#This Row],[Charges07]]</f>
        <v>0</v>
      </c>
      <c r="AU22" s="66">
        <f>budget_request2[[#This Row],[Balance07]]-budget_request2[[#This Row],[Payments08]]+budget_request2[[#This Row],[Charges08]]</f>
        <v>0</v>
      </c>
      <c r="AV22" s="66">
        <f>budget_request2[[#This Row],[Balance08]]-budget_request2[[#This Row],[Payments09]]+budget_request2[[#This Row],[Charges09]]</f>
        <v>0</v>
      </c>
      <c r="AW22" s="66">
        <f>budget_request2[[#This Row],[Balance09]]-budget_request2[[#This Row],[Payments10]]+budget_request2[[#This Row],[Charges10]]</f>
        <v>0</v>
      </c>
      <c r="AX22" s="66">
        <f>budget_request2[[#This Row],[Balance10]]-budget_request2[[#This Row],[Payments11]]+budget_request2[[#This Row],[Charges11]]</f>
        <v>0</v>
      </c>
      <c r="AY22" s="60">
        <f>budget_request2[[#This Row],[Balance11]]-budget_request2[[#This Row],[Payments12]]+budget_request2[[#This Row],[Charges12]]</f>
        <v>0</v>
      </c>
      <c r="AZ22" s="31"/>
      <c r="BA22" s="105"/>
      <c r="BB22" s="72" t="s">
        <v>1549</v>
      </c>
      <c r="BC22" s="82">
        <v>44982.885717592595</v>
      </c>
    </row>
    <row r="23" spans="2:55" x14ac:dyDescent="0.25">
      <c r="B23" s="31">
        <v>14</v>
      </c>
      <c r="C23" s="1">
        <v>15</v>
      </c>
      <c r="D23" s="4"/>
      <c r="E23" s="31" t="s">
        <v>1283</v>
      </c>
      <c r="F23" s="98" t="s">
        <v>28</v>
      </c>
      <c r="G23" s="33" t="s">
        <v>692</v>
      </c>
      <c r="H23" s="87" t="s">
        <v>613</v>
      </c>
      <c r="I23" s="46"/>
      <c r="J23" s="62" t="s">
        <v>878</v>
      </c>
      <c r="K23" s="46"/>
      <c r="L23" s="70" t="s">
        <v>677</v>
      </c>
      <c r="M23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36000000</v>
      </c>
      <c r="N23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3" s="61"/>
      <c r="P23" s="59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0"/>
      <c r="AB23" s="59"/>
      <c r="AC23" s="66"/>
      <c r="AD23" s="66"/>
      <c r="AE23" s="66"/>
      <c r="AF23" s="66"/>
      <c r="AG23" s="66"/>
      <c r="AH23" s="66">
        <v>36000000</v>
      </c>
      <c r="AI23" s="66"/>
      <c r="AJ23" s="66"/>
      <c r="AK23" s="66"/>
      <c r="AL23" s="66"/>
      <c r="AM23" s="60"/>
      <c r="AN23" s="59">
        <f>budget_request2[[#This Row],[Balance00]]-budget_request2[[#This Row],[Payments01]]+budget_request2[[#This Row],[Charges01]]</f>
        <v>0</v>
      </c>
      <c r="AO23" s="66">
        <f>budget_request2[[#This Row],[Balance01]]-budget_request2[[#This Row],[Payments02]]+budget_request2[[#This Row],[Charges02]]</f>
        <v>0</v>
      </c>
      <c r="AP23" s="66">
        <f>budget_request2[[#This Row],[Balance02]]-budget_request2[[#This Row],[Payments03]]+budget_request2[[#This Row],[Charges03]]</f>
        <v>0</v>
      </c>
      <c r="AQ23" s="66">
        <f>budget_request2[[#This Row],[Balance03]]-budget_request2[[#This Row],[Payments04]]+budget_request2[[#This Row],[Charges04]]</f>
        <v>0</v>
      </c>
      <c r="AR23" s="66">
        <f>budget_request2[[#This Row],[Balance04]]-budget_request2[[#This Row],[Payments05]]+budget_request2[[#This Row],[Charges05]]</f>
        <v>0</v>
      </c>
      <c r="AS23" s="66">
        <f>budget_request2[[#This Row],[Balance05]]-budget_request2[[#This Row],[Payments06]]+budget_request2[[#This Row],[Charges06]]</f>
        <v>0</v>
      </c>
      <c r="AT23" s="66">
        <f>budget_request2[[#This Row],[Balance06]]-budget_request2[[#This Row],[Payments07]]+budget_request2[[#This Row],[Charges07]]</f>
        <v>-36000000</v>
      </c>
      <c r="AU23" s="66">
        <f>budget_request2[[#This Row],[Balance07]]-budget_request2[[#This Row],[Payments08]]+budget_request2[[#This Row],[Charges08]]</f>
        <v>-36000000</v>
      </c>
      <c r="AV23" s="66">
        <f>budget_request2[[#This Row],[Balance08]]-budget_request2[[#This Row],[Payments09]]+budget_request2[[#This Row],[Charges09]]</f>
        <v>-36000000</v>
      </c>
      <c r="AW23" s="66">
        <f>budget_request2[[#This Row],[Balance09]]-budget_request2[[#This Row],[Payments10]]+budget_request2[[#This Row],[Charges10]]</f>
        <v>-36000000</v>
      </c>
      <c r="AX23" s="66">
        <f>budget_request2[[#This Row],[Balance10]]-budget_request2[[#This Row],[Payments11]]+budget_request2[[#This Row],[Charges11]]</f>
        <v>-36000000</v>
      </c>
      <c r="AY23" s="60">
        <f>budget_request2[[#This Row],[Balance11]]-budget_request2[[#This Row],[Payments12]]+budget_request2[[#This Row],[Charges12]]</f>
        <v>-36000000</v>
      </c>
      <c r="AZ23" s="31"/>
      <c r="BA23" s="105"/>
      <c r="BB23" s="72" t="s">
        <v>1549</v>
      </c>
      <c r="BC23" s="82">
        <v>44982.885717592595</v>
      </c>
    </row>
    <row r="24" spans="2:55" x14ac:dyDescent="0.25">
      <c r="B24" s="31">
        <v>15</v>
      </c>
      <c r="C24" s="1">
        <v>16</v>
      </c>
      <c r="D24" s="4"/>
      <c r="E24" s="31" t="s">
        <v>1284</v>
      </c>
      <c r="F24" s="98" t="s">
        <v>39</v>
      </c>
      <c r="G24" s="33" t="s">
        <v>874</v>
      </c>
      <c r="H24" s="87" t="s">
        <v>613</v>
      </c>
      <c r="I24" s="46"/>
      <c r="J24" s="62" t="s">
        <v>878</v>
      </c>
      <c r="K24" s="46"/>
      <c r="L24" s="70" t="s">
        <v>677</v>
      </c>
      <c r="M24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36000000</v>
      </c>
      <c r="N24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4" s="61"/>
      <c r="P24" s="59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0"/>
      <c r="AB24" s="59"/>
      <c r="AC24" s="66"/>
      <c r="AD24" s="66"/>
      <c r="AE24" s="66"/>
      <c r="AF24" s="66"/>
      <c r="AG24" s="66"/>
      <c r="AH24" s="66"/>
      <c r="AI24" s="66"/>
      <c r="AJ24" s="66">
        <v>36000000</v>
      </c>
      <c r="AK24" s="66"/>
      <c r="AL24" s="66"/>
      <c r="AM24" s="60"/>
      <c r="AN24" s="59">
        <f>budget_request2[[#This Row],[Balance00]]-budget_request2[[#This Row],[Payments01]]+budget_request2[[#This Row],[Charges01]]</f>
        <v>0</v>
      </c>
      <c r="AO24" s="66">
        <f>budget_request2[[#This Row],[Balance01]]-budget_request2[[#This Row],[Payments02]]+budget_request2[[#This Row],[Charges02]]</f>
        <v>0</v>
      </c>
      <c r="AP24" s="66">
        <f>budget_request2[[#This Row],[Balance02]]-budget_request2[[#This Row],[Payments03]]+budget_request2[[#This Row],[Charges03]]</f>
        <v>0</v>
      </c>
      <c r="AQ24" s="66">
        <f>budget_request2[[#This Row],[Balance03]]-budget_request2[[#This Row],[Payments04]]+budget_request2[[#This Row],[Charges04]]</f>
        <v>0</v>
      </c>
      <c r="AR24" s="66">
        <f>budget_request2[[#This Row],[Balance04]]-budget_request2[[#This Row],[Payments05]]+budget_request2[[#This Row],[Charges05]]</f>
        <v>0</v>
      </c>
      <c r="AS24" s="66">
        <f>budget_request2[[#This Row],[Balance05]]-budget_request2[[#This Row],[Payments06]]+budget_request2[[#This Row],[Charges06]]</f>
        <v>0</v>
      </c>
      <c r="AT24" s="66">
        <f>budget_request2[[#This Row],[Balance06]]-budget_request2[[#This Row],[Payments07]]+budget_request2[[#This Row],[Charges07]]</f>
        <v>0</v>
      </c>
      <c r="AU24" s="66">
        <f>budget_request2[[#This Row],[Balance07]]-budget_request2[[#This Row],[Payments08]]+budget_request2[[#This Row],[Charges08]]</f>
        <v>0</v>
      </c>
      <c r="AV24" s="66">
        <f>budget_request2[[#This Row],[Balance08]]-budget_request2[[#This Row],[Payments09]]+budget_request2[[#This Row],[Charges09]]</f>
        <v>-36000000</v>
      </c>
      <c r="AW24" s="66">
        <f>budget_request2[[#This Row],[Balance09]]-budget_request2[[#This Row],[Payments10]]+budget_request2[[#This Row],[Charges10]]</f>
        <v>-36000000</v>
      </c>
      <c r="AX24" s="66">
        <f>budget_request2[[#This Row],[Balance10]]-budget_request2[[#This Row],[Payments11]]+budget_request2[[#This Row],[Charges11]]</f>
        <v>-36000000</v>
      </c>
      <c r="AY24" s="60">
        <f>budget_request2[[#This Row],[Balance11]]-budget_request2[[#This Row],[Payments12]]+budget_request2[[#This Row],[Charges12]]</f>
        <v>-36000000</v>
      </c>
      <c r="AZ24" s="31"/>
      <c r="BA24" s="105"/>
      <c r="BB24" s="72" t="s">
        <v>1549</v>
      </c>
      <c r="BC24" s="82">
        <v>44982.885717592595</v>
      </c>
    </row>
    <row r="25" spans="2:55" x14ac:dyDescent="0.25">
      <c r="B25" s="31">
        <v>16</v>
      </c>
      <c r="C25" s="1">
        <v>17</v>
      </c>
      <c r="D25" s="4"/>
      <c r="E25" s="31" t="s">
        <v>1285</v>
      </c>
      <c r="F25" s="98" t="s">
        <v>41</v>
      </c>
      <c r="G25" s="33" t="s">
        <v>876</v>
      </c>
      <c r="H25" s="87" t="s">
        <v>613</v>
      </c>
      <c r="I25" s="46"/>
      <c r="J25" s="62" t="s">
        <v>878</v>
      </c>
      <c r="K25" s="46"/>
      <c r="L25" s="70" t="s">
        <v>677</v>
      </c>
      <c r="M25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360000</v>
      </c>
      <c r="N25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360000</v>
      </c>
      <c r="O25" s="61"/>
      <c r="P25" s="59"/>
      <c r="Q25" s="66"/>
      <c r="R25" s="66"/>
      <c r="S25" s="66"/>
      <c r="T25" s="66"/>
      <c r="U25" s="66"/>
      <c r="V25" s="66">
        <v>120000</v>
      </c>
      <c r="W25" s="66">
        <v>120000</v>
      </c>
      <c r="X25" s="66">
        <v>120000</v>
      </c>
      <c r="Y25" s="66"/>
      <c r="Z25" s="66"/>
      <c r="AA25" s="60"/>
      <c r="AB25" s="59"/>
      <c r="AC25" s="66"/>
      <c r="AD25" s="66"/>
      <c r="AE25" s="66"/>
      <c r="AF25" s="66"/>
      <c r="AG25" s="66"/>
      <c r="AH25" s="66"/>
      <c r="AI25" s="66"/>
      <c r="AJ25" s="66">
        <v>360000</v>
      </c>
      <c r="AK25" s="66"/>
      <c r="AL25" s="66"/>
      <c r="AM25" s="60"/>
      <c r="AN25" s="59">
        <f>budget_request2[[#This Row],[Balance00]]-budget_request2[[#This Row],[Payments01]]+budget_request2[[#This Row],[Charges01]]</f>
        <v>0</v>
      </c>
      <c r="AO25" s="66">
        <f>budget_request2[[#This Row],[Balance01]]-budget_request2[[#This Row],[Payments02]]+budget_request2[[#This Row],[Charges02]]</f>
        <v>0</v>
      </c>
      <c r="AP25" s="66">
        <f>budget_request2[[#This Row],[Balance02]]-budget_request2[[#This Row],[Payments03]]+budget_request2[[#This Row],[Charges03]]</f>
        <v>0</v>
      </c>
      <c r="AQ25" s="66">
        <f>budget_request2[[#This Row],[Balance03]]-budget_request2[[#This Row],[Payments04]]+budget_request2[[#This Row],[Charges04]]</f>
        <v>0</v>
      </c>
      <c r="AR25" s="66">
        <f>budget_request2[[#This Row],[Balance04]]-budget_request2[[#This Row],[Payments05]]+budget_request2[[#This Row],[Charges05]]</f>
        <v>0</v>
      </c>
      <c r="AS25" s="66">
        <f>budget_request2[[#This Row],[Balance05]]-budget_request2[[#This Row],[Payments06]]+budget_request2[[#This Row],[Charges06]]</f>
        <v>0</v>
      </c>
      <c r="AT25" s="66">
        <f>budget_request2[[#This Row],[Balance06]]-budget_request2[[#This Row],[Payments07]]+budget_request2[[#This Row],[Charges07]]</f>
        <v>120000</v>
      </c>
      <c r="AU25" s="66">
        <f>budget_request2[[#This Row],[Balance07]]-budget_request2[[#This Row],[Payments08]]+budget_request2[[#This Row],[Charges08]]</f>
        <v>240000</v>
      </c>
      <c r="AV25" s="66">
        <f>budget_request2[[#This Row],[Balance08]]-budget_request2[[#This Row],[Payments09]]+budget_request2[[#This Row],[Charges09]]</f>
        <v>0</v>
      </c>
      <c r="AW25" s="66">
        <f>budget_request2[[#This Row],[Balance09]]-budget_request2[[#This Row],[Payments10]]+budget_request2[[#This Row],[Charges10]]</f>
        <v>0</v>
      </c>
      <c r="AX25" s="66">
        <f>budget_request2[[#This Row],[Balance10]]-budget_request2[[#This Row],[Payments11]]+budget_request2[[#This Row],[Charges11]]</f>
        <v>0</v>
      </c>
      <c r="AY25" s="60">
        <f>budget_request2[[#This Row],[Balance11]]-budget_request2[[#This Row],[Payments12]]+budget_request2[[#This Row],[Charges12]]</f>
        <v>0</v>
      </c>
      <c r="AZ25" s="31"/>
      <c r="BA25" s="105"/>
      <c r="BB25" s="72" t="s">
        <v>1549</v>
      </c>
      <c r="BC25" s="82">
        <v>44982.885717592595</v>
      </c>
    </row>
    <row r="26" spans="2:55" x14ac:dyDescent="0.25">
      <c r="B26" s="31">
        <v>17</v>
      </c>
      <c r="C26" s="1">
        <v>18</v>
      </c>
      <c r="D26" s="4"/>
      <c r="E26" s="31"/>
      <c r="F26" s="72"/>
      <c r="G26" s="33"/>
      <c r="H26" s="33"/>
      <c r="I26" s="46"/>
      <c r="J26" s="32"/>
      <c r="K26" s="46"/>
      <c r="L26" s="31"/>
      <c r="M26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6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6" s="61"/>
      <c r="P26" s="59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0"/>
      <c r="AB26" s="59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0"/>
      <c r="AN26" s="59">
        <f>budget_request2[[#This Row],[Balance00]]-budget_request2[[#This Row],[Payments01]]+budget_request2[[#This Row],[Charges01]]</f>
        <v>0</v>
      </c>
      <c r="AO26" s="66">
        <f>budget_request2[[#This Row],[Balance01]]-budget_request2[[#This Row],[Payments02]]+budget_request2[[#This Row],[Charges02]]</f>
        <v>0</v>
      </c>
      <c r="AP26" s="66">
        <f>budget_request2[[#This Row],[Balance02]]-budget_request2[[#This Row],[Payments03]]+budget_request2[[#This Row],[Charges03]]</f>
        <v>0</v>
      </c>
      <c r="AQ26" s="66">
        <f>budget_request2[[#This Row],[Balance03]]-budget_request2[[#This Row],[Payments04]]+budget_request2[[#This Row],[Charges04]]</f>
        <v>0</v>
      </c>
      <c r="AR26" s="66">
        <f>budget_request2[[#This Row],[Balance04]]-budget_request2[[#This Row],[Payments05]]+budget_request2[[#This Row],[Charges05]]</f>
        <v>0</v>
      </c>
      <c r="AS26" s="66">
        <f>budget_request2[[#This Row],[Balance05]]-budget_request2[[#This Row],[Payments06]]+budget_request2[[#This Row],[Charges06]]</f>
        <v>0</v>
      </c>
      <c r="AT26" s="66">
        <f>budget_request2[[#This Row],[Balance06]]-budget_request2[[#This Row],[Payments07]]+budget_request2[[#This Row],[Charges07]]</f>
        <v>0</v>
      </c>
      <c r="AU26" s="66">
        <f>budget_request2[[#This Row],[Balance07]]-budget_request2[[#This Row],[Payments08]]+budget_request2[[#This Row],[Charges08]]</f>
        <v>0</v>
      </c>
      <c r="AV26" s="66">
        <f>budget_request2[[#This Row],[Balance08]]-budget_request2[[#This Row],[Payments09]]+budget_request2[[#This Row],[Charges09]]</f>
        <v>0</v>
      </c>
      <c r="AW26" s="66">
        <f>budget_request2[[#This Row],[Balance09]]-budget_request2[[#This Row],[Payments10]]+budget_request2[[#This Row],[Charges10]]</f>
        <v>0</v>
      </c>
      <c r="AX26" s="66">
        <f>budget_request2[[#This Row],[Balance10]]-budget_request2[[#This Row],[Payments11]]+budget_request2[[#This Row],[Charges11]]</f>
        <v>0</v>
      </c>
      <c r="AY26" s="60">
        <f>budget_request2[[#This Row],[Balance11]]-budget_request2[[#This Row],[Payments12]]+budget_request2[[#This Row],[Charges12]]</f>
        <v>0</v>
      </c>
      <c r="AZ26" s="31"/>
      <c r="BA26" s="105"/>
      <c r="BB26" s="72" t="s">
        <v>1549</v>
      </c>
      <c r="BC26" s="82">
        <v>44982.885717592595</v>
      </c>
    </row>
    <row r="27" spans="2:55" x14ac:dyDescent="0.25">
      <c r="B27" s="31">
        <v>18</v>
      </c>
      <c r="C27" s="1">
        <v>19</v>
      </c>
      <c r="D27" s="4"/>
      <c r="E27" s="31" t="s">
        <v>731</v>
      </c>
      <c r="F27" s="98" t="s">
        <v>773</v>
      </c>
      <c r="G27" s="33" t="s">
        <v>731</v>
      </c>
      <c r="H27" s="33"/>
      <c r="I27" s="46"/>
      <c r="J27" s="32"/>
      <c r="K27" s="46"/>
      <c r="L27" s="70" t="s">
        <v>677</v>
      </c>
      <c r="M27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7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4800000</v>
      </c>
      <c r="O27" s="61"/>
      <c r="P27" s="59">
        <v>400000</v>
      </c>
      <c r="Q27" s="66">
        <v>400000</v>
      </c>
      <c r="R27" s="66">
        <v>400000</v>
      </c>
      <c r="S27" s="66">
        <v>400000</v>
      </c>
      <c r="T27" s="66">
        <v>400000</v>
      </c>
      <c r="U27" s="66">
        <v>400000</v>
      </c>
      <c r="V27" s="66">
        <v>400000</v>
      </c>
      <c r="W27" s="66">
        <v>400000</v>
      </c>
      <c r="X27" s="66">
        <v>400000</v>
      </c>
      <c r="Y27" s="66">
        <v>400000</v>
      </c>
      <c r="Z27" s="66">
        <v>400000</v>
      </c>
      <c r="AA27" s="60">
        <v>400000</v>
      </c>
      <c r="AB27" s="59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0"/>
      <c r="AN27" s="59">
        <f>budget_request2[[#This Row],[Balance00]]-budget_request2[[#This Row],[Payments01]]+budget_request2[[#This Row],[Charges01]]</f>
        <v>400000</v>
      </c>
      <c r="AO27" s="66">
        <f>budget_request2[[#This Row],[Balance01]]-budget_request2[[#This Row],[Payments02]]+budget_request2[[#This Row],[Charges02]]</f>
        <v>800000</v>
      </c>
      <c r="AP27" s="66">
        <f>budget_request2[[#This Row],[Balance02]]-budget_request2[[#This Row],[Payments03]]+budget_request2[[#This Row],[Charges03]]</f>
        <v>1200000</v>
      </c>
      <c r="AQ27" s="66">
        <f>budget_request2[[#This Row],[Balance03]]-budget_request2[[#This Row],[Payments04]]+budget_request2[[#This Row],[Charges04]]</f>
        <v>1600000</v>
      </c>
      <c r="AR27" s="66">
        <f>budget_request2[[#This Row],[Balance04]]-budget_request2[[#This Row],[Payments05]]+budget_request2[[#This Row],[Charges05]]</f>
        <v>2000000</v>
      </c>
      <c r="AS27" s="66">
        <f>budget_request2[[#This Row],[Balance05]]-budget_request2[[#This Row],[Payments06]]+budget_request2[[#This Row],[Charges06]]</f>
        <v>2400000</v>
      </c>
      <c r="AT27" s="66">
        <f>budget_request2[[#This Row],[Balance06]]-budget_request2[[#This Row],[Payments07]]+budget_request2[[#This Row],[Charges07]]</f>
        <v>2800000</v>
      </c>
      <c r="AU27" s="66">
        <f>budget_request2[[#This Row],[Balance07]]-budget_request2[[#This Row],[Payments08]]+budget_request2[[#This Row],[Charges08]]</f>
        <v>3200000</v>
      </c>
      <c r="AV27" s="66">
        <f>budget_request2[[#This Row],[Balance08]]-budget_request2[[#This Row],[Payments09]]+budget_request2[[#This Row],[Charges09]]</f>
        <v>3600000</v>
      </c>
      <c r="AW27" s="66">
        <f>budget_request2[[#This Row],[Balance09]]-budget_request2[[#This Row],[Payments10]]+budget_request2[[#This Row],[Charges10]]</f>
        <v>4000000</v>
      </c>
      <c r="AX27" s="66">
        <f>budget_request2[[#This Row],[Balance10]]-budget_request2[[#This Row],[Payments11]]+budget_request2[[#This Row],[Charges11]]</f>
        <v>4400000</v>
      </c>
      <c r="AY27" s="60">
        <f>budget_request2[[#This Row],[Balance11]]-budget_request2[[#This Row],[Payments12]]+budget_request2[[#This Row],[Charges12]]</f>
        <v>4800000</v>
      </c>
      <c r="AZ27" s="31"/>
      <c r="BA27" s="105"/>
      <c r="BB27" s="72" t="s">
        <v>1549</v>
      </c>
      <c r="BC27" s="82">
        <v>44982.885717592595</v>
      </c>
    </row>
    <row r="28" spans="2:55" x14ac:dyDescent="0.25">
      <c r="B28" s="31">
        <v>19</v>
      </c>
      <c r="C28" s="1">
        <v>20</v>
      </c>
      <c r="D28" s="4"/>
      <c r="E28" s="31" t="s">
        <v>736</v>
      </c>
      <c r="F28" s="98" t="s">
        <v>774</v>
      </c>
      <c r="G28" s="33" t="s">
        <v>736</v>
      </c>
      <c r="H28" s="33"/>
      <c r="I28" s="46"/>
      <c r="J28" s="62"/>
      <c r="K28" s="46"/>
      <c r="L28" s="70" t="s">
        <v>677</v>
      </c>
      <c r="M28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8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522120000</v>
      </c>
      <c r="O28" s="61"/>
      <c r="P28" s="59">
        <v>43600000</v>
      </c>
      <c r="Q28" s="66">
        <v>42800000</v>
      </c>
      <c r="R28" s="66">
        <v>43600000</v>
      </c>
      <c r="S28" s="66">
        <v>43200000</v>
      </c>
      <c r="T28" s="66">
        <v>43600000</v>
      </c>
      <c r="U28" s="66">
        <v>43200000</v>
      </c>
      <c r="V28" s="66">
        <v>43720000</v>
      </c>
      <c r="W28" s="66">
        <v>43840000</v>
      </c>
      <c r="X28" s="66">
        <v>43440000</v>
      </c>
      <c r="Y28" s="66">
        <v>43840000</v>
      </c>
      <c r="Z28" s="66">
        <v>43440000</v>
      </c>
      <c r="AA28" s="60">
        <v>43840000</v>
      </c>
      <c r="AB28" s="59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0"/>
      <c r="AN28" s="59">
        <f>budget_request2[[#This Row],[Balance00]]-budget_request2[[#This Row],[Payments01]]+budget_request2[[#This Row],[Charges01]]</f>
        <v>43600000</v>
      </c>
      <c r="AO28" s="66">
        <f>budget_request2[[#This Row],[Balance01]]-budget_request2[[#This Row],[Payments02]]+budget_request2[[#This Row],[Charges02]]</f>
        <v>86400000</v>
      </c>
      <c r="AP28" s="66">
        <f>budget_request2[[#This Row],[Balance02]]-budget_request2[[#This Row],[Payments03]]+budget_request2[[#This Row],[Charges03]]</f>
        <v>130000000</v>
      </c>
      <c r="AQ28" s="66">
        <f>budget_request2[[#This Row],[Balance03]]-budget_request2[[#This Row],[Payments04]]+budget_request2[[#This Row],[Charges04]]</f>
        <v>173200000</v>
      </c>
      <c r="AR28" s="66">
        <f>budget_request2[[#This Row],[Balance04]]-budget_request2[[#This Row],[Payments05]]+budget_request2[[#This Row],[Charges05]]</f>
        <v>216800000</v>
      </c>
      <c r="AS28" s="66">
        <f>budget_request2[[#This Row],[Balance05]]-budget_request2[[#This Row],[Payments06]]+budget_request2[[#This Row],[Charges06]]</f>
        <v>260000000</v>
      </c>
      <c r="AT28" s="66">
        <f>budget_request2[[#This Row],[Balance06]]-budget_request2[[#This Row],[Payments07]]+budget_request2[[#This Row],[Charges07]]</f>
        <v>303720000</v>
      </c>
      <c r="AU28" s="66">
        <f>budget_request2[[#This Row],[Balance07]]-budget_request2[[#This Row],[Payments08]]+budget_request2[[#This Row],[Charges08]]</f>
        <v>347560000</v>
      </c>
      <c r="AV28" s="66">
        <f>budget_request2[[#This Row],[Balance08]]-budget_request2[[#This Row],[Payments09]]+budget_request2[[#This Row],[Charges09]]</f>
        <v>391000000</v>
      </c>
      <c r="AW28" s="66">
        <f>budget_request2[[#This Row],[Balance09]]-budget_request2[[#This Row],[Payments10]]+budget_request2[[#This Row],[Charges10]]</f>
        <v>434840000</v>
      </c>
      <c r="AX28" s="66">
        <f>budget_request2[[#This Row],[Balance10]]-budget_request2[[#This Row],[Payments11]]+budget_request2[[#This Row],[Charges11]]</f>
        <v>478280000</v>
      </c>
      <c r="AY28" s="60">
        <f>budget_request2[[#This Row],[Balance11]]-budget_request2[[#This Row],[Payments12]]+budget_request2[[#This Row],[Charges12]]</f>
        <v>522120000</v>
      </c>
      <c r="AZ28" s="31"/>
      <c r="BA28" s="105"/>
      <c r="BB28" s="72" t="s">
        <v>1549</v>
      </c>
      <c r="BC28" s="82">
        <v>44982.885717592595</v>
      </c>
    </row>
    <row r="29" spans="2:55" x14ac:dyDescent="0.25">
      <c r="B29" s="31">
        <v>20</v>
      </c>
      <c r="C29" s="1">
        <v>21</v>
      </c>
      <c r="D29" s="4"/>
      <c r="E29" s="31" t="s">
        <v>1286</v>
      </c>
      <c r="F29" s="98" t="s">
        <v>776</v>
      </c>
      <c r="G29" s="33" t="s">
        <v>550</v>
      </c>
      <c r="H29" s="33"/>
      <c r="I29" s="46"/>
      <c r="J29" s="62"/>
      <c r="K29" s="46"/>
      <c r="L29" s="70" t="s">
        <v>677</v>
      </c>
      <c r="M29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450700000</v>
      </c>
      <c r="N29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9" s="61"/>
      <c r="P29" s="59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0"/>
      <c r="AB29" s="59">
        <v>41600000</v>
      </c>
      <c r="AC29" s="66">
        <v>40000000</v>
      </c>
      <c r="AD29" s="66">
        <v>40800000</v>
      </c>
      <c r="AE29" s="66">
        <v>40000000</v>
      </c>
      <c r="AF29" s="66">
        <v>40400000</v>
      </c>
      <c r="AG29" s="66">
        <v>40000000</v>
      </c>
      <c r="AH29" s="66">
        <v>40400000</v>
      </c>
      <c r="AI29" s="66">
        <v>40300000</v>
      </c>
      <c r="AJ29" s="66">
        <v>22600000</v>
      </c>
      <c r="AK29" s="66">
        <v>23000000</v>
      </c>
      <c r="AL29" s="66">
        <v>40600000</v>
      </c>
      <c r="AM29" s="60">
        <v>41000000</v>
      </c>
      <c r="AN29" s="59">
        <f>budget_request2[[#This Row],[Balance00]]-budget_request2[[#This Row],[Payments01]]+budget_request2[[#This Row],[Charges01]]</f>
        <v>-41600000</v>
      </c>
      <c r="AO29" s="66">
        <f>budget_request2[[#This Row],[Balance01]]-budget_request2[[#This Row],[Payments02]]+budget_request2[[#This Row],[Charges02]]</f>
        <v>-81600000</v>
      </c>
      <c r="AP29" s="66">
        <f>budget_request2[[#This Row],[Balance02]]-budget_request2[[#This Row],[Payments03]]+budget_request2[[#This Row],[Charges03]]</f>
        <v>-122400000</v>
      </c>
      <c r="AQ29" s="66">
        <f>budget_request2[[#This Row],[Balance03]]-budget_request2[[#This Row],[Payments04]]+budget_request2[[#This Row],[Charges04]]</f>
        <v>-162400000</v>
      </c>
      <c r="AR29" s="66">
        <f>budget_request2[[#This Row],[Balance04]]-budget_request2[[#This Row],[Payments05]]+budget_request2[[#This Row],[Charges05]]</f>
        <v>-202800000</v>
      </c>
      <c r="AS29" s="66">
        <f>budget_request2[[#This Row],[Balance05]]-budget_request2[[#This Row],[Payments06]]+budget_request2[[#This Row],[Charges06]]</f>
        <v>-242800000</v>
      </c>
      <c r="AT29" s="66">
        <f>budget_request2[[#This Row],[Balance06]]-budget_request2[[#This Row],[Payments07]]+budget_request2[[#This Row],[Charges07]]</f>
        <v>-283200000</v>
      </c>
      <c r="AU29" s="66">
        <f>budget_request2[[#This Row],[Balance07]]-budget_request2[[#This Row],[Payments08]]+budget_request2[[#This Row],[Charges08]]</f>
        <v>-323500000</v>
      </c>
      <c r="AV29" s="66">
        <f>budget_request2[[#This Row],[Balance08]]-budget_request2[[#This Row],[Payments09]]+budget_request2[[#This Row],[Charges09]]</f>
        <v>-346100000</v>
      </c>
      <c r="AW29" s="66">
        <f>budget_request2[[#This Row],[Balance09]]-budget_request2[[#This Row],[Payments10]]+budget_request2[[#This Row],[Charges10]]</f>
        <v>-369100000</v>
      </c>
      <c r="AX29" s="66">
        <f>budget_request2[[#This Row],[Balance10]]-budget_request2[[#This Row],[Payments11]]+budget_request2[[#This Row],[Charges11]]</f>
        <v>-409700000</v>
      </c>
      <c r="AY29" s="60">
        <f>budget_request2[[#This Row],[Balance11]]-budget_request2[[#This Row],[Payments12]]+budget_request2[[#This Row],[Charges12]]</f>
        <v>-450700000</v>
      </c>
      <c r="AZ29" s="31"/>
      <c r="BA29" s="105"/>
      <c r="BB29" s="72" t="s">
        <v>1549</v>
      </c>
      <c r="BC29" s="82">
        <v>44982.885717592595</v>
      </c>
    </row>
    <row r="30" spans="2:55" x14ac:dyDescent="0.25">
      <c r="B30" s="31">
        <v>21</v>
      </c>
      <c r="C30" s="1">
        <v>22</v>
      </c>
      <c r="D30" s="4"/>
      <c r="E30" s="31"/>
      <c r="F30" s="98"/>
      <c r="G30" s="33"/>
      <c r="H30" s="33"/>
      <c r="I30" s="46"/>
      <c r="J30" s="62"/>
      <c r="K30" s="46"/>
      <c r="L30" s="70"/>
      <c r="M30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0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0" s="61"/>
      <c r="P30" s="59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0"/>
      <c r="AB30" s="59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0"/>
      <c r="AN30" s="59">
        <f>budget_request2[[#This Row],[Balance00]]-budget_request2[[#This Row],[Payments01]]+budget_request2[[#This Row],[Charges01]]</f>
        <v>0</v>
      </c>
      <c r="AO30" s="66">
        <f>budget_request2[[#This Row],[Balance01]]-budget_request2[[#This Row],[Payments02]]+budget_request2[[#This Row],[Charges02]]</f>
        <v>0</v>
      </c>
      <c r="AP30" s="66">
        <f>budget_request2[[#This Row],[Balance02]]-budget_request2[[#This Row],[Payments03]]+budget_request2[[#This Row],[Charges03]]</f>
        <v>0</v>
      </c>
      <c r="AQ30" s="66">
        <f>budget_request2[[#This Row],[Balance03]]-budget_request2[[#This Row],[Payments04]]+budget_request2[[#This Row],[Charges04]]</f>
        <v>0</v>
      </c>
      <c r="AR30" s="66">
        <f>budget_request2[[#This Row],[Balance04]]-budget_request2[[#This Row],[Payments05]]+budget_request2[[#This Row],[Charges05]]</f>
        <v>0</v>
      </c>
      <c r="AS30" s="66">
        <f>budget_request2[[#This Row],[Balance05]]-budget_request2[[#This Row],[Payments06]]+budget_request2[[#This Row],[Charges06]]</f>
        <v>0</v>
      </c>
      <c r="AT30" s="66">
        <f>budget_request2[[#This Row],[Balance06]]-budget_request2[[#This Row],[Payments07]]+budget_request2[[#This Row],[Charges07]]</f>
        <v>0</v>
      </c>
      <c r="AU30" s="66">
        <f>budget_request2[[#This Row],[Balance07]]-budget_request2[[#This Row],[Payments08]]+budget_request2[[#This Row],[Charges08]]</f>
        <v>0</v>
      </c>
      <c r="AV30" s="66">
        <f>budget_request2[[#This Row],[Balance08]]-budget_request2[[#This Row],[Payments09]]+budget_request2[[#This Row],[Charges09]]</f>
        <v>0</v>
      </c>
      <c r="AW30" s="66">
        <f>budget_request2[[#This Row],[Balance09]]-budget_request2[[#This Row],[Payments10]]+budget_request2[[#This Row],[Charges10]]</f>
        <v>0</v>
      </c>
      <c r="AX30" s="66">
        <f>budget_request2[[#This Row],[Balance10]]-budget_request2[[#This Row],[Payments11]]+budget_request2[[#This Row],[Charges11]]</f>
        <v>0</v>
      </c>
      <c r="AY30" s="60">
        <f>budget_request2[[#This Row],[Balance11]]-budget_request2[[#This Row],[Payments12]]+budget_request2[[#This Row],[Charges12]]</f>
        <v>0</v>
      </c>
      <c r="AZ30" s="31"/>
      <c r="BA30" s="105"/>
      <c r="BB30" s="72" t="s">
        <v>1549</v>
      </c>
      <c r="BC30" s="82">
        <v>44982.885717592595</v>
      </c>
    </row>
    <row r="31" spans="2:55" x14ac:dyDescent="0.25">
      <c r="B31" s="31">
        <v>22</v>
      </c>
      <c r="C31" s="1">
        <v>23</v>
      </c>
      <c r="D31" s="4"/>
      <c r="E31" s="31" t="s">
        <v>1287</v>
      </c>
      <c r="F31" s="98"/>
      <c r="G31" s="33"/>
      <c r="H31" s="33"/>
      <c r="I31" s="46"/>
      <c r="J31" s="62"/>
      <c r="K31" s="46"/>
      <c r="L31" s="70"/>
      <c r="M31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1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1151302500</v>
      </c>
      <c r="O31" s="61"/>
      <c r="P31" s="59">
        <v>90400000</v>
      </c>
      <c r="Q31" s="66">
        <v>95150000</v>
      </c>
      <c r="R31" s="66">
        <v>91900000</v>
      </c>
      <c r="S31" s="66">
        <v>94650000</v>
      </c>
      <c r="T31" s="66">
        <v>93400000</v>
      </c>
      <c r="U31" s="66">
        <v>96150000</v>
      </c>
      <c r="V31" s="66">
        <v>94930000</v>
      </c>
      <c r="W31" s="66">
        <v>96827500</v>
      </c>
      <c r="X31" s="66">
        <v>99225000</v>
      </c>
      <c r="Y31" s="66">
        <v>98117500</v>
      </c>
      <c r="Z31" s="66">
        <v>100890000</v>
      </c>
      <c r="AA31" s="60">
        <v>99662500</v>
      </c>
      <c r="AB31" s="59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0"/>
      <c r="AN31" s="59">
        <f>budget_request2[[#This Row],[Balance00]]-budget_request2[[#This Row],[Payments01]]+budget_request2[[#This Row],[Charges01]]</f>
        <v>90400000</v>
      </c>
      <c r="AO31" s="66">
        <f>budget_request2[[#This Row],[Balance01]]-budget_request2[[#This Row],[Payments02]]+budget_request2[[#This Row],[Charges02]]</f>
        <v>185550000</v>
      </c>
      <c r="AP31" s="66">
        <f>budget_request2[[#This Row],[Balance02]]-budget_request2[[#This Row],[Payments03]]+budget_request2[[#This Row],[Charges03]]</f>
        <v>277450000</v>
      </c>
      <c r="AQ31" s="66">
        <f>budget_request2[[#This Row],[Balance03]]-budget_request2[[#This Row],[Payments04]]+budget_request2[[#This Row],[Charges04]]</f>
        <v>372100000</v>
      </c>
      <c r="AR31" s="66">
        <f>budget_request2[[#This Row],[Balance04]]-budget_request2[[#This Row],[Payments05]]+budget_request2[[#This Row],[Charges05]]</f>
        <v>465500000</v>
      </c>
      <c r="AS31" s="66">
        <f>budget_request2[[#This Row],[Balance05]]-budget_request2[[#This Row],[Payments06]]+budget_request2[[#This Row],[Charges06]]</f>
        <v>561650000</v>
      </c>
      <c r="AT31" s="66">
        <f>budget_request2[[#This Row],[Balance06]]-budget_request2[[#This Row],[Payments07]]+budget_request2[[#This Row],[Charges07]]</f>
        <v>656580000</v>
      </c>
      <c r="AU31" s="66">
        <f>budget_request2[[#This Row],[Balance07]]-budget_request2[[#This Row],[Payments08]]+budget_request2[[#This Row],[Charges08]]</f>
        <v>753407500</v>
      </c>
      <c r="AV31" s="66">
        <f>budget_request2[[#This Row],[Balance08]]-budget_request2[[#This Row],[Payments09]]+budget_request2[[#This Row],[Charges09]]</f>
        <v>852632500</v>
      </c>
      <c r="AW31" s="66">
        <f>budget_request2[[#This Row],[Balance09]]-budget_request2[[#This Row],[Payments10]]+budget_request2[[#This Row],[Charges10]]</f>
        <v>950750000</v>
      </c>
      <c r="AX31" s="66">
        <f>budget_request2[[#This Row],[Balance10]]-budget_request2[[#This Row],[Payments11]]+budget_request2[[#This Row],[Charges11]]</f>
        <v>1051640000</v>
      </c>
      <c r="AY31" s="60">
        <f>budget_request2[[#This Row],[Balance11]]-budget_request2[[#This Row],[Payments12]]+budget_request2[[#This Row],[Charges12]]</f>
        <v>1151302500</v>
      </c>
      <c r="AZ31" s="31"/>
      <c r="BA31" s="105"/>
      <c r="BB31" s="72" t="s">
        <v>1549</v>
      </c>
      <c r="BC31" s="82">
        <v>44982.885717592595</v>
      </c>
    </row>
    <row r="32" spans="2:55" x14ac:dyDescent="0.25">
      <c r="B32" s="31">
        <v>23</v>
      </c>
      <c r="C32" s="1">
        <v>24</v>
      </c>
      <c r="D32" s="4"/>
      <c r="E32" s="31" t="s">
        <v>674</v>
      </c>
      <c r="F32" s="98" t="s">
        <v>777</v>
      </c>
      <c r="G32" s="33" t="s">
        <v>674</v>
      </c>
      <c r="H32" s="33"/>
      <c r="I32" s="46"/>
      <c r="J32" s="32"/>
      <c r="K32" s="46"/>
      <c r="L32" s="70" t="s">
        <v>677</v>
      </c>
      <c r="M32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228328000</v>
      </c>
      <c r="N32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230260500</v>
      </c>
      <c r="O32" s="61">
        <v>18000000</v>
      </c>
      <c r="P32" s="59">
        <f t="shared" ref="P32:AA32" si="0">P31*0.2</f>
        <v>18080000</v>
      </c>
      <c r="Q32" s="66">
        <f t="shared" si="0"/>
        <v>19030000</v>
      </c>
      <c r="R32" s="66">
        <f t="shared" si="0"/>
        <v>18380000</v>
      </c>
      <c r="S32" s="66">
        <f t="shared" si="0"/>
        <v>18930000</v>
      </c>
      <c r="T32" s="66">
        <f t="shared" si="0"/>
        <v>18680000</v>
      </c>
      <c r="U32" s="66">
        <f t="shared" si="0"/>
        <v>19230000</v>
      </c>
      <c r="V32" s="66">
        <f t="shared" si="0"/>
        <v>18986000</v>
      </c>
      <c r="W32" s="66">
        <f t="shared" si="0"/>
        <v>19365500</v>
      </c>
      <c r="X32" s="66">
        <f t="shared" si="0"/>
        <v>19845000</v>
      </c>
      <c r="Y32" s="66">
        <f t="shared" si="0"/>
        <v>19623500</v>
      </c>
      <c r="Z32" s="66">
        <f t="shared" si="0"/>
        <v>20178000</v>
      </c>
      <c r="AA32" s="60">
        <f t="shared" si="0"/>
        <v>19932500</v>
      </c>
      <c r="AB32" s="59">
        <f>budget_request2[[#This Row],[Balance00]]</f>
        <v>18000000</v>
      </c>
      <c r="AC32" s="66">
        <f>budget_request2[[#This Row],[Charges01]]</f>
        <v>18080000</v>
      </c>
      <c r="AD32" s="66">
        <f>budget_request2[[#This Row],[Charges02]]</f>
        <v>19030000</v>
      </c>
      <c r="AE32" s="66">
        <f>budget_request2[[#This Row],[Charges03]]</f>
        <v>18380000</v>
      </c>
      <c r="AF32" s="66">
        <f>budget_request2[[#This Row],[Charges04]]</f>
        <v>18930000</v>
      </c>
      <c r="AG32" s="66">
        <f>budget_request2[[#This Row],[Charges05]]</f>
        <v>18680000</v>
      </c>
      <c r="AH32" s="66">
        <f>budget_request2[[#This Row],[Charges06]]</f>
        <v>19230000</v>
      </c>
      <c r="AI32" s="66">
        <f>budget_request2[[#This Row],[Charges07]]</f>
        <v>18986000</v>
      </c>
      <c r="AJ32" s="66">
        <f>budget_request2[[#This Row],[Charges08]]</f>
        <v>19365500</v>
      </c>
      <c r="AK32" s="66">
        <f>budget_request2[[#This Row],[Charges09]]</f>
        <v>19845000</v>
      </c>
      <c r="AL32" s="66">
        <f>budget_request2[[#This Row],[Charges10]]</f>
        <v>19623500</v>
      </c>
      <c r="AM32" s="60">
        <f>budget_request2[[#This Row],[Charges11]]</f>
        <v>20178000</v>
      </c>
      <c r="AN32" s="59">
        <f>budget_request2[[#This Row],[Balance00]]-budget_request2[[#This Row],[Payments01]]+budget_request2[[#This Row],[Charges01]]</f>
        <v>18080000</v>
      </c>
      <c r="AO32" s="66">
        <f>budget_request2[[#This Row],[Balance01]]-budget_request2[[#This Row],[Payments02]]+budget_request2[[#This Row],[Charges02]]</f>
        <v>19030000</v>
      </c>
      <c r="AP32" s="66">
        <f>budget_request2[[#This Row],[Balance02]]-budget_request2[[#This Row],[Payments03]]+budget_request2[[#This Row],[Charges03]]</f>
        <v>18380000</v>
      </c>
      <c r="AQ32" s="66">
        <f>budget_request2[[#This Row],[Balance03]]-budget_request2[[#This Row],[Payments04]]+budget_request2[[#This Row],[Charges04]]</f>
        <v>18930000</v>
      </c>
      <c r="AR32" s="66">
        <f>budget_request2[[#This Row],[Balance04]]-budget_request2[[#This Row],[Payments05]]+budget_request2[[#This Row],[Charges05]]</f>
        <v>18680000</v>
      </c>
      <c r="AS32" s="66">
        <f>budget_request2[[#This Row],[Balance05]]-budget_request2[[#This Row],[Payments06]]+budget_request2[[#This Row],[Charges06]]</f>
        <v>19230000</v>
      </c>
      <c r="AT32" s="66">
        <f>budget_request2[[#This Row],[Balance06]]-budget_request2[[#This Row],[Payments07]]+budget_request2[[#This Row],[Charges07]]</f>
        <v>18986000</v>
      </c>
      <c r="AU32" s="66">
        <f>budget_request2[[#This Row],[Balance07]]-budget_request2[[#This Row],[Payments08]]+budget_request2[[#This Row],[Charges08]]</f>
        <v>19365500</v>
      </c>
      <c r="AV32" s="66">
        <f>budget_request2[[#This Row],[Balance08]]-budget_request2[[#This Row],[Payments09]]+budget_request2[[#This Row],[Charges09]]</f>
        <v>19845000</v>
      </c>
      <c r="AW32" s="66">
        <f>budget_request2[[#This Row],[Balance09]]-budget_request2[[#This Row],[Payments10]]+budget_request2[[#This Row],[Charges10]]</f>
        <v>19623500</v>
      </c>
      <c r="AX32" s="66">
        <f>budget_request2[[#This Row],[Balance10]]-budget_request2[[#This Row],[Payments11]]+budget_request2[[#This Row],[Charges11]]</f>
        <v>20178000</v>
      </c>
      <c r="AY32" s="60">
        <f>budget_request2[[#This Row],[Balance11]]-budget_request2[[#This Row],[Payments12]]+budget_request2[[#This Row],[Charges12]]</f>
        <v>19932500</v>
      </c>
      <c r="AZ32" s="31" t="s">
        <v>1288</v>
      </c>
      <c r="BA32" s="105"/>
      <c r="BB32" s="72" t="s">
        <v>1549</v>
      </c>
      <c r="BC32" s="82">
        <v>44982.885717592595</v>
      </c>
    </row>
    <row r="33" spans="2:55" x14ac:dyDescent="0.25">
      <c r="B33" s="31">
        <v>24</v>
      </c>
      <c r="C33" s="1">
        <v>25</v>
      </c>
      <c r="D33" s="4"/>
      <c r="E33" s="31" t="s">
        <v>675</v>
      </c>
      <c r="F33" s="98" t="s">
        <v>779</v>
      </c>
      <c r="G33" s="33" t="s">
        <v>675</v>
      </c>
      <c r="H33" s="33"/>
      <c r="I33" s="46"/>
      <c r="J33" s="32"/>
      <c r="K33" s="46"/>
      <c r="L33" s="70" t="s">
        <v>677</v>
      </c>
      <c r="M33" s="59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100000000</v>
      </c>
      <c r="N33" s="60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100000000</v>
      </c>
      <c r="O33" s="61"/>
      <c r="P33" s="59"/>
      <c r="Q33" s="66"/>
      <c r="R33" s="66">
        <v>100000000</v>
      </c>
      <c r="S33" s="66"/>
      <c r="T33" s="66"/>
      <c r="U33" s="66"/>
      <c r="V33" s="66"/>
      <c r="W33" s="66"/>
      <c r="X33" s="66"/>
      <c r="Y33" s="66"/>
      <c r="Z33" s="66"/>
      <c r="AA33" s="60"/>
      <c r="AB33" s="59"/>
      <c r="AC33" s="66"/>
      <c r="AD33" s="66">
        <f>budget_request2[[#This Row],[Charges03]]</f>
        <v>100000000</v>
      </c>
      <c r="AE33" s="66"/>
      <c r="AF33" s="66"/>
      <c r="AG33" s="66"/>
      <c r="AH33" s="66"/>
      <c r="AI33" s="66"/>
      <c r="AJ33" s="66"/>
      <c r="AK33" s="66"/>
      <c r="AL33" s="66"/>
      <c r="AM33" s="60"/>
      <c r="AN33" s="59">
        <f>budget_request2[[#This Row],[Balance00]]-budget_request2[[#This Row],[Payments01]]+budget_request2[[#This Row],[Charges01]]</f>
        <v>0</v>
      </c>
      <c r="AO33" s="66">
        <f>budget_request2[[#This Row],[Balance01]]-budget_request2[[#This Row],[Payments02]]+budget_request2[[#This Row],[Charges02]]</f>
        <v>0</v>
      </c>
      <c r="AP33" s="66">
        <f>budget_request2[[#This Row],[Balance02]]-budget_request2[[#This Row],[Payments03]]+budget_request2[[#This Row],[Charges03]]</f>
        <v>0</v>
      </c>
      <c r="AQ33" s="66">
        <f>budget_request2[[#This Row],[Balance03]]-budget_request2[[#This Row],[Payments04]]+budget_request2[[#This Row],[Charges04]]</f>
        <v>0</v>
      </c>
      <c r="AR33" s="66">
        <f>budget_request2[[#This Row],[Balance04]]-budget_request2[[#This Row],[Payments05]]+budget_request2[[#This Row],[Charges05]]</f>
        <v>0</v>
      </c>
      <c r="AS33" s="66">
        <f>budget_request2[[#This Row],[Balance05]]-budget_request2[[#This Row],[Payments06]]+budget_request2[[#This Row],[Charges06]]</f>
        <v>0</v>
      </c>
      <c r="AT33" s="66">
        <f>budget_request2[[#This Row],[Balance06]]-budget_request2[[#This Row],[Payments07]]+budget_request2[[#This Row],[Charges07]]</f>
        <v>0</v>
      </c>
      <c r="AU33" s="66">
        <f>budget_request2[[#This Row],[Balance07]]-budget_request2[[#This Row],[Payments08]]+budget_request2[[#This Row],[Charges08]]</f>
        <v>0</v>
      </c>
      <c r="AV33" s="66">
        <f>budget_request2[[#This Row],[Balance08]]-budget_request2[[#This Row],[Payments09]]+budget_request2[[#This Row],[Charges09]]</f>
        <v>0</v>
      </c>
      <c r="AW33" s="66">
        <f>budget_request2[[#This Row],[Balance09]]-budget_request2[[#This Row],[Payments10]]+budget_request2[[#This Row],[Charges10]]</f>
        <v>0</v>
      </c>
      <c r="AX33" s="66">
        <f>budget_request2[[#This Row],[Balance10]]-budget_request2[[#This Row],[Payments11]]+budget_request2[[#This Row],[Charges11]]</f>
        <v>0</v>
      </c>
      <c r="AY33" s="60">
        <f>budget_request2[[#This Row],[Balance11]]-budget_request2[[#This Row],[Payments12]]+budget_request2[[#This Row],[Charges12]]</f>
        <v>0</v>
      </c>
      <c r="AZ33" s="31" t="s">
        <v>1289</v>
      </c>
      <c r="BA33" s="105"/>
      <c r="BB33" s="72" t="s">
        <v>1549</v>
      </c>
      <c r="BC33" s="82">
        <v>44982.885717592595</v>
      </c>
    </row>
    <row r="34" spans="2:55" ht="15.75" thickBot="1" x14ac:dyDescent="0.3">
      <c r="B34" s="31">
        <v>25</v>
      </c>
      <c r="C34" s="1">
        <v>26</v>
      </c>
      <c r="D34" s="4"/>
      <c r="E34" s="89"/>
      <c r="F34" s="92"/>
      <c r="G34" s="90"/>
      <c r="H34" s="90"/>
      <c r="I34" s="91"/>
      <c r="J34" s="88"/>
      <c r="K34" s="91"/>
      <c r="L34" s="89"/>
      <c r="M34" s="94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4" s="95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4" s="96"/>
      <c r="P34" s="9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95"/>
      <c r="AB34" s="9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95"/>
      <c r="AN34" s="94">
        <f>budget_request2[[#This Row],[Balance00]]-budget_request2[[#This Row],[Payments01]]+budget_request2[[#This Row],[Charges01]]</f>
        <v>0</v>
      </c>
      <c r="AO34" s="104">
        <f>budget_request2[[#This Row],[Balance01]]-budget_request2[[#This Row],[Payments02]]+budget_request2[[#This Row],[Charges02]]</f>
        <v>0</v>
      </c>
      <c r="AP34" s="104">
        <f>budget_request2[[#This Row],[Balance02]]-budget_request2[[#This Row],[Payments03]]+budget_request2[[#This Row],[Charges03]]</f>
        <v>0</v>
      </c>
      <c r="AQ34" s="104">
        <f>budget_request2[[#This Row],[Balance03]]-budget_request2[[#This Row],[Payments04]]+budget_request2[[#This Row],[Charges04]]</f>
        <v>0</v>
      </c>
      <c r="AR34" s="104">
        <f>budget_request2[[#This Row],[Balance04]]-budget_request2[[#This Row],[Payments05]]+budget_request2[[#This Row],[Charges05]]</f>
        <v>0</v>
      </c>
      <c r="AS34" s="104">
        <f>budget_request2[[#This Row],[Balance05]]-budget_request2[[#This Row],[Payments06]]+budget_request2[[#This Row],[Charges06]]</f>
        <v>0</v>
      </c>
      <c r="AT34" s="104">
        <f>budget_request2[[#This Row],[Balance06]]-budget_request2[[#This Row],[Payments07]]+budget_request2[[#This Row],[Charges07]]</f>
        <v>0</v>
      </c>
      <c r="AU34" s="104">
        <f>budget_request2[[#This Row],[Balance07]]-budget_request2[[#This Row],[Payments08]]+budget_request2[[#This Row],[Charges08]]</f>
        <v>0</v>
      </c>
      <c r="AV34" s="104">
        <f>budget_request2[[#This Row],[Balance08]]-budget_request2[[#This Row],[Payments09]]+budget_request2[[#This Row],[Charges09]]</f>
        <v>0</v>
      </c>
      <c r="AW34" s="104">
        <f>budget_request2[[#This Row],[Balance09]]-budget_request2[[#This Row],[Payments10]]+budget_request2[[#This Row],[Charges10]]</f>
        <v>0</v>
      </c>
      <c r="AX34" s="104">
        <f>budget_request2[[#This Row],[Balance10]]-budget_request2[[#This Row],[Payments11]]+budget_request2[[#This Row],[Charges11]]</f>
        <v>0</v>
      </c>
      <c r="AY34" s="95">
        <f>budget_request2[[#This Row],[Balance11]]-budget_request2[[#This Row],[Payments12]]+budget_request2[[#This Row],[Charges12]]</f>
        <v>0</v>
      </c>
      <c r="AZ34" s="31"/>
      <c r="BA34" s="105"/>
      <c r="BB34" s="72"/>
      <c r="BC34" s="82"/>
    </row>
    <row r="35" spans="2:55" x14ac:dyDescent="0.25">
      <c r="E35" s="34" t="s">
        <v>608</v>
      </c>
      <c r="F35" s="35"/>
      <c r="G35" s="35"/>
      <c r="H35" s="35"/>
      <c r="I35" s="35"/>
      <c r="J35" s="35"/>
      <c r="K35" s="36"/>
      <c r="L35" s="37" t="s">
        <v>677</v>
      </c>
      <c r="M35" s="50">
        <f>SUMIF(budget_request2[Unit],$L35,budget_request2[Total Payments])</f>
        <v>3100413000</v>
      </c>
      <c r="N35" s="51">
        <f>SUMIF(budget_request2[Unit],$L35,budget_request2[Total Charges])</f>
        <v>2043178000</v>
      </c>
      <c r="O35" s="52">
        <f>SUMIF(budget_request2[Unit],$L35,budget_request2[Balance00])</f>
        <v>4854750000</v>
      </c>
      <c r="P35" s="50">
        <f>SUMIF(budget_request2[Unit],$L35,budget_request2[Charges01])</f>
        <v>143080000</v>
      </c>
      <c r="Q35" s="67">
        <f>SUMIF(budget_request2[Unit],$L35,budget_request2[Charges02])</f>
        <v>142480000</v>
      </c>
      <c r="R35" s="67">
        <f>SUMIF(budget_request2[Unit],$L35,budget_request2[Charges03])</f>
        <v>241880000</v>
      </c>
      <c r="S35" s="67">
        <f>SUMIF(budget_request2[Unit],$L35,budget_request2[Charges04])</f>
        <v>141280000</v>
      </c>
      <c r="T35" s="67">
        <f>SUMIF(budget_request2[Unit],$L35,budget_request2[Charges05])</f>
        <v>140680000</v>
      </c>
      <c r="U35" s="67">
        <f>SUMIF(budget_request2[Unit],$L35,budget_request2[Charges06])</f>
        <v>140080000</v>
      </c>
      <c r="V35" s="67">
        <f>SUMIF(budget_request2[Unit],$L35,budget_request2[Charges07])</f>
        <v>249076000</v>
      </c>
      <c r="W35" s="67">
        <f>SUMIF(budget_request2[Unit],$L35,budget_request2[Charges08])</f>
        <v>267178000</v>
      </c>
      <c r="X35" s="67">
        <f>SUMIF(budget_request2[Unit],$L35,budget_request2[Charges09])</f>
        <v>158860000</v>
      </c>
      <c r="Y35" s="67">
        <f>SUMIF(budget_request2[Unit],$L35,budget_request2[Charges10])</f>
        <v>140146000</v>
      </c>
      <c r="Z35" s="67">
        <f>SUMIF(budget_request2[Unit],$L35,budget_request2[Charges11])</f>
        <v>139528000</v>
      </c>
      <c r="AA35" s="51">
        <f>SUMIF(budget_request2[Unit],$L35,budget_request2[Charges12])</f>
        <v>138910000</v>
      </c>
      <c r="AB35" s="50">
        <f>SUMIF(budget_request2[Unit],$L35,budget_request2[Payments01])</f>
        <v>216350000</v>
      </c>
      <c r="AC35" s="67">
        <f>SUMIF(budget_request2[Unit],$L35,budget_request2[Payments02])</f>
        <v>214080000</v>
      </c>
      <c r="AD35" s="67">
        <f>SUMIF(budget_request2[Unit],$L35,budget_request2[Payments03])</f>
        <v>315080000</v>
      </c>
      <c r="AE35" s="67">
        <f>SUMIF(budget_request2[Unit],$L35,budget_request2[Payments04])</f>
        <v>212880000</v>
      </c>
      <c r="AF35" s="67">
        <f>SUMIF(budget_request2[Unit],$L35,budget_request2[Payments05])</f>
        <v>213080000</v>
      </c>
      <c r="AG35" s="67">
        <f>SUMIF(budget_request2[Unit],$L35,budget_request2[Payments06])</f>
        <v>211680000</v>
      </c>
      <c r="AH35" s="67">
        <f>SUMIF(budget_request2[Unit],$L35,budget_request2[Payments07])</f>
        <v>643880000</v>
      </c>
      <c r="AI35" s="67">
        <f>SUMIF(budget_request2[Unit],$L35,budget_request2[Payments08])</f>
        <v>215136000</v>
      </c>
      <c r="AJ35" s="67">
        <f>SUMIF(budget_request2[Unit],$L35,budget_request2[Payments09])</f>
        <v>233403000</v>
      </c>
      <c r="AK35" s="67">
        <f>SUMIF(budget_request2[Unit],$L35,budget_request2[Payments10])</f>
        <v>197150000</v>
      </c>
      <c r="AL35" s="67">
        <f>SUMIF(budget_request2[Unit],$L35,budget_request2[Payments11])</f>
        <v>213756000</v>
      </c>
      <c r="AM35" s="51">
        <f>SUMIF(budget_request2[Unit],$L35,budget_request2[Payments12])</f>
        <v>213938000</v>
      </c>
      <c r="AN35" s="50">
        <f>SUMIF(budget_request2[Unit],$L35,budget_request2[Balance01])</f>
        <v>4781480000</v>
      </c>
      <c r="AO35" s="67">
        <f>SUMIF(budget_request2[Unit],$L35,budget_request2[Balance02])</f>
        <v>4709880000</v>
      </c>
      <c r="AP35" s="67">
        <f>SUMIF(budget_request2[Unit],$L35,budget_request2[Balance03])</f>
        <v>4636680000</v>
      </c>
      <c r="AQ35" s="67">
        <f>SUMIF(budget_request2[Unit],$L35,budget_request2[Balance04])</f>
        <v>4565080000</v>
      </c>
      <c r="AR35" s="67">
        <f>SUMIF(budget_request2[Unit],$L35,budget_request2[Balance05])</f>
        <v>4492680000</v>
      </c>
      <c r="AS35" s="67">
        <f>SUMIF(budget_request2[Unit],$L35,budget_request2[Balance06])</f>
        <v>4421080000</v>
      </c>
      <c r="AT35" s="67">
        <f>SUMIF(budget_request2[Unit],$L35,budget_request2[Balance07])</f>
        <v>4026276000</v>
      </c>
      <c r="AU35" s="67">
        <f>SUMIF(budget_request2[Unit],$L35,budget_request2[Balance08])</f>
        <v>4078318000</v>
      </c>
      <c r="AV35" s="67">
        <f>SUMIF(budget_request2[Unit],$L35,budget_request2[Balance09])</f>
        <v>4003775000</v>
      </c>
      <c r="AW35" s="67">
        <f>SUMIF(budget_request2[Unit],$L35,budget_request2[Balance10])</f>
        <v>3946771000</v>
      </c>
      <c r="AX35" s="67">
        <f>SUMIF(budget_request2[Unit],$L35,budget_request2[Balance11])</f>
        <v>3872543000</v>
      </c>
      <c r="AY35" s="51">
        <f>SUMIF(budget_request2[Unit],$L35,budget_request2[Balance12])</f>
        <v>3797515000</v>
      </c>
    </row>
    <row r="36" spans="2:55" x14ac:dyDescent="0.25">
      <c r="E36" s="38"/>
      <c r="F36" s="2"/>
      <c r="G36" s="2"/>
      <c r="H36" s="2"/>
      <c r="I36" s="2"/>
      <c r="J36" s="2"/>
      <c r="K36" s="39"/>
      <c r="L36" s="40" t="s">
        <v>661</v>
      </c>
      <c r="M36" s="53">
        <f>SUMIF(budget_request2[Unit],$L36,budget_request2[Total Payments])</f>
        <v>0</v>
      </c>
      <c r="N36" s="54">
        <f>SUMIF(budget_request2[Unit],$L36,budget_request2[Total Charges])</f>
        <v>0</v>
      </c>
      <c r="O36" s="55">
        <f>SUMIF(budget_request2[Unit],$L36,budget_request2[Balance00])</f>
        <v>0</v>
      </c>
      <c r="P36" s="53">
        <f>SUMIF(budget_request2[Unit],$L36,budget_request2[Charges01])</f>
        <v>0</v>
      </c>
      <c r="Q36" s="68">
        <f>SUMIF(budget_request2[Unit],$L36,budget_request2[Charges02])</f>
        <v>0</v>
      </c>
      <c r="R36" s="68">
        <f>SUMIF(budget_request2[Unit],$L36,budget_request2[Charges03])</f>
        <v>0</v>
      </c>
      <c r="S36" s="68">
        <f>SUMIF(budget_request2[Unit],$L36,budget_request2[Charges04])</f>
        <v>0</v>
      </c>
      <c r="T36" s="68">
        <f>SUMIF(budget_request2[Unit],$L36,budget_request2[Charges05])</f>
        <v>0</v>
      </c>
      <c r="U36" s="68">
        <f>SUMIF(budget_request2[Unit],$L36,budget_request2[Charges06])</f>
        <v>0</v>
      </c>
      <c r="V36" s="68">
        <f>SUMIF(budget_request2[Unit],$L36,budget_request2[Charges07])</f>
        <v>0</v>
      </c>
      <c r="W36" s="68">
        <f>SUMIF(budget_request2[Unit],$L36,budget_request2[Charges08])</f>
        <v>0</v>
      </c>
      <c r="X36" s="68">
        <f>SUMIF(budget_request2[Unit],$L36,budget_request2[Charges09])</f>
        <v>0</v>
      </c>
      <c r="Y36" s="68">
        <f>SUMIF(budget_request2[Unit],$L36,budget_request2[Charges10])</f>
        <v>0</v>
      </c>
      <c r="Z36" s="68">
        <f>SUMIF(budget_request2[Unit],$L36,budget_request2[Charges11])</f>
        <v>0</v>
      </c>
      <c r="AA36" s="54">
        <f>SUMIF(budget_request2[Unit],$L36,budget_request2[Charges12])</f>
        <v>0</v>
      </c>
      <c r="AB36" s="53">
        <f>SUMIF(budget_request2[Unit],$L36,budget_request2[Payments01])</f>
        <v>0</v>
      </c>
      <c r="AC36" s="68">
        <f>SUMIF(budget_request2[Unit],$L36,budget_request2[Payments02])</f>
        <v>0</v>
      </c>
      <c r="AD36" s="68">
        <f>SUMIF(budget_request2[Unit],$L36,budget_request2[Payments03])</f>
        <v>0</v>
      </c>
      <c r="AE36" s="68">
        <f>SUMIF(budget_request2[Unit],$L36,budget_request2[Payments04])</f>
        <v>0</v>
      </c>
      <c r="AF36" s="68">
        <f>SUMIF(budget_request2[Unit],$L36,budget_request2[Payments05])</f>
        <v>0</v>
      </c>
      <c r="AG36" s="68">
        <f>SUMIF(budget_request2[Unit],$L36,budget_request2[Payments06])</f>
        <v>0</v>
      </c>
      <c r="AH36" s="68">
        <f>SUMIF(budget_request2[Unit],$L36,budget_request2[Payments07])</f>
        <v>0</v>
      </c>
      <c r="AI36" s="68">
        <f>SUMIF(budget_request2[Unit],$L36,budget_request2[Payments08])</f>
        <v>0</v>
      </c>
      <c r="AJ36" s="68">
        <f>SUMIF(budget_request2[Unit],$L36,budget_request2[Payments09])</f>
        <v>0</v>
      </c>
      <c r="AK36" s="68">
        <f>SUMIF(budget_request2[Unit],$L36,budget_request2[Payments10])</f>
        <v>0</v>
      </c>
      <c r="AL36" s="68">
        <f>SUMIF(budget_request2[Unit],$L36,budget_request2[Payments11])</f>
        <v>0</v>
      </c>
      <c r="AM36" s="54">
        <f>SUMIF(budget_request2[Unit],$L36,budget_request2[Payments12])</f>
        <v>0</v>
      </c>
      <c r="AN36" s="53">
        <f>SUMIF(budget_request2[Unit],$L36,budget_request2[Balance01])</f>
        <v>0</v>
      </c>
      <c r="AO36" s="68">
        <f>SUMIF(budget_request2[Unit],$L36,budget_request2[Balance02])</f>
        <v>0</v>
      </c>
      <c r="AP36" s="68">
        <f>SUMIF(budget_request2[Unit],$L36,budget_request2[Balance03])</f>
        <v>0</v>
      </c>
      <c r="AQ36" s="68">
        <f>SUMIF(budget_request2[Unit],$L36,budget_request2[Balance04])</f>
        <v>0</v>
      </c>
      <c r="AR36" s="68">
        <f>SUMIF(budget_request2[Unit],$L36,budget_request2[Balance05])</f>
        <v>0</v>
      </c>
      <c r="AS36" s="68">
        <f>SUMIF(budget_request2[Unit],$L36,budget_request2[Balance06])</f>
        <v>0</v>
      </c>
      <c r="AT36" s="68">
        <f>SUMIF(budget_request2[Unit],$L36,budget_request2[Balance07])</f>
        <v>0</v>
      </c>
      <c r="AU36" s="68">
        <f>SUMIF(budget_request2[Unit],$L36,budget_request2[Balance08])</f>
        <v>0</v>
      </c>
      <c r="AV36" s="68">
        <f>SUMIF(budget_request2[Unit],$L36,budget_request2[Balance09])</f>
        <v>0</v>
      </c>
      <c r="AW36" s="68">
        <f>SUMIF(budget_request2[Unit],$L36,budget_request2[Balance10])</f>
        <v>0</v>
      </c>
      <c r="AX36" s="68">
        <f>SUMIF(budget_request2[Unit],$L36,budget_request2[Balance11])</f>
        <v>0</v>
      </c>
      <c r="AY36" s="54">
        <f>SUMIF(budget_request2[Unit],$L36,budget_request2[Balance12])</f>
        <v>0</v>
      </c>
    </row>
    <row r="37" spans="2:55" x14ac:dyDescent="0.25">
      <c r="E37" s="38"/>
      <c r="F37" s="2"/>
      <c r="G37" s="2"/>
      <c r="H37" s="2"/>
      <c r="I37" s="2"/>
      <c r="J37" s="2"/>
      <c r="K37" s="39"/>
      <c r="L37" s="40" t="s">
        <v>679</v>
      </c>
      <c r="M37" s="53">
        <f>SUMIF(budget_request2[Unit],$L37,budget_request2[Total Payments])</f>
        <v>0</v>
      </c>
      <c r="N37" s="54">
        <f>SUMIF(budget_request2[Unit],$L37,budget_request2[Total Charges])</f>
        <v>0</v>
      </c>
      <c r="O37" s="55">
        <f>SUMIF(budget_request2[Unit],$L37,budget_request2[Balance00])</f>
        <v>0</v>
      </c>
      <c r="P37" s="53">
        <f>SUMIF(budget_request2[Unit],$L37,budget_request2[Charges01])</f>
        <v>0</v>
      </c>
      <c r="Q37" s="68">
        <f>SUMIF(budget_request2[Unit],$L37,budget_request2[Charges02])</f>
        <v>0</v>
      </c>
      <c r="R37" s="68">
        <f>SUMIF(budget_request2[Unit],$L37,budget_request2[Charges03])</f>
        <v>0</v>
      </c>
      <c r="S37" s="68">
        <f>SUMIF(budget_request2[Unit],$L37,budget_request2[Charges04])</f>
        <v>0</v>
      </c>
      <c r="T37" s="68">
        <f>SUMIF(budget_request2[Unit],$L37,budget_request2[Charges05])</f>
        <v>0</v>
      </c>
      <c r="U37" s="68">
        <f>SUMIF(budget_request2[Unit],$L37,budget_request2[Charges06])</f>
        <v>0</v>
      </c>
      <c r="V37" s="68">
        <f>SUMIF(budget_request2[Unit],$L37,budget_request2[Charges07])</f>
        <v>0</v>
      </c>
      <c r="W37" s="68">
        <f>SUMIF(budget_request2[Unit],$L37,budget_request2[Charges08])</f>
        <v>0</v>
      </c>
      <c r="X37" s="68">
        <f>SUMIF(budget_request2[Unit],$L37,budget_request2[Charges09])</f>
        <v>0</v>
      </c>
      <c r="Y37" s="68">
        <f>SUMIF(budget_request2[Unit],$L37,budget_request2[Charges10])</f>
        <v>0</v>
      </c>
      <c r="Z37" s="68">
        <f>SUMIF(budget_request2[Unit],$L37,budget_request2[Charges11])</f>
        <v>0</v>
      </c>
      <c r="AA37" s="54">
        <f>SUMIF(budget_request2[Unit],$L37,budget_request2[Charges12])</f>
        <v>0</v>
      </c>
      <c r="AB37" s="53">
        <f>SUMIF(budget_request2[Unit],$L37,budget_request2[Payments01])</f>
        <v>0</v>
      </c>
      <c r="AC37" s="68">
        <f>SUMIF(budget_request2[Unit],$L37,budget_request2[Payments02])</f>
        <v>0</v>
      </c>
      <c r="AD37" s="68">
        <f>SUMIF(budget_request2[Unit],$L37,budget_request2[Payments03])</f>
        <v>0</v>
      </c>
      <c r="AE37" s="68">
        <f>SUMIF(budget_request2[Unit],$L37,budget_request2[Payments04])</f>
        <v>0</v>
      </c>
      <c r="AF37" s="68">
        <f>SUMIF(budget_request2[Unit],$L37,budget_request2[Payments05])</f>
        <v>0</v>
      </c>
      <c r="AG37" s="68">
        <f>SUMIF(budget_request2[Unit],$L37,budget_request2[Payments06])</f>
        <v>0</v>
      </c>
      <c r="AH37" s="68">
        <f>SUMIF(budget_request2[Unit],$L37,budget_request2[Payments07])</f>
        <v>0</v>
      </c>
      <c r="AI37" s="68">
        <f>SUMIF(budget_request2[Unit],$L37,budget_request2[Payments08])</f>
        <v>0</v>
      </c>
      <c r="AJ37" s="68">
        <f>SUMIF(budget_request2[Unit],$L37,budget_request2[Payments09])</f>
        <v>0</v>
      </c>
      <c r="AK37" s="68">
        <f>SUMIF(budget_request2[Unit],$L37,budget_request2[Payments10])</f>
        <v>0</v>
      </c>
      <c r="AL37" s="68">
        <f>SUMIF(budget_request2[Unit],$L37,budget_request2[Payments11])</f>
        <v>0</v>
      </c>
      <c r="AM37" s="54">
        <f>SUMIF(budget_request2[Unit],$L37,budget_request2[Payments12])</f>
        <v>0</v>
      </c>
      <c r="AN37" s="53">
        <f>SUMIF(budget_request2[Unit],$L37,budget_request2[Balance01])</f>
        <v>0</v>
      </c>
      <c r="AO37" s="68">
        <f>SUMIF(budget_request2[Unit],$L37,budget_request2[Balance02])</f>
        <v>0</v>
      </c>
      <c r="AP37" s="68">
        <f>SUMIF(budget_request2[Unit],$L37,budget_request2[Balance03])</f>
        <v>0</v>
      </c>
      <c r="AQ37" s="68">
        <f>SUMIF(budget_request2[Unit],$L37,budget_request2[Balance04])</f>
        <v>0</v>
      </c>
      <c r="AR37" s="68">
        <f>SUMIF(budget_request2[Unit],$L37,budget_request2[Balance05])</f>
        <v>0</v>
      </c>
      <c r="AS37" s="68">
        <f>SUMIF(budget_request2[Unit],$L37,budget_request2[Balance06])</f>
        <v>0</v>
      </c>
      <c r="AT37" s="68">
        <f>SUMIF(budget_request2[Unit],$L37,budget_request2[Balance07])</f>
        <v>0</v>
      </c>
      <c r="AU37" s="68">
        <f>SUMIF(budget_request2[Unit],$L37,budget_request2[Balance08])</f>
        <v>0</v>
      </c>
      <c r="AV37" s="68">
        <f>SUMIF(budget_request2[Unit],$L37,budget_request2[Balance09])</f>
        <v>0</v>
      </c>
      <c r="AW37" s="68">
        <f>SUMIF(budget_request2[Unit],$L37,budget_request2[Balance10])</f>
        <v>0</v>
      </c>
      <c r="AX37" s="68">
        <f>SUMIF(budget_request2[Unit],$L37,budget_request2[Balance11])</f>
        <v>0</v>
      </c>
      <c r="AY37" s="54">
        <f>SUMIF(budget_request2[Unit],$L37,budget_request2[Balance12])</f>
        <v>0</v>
      </c>
    </row>
    <row r="38" spans="2:55" ht="15.75" thickBot="1" x14ac:dyDescent="0.3">
      <c r="E38" s="41"/>
      <c r="F38" s="42"/>
      <c r="G38" s="42"/>
      <c r="H38" s="42"/>
      <c r="I38" s="42"/>
      <c r="J38" s="42"/>
      <c r="K38" s="43"/>
      <c r="L38" s="44" t="s">
        <v>142</v>
      </c>
      <c r="M38" s="56">
        <f>SUMIF(budget_request2[Unit],$L38,budget_request2[Total Payments])</f>
        <v>0</v>
      </c>
      <c r="N38" s="57">
        <f>SUMIF(budget_request2[Unit],$L38,budget_request2[Total Charges])</f>
        <v>0</v>
      </c>
      <c r="O38" s="58">
        <f>SUMIF(budget_request2[Unit],$L38,budget_request2[Balance00])</f>
        <v>0</v>
      </c>
      <c r="P38" s="56">
        <f>SUMIF(budget_request2[Unit],$L38,budget_request2[Charges01])</f>
        <v>0</v>
      </c>
      <c r="Q38" s="69">
        <f>SUMIF(budget_request2[Unit],$L38,budget_request2[Charges02])</f>
        <v>0</v>
      </c>
      <c r="R38" s="69">
        <f>SUMIF(budget_request2[Unit],$L38,budget_request2[Charges03])</f>
        <v>0</v>
      </c>
      <c r="S38" s="69">
        <f>SUMIF(budget_request2[Unit],$L38,budget_request2[Charges04])</f>
        <v>0</v>
      </c>
      <c r="T38" s="69">
        <f>SUMIF(budget_request2[Unit],$L38,budget_request2[Charges05])</f>
        <v>0</v>
      </c>
      <c r="U38" s="69">
        <f>SUMIF(budget_request2[Unit],$L38,budget_request2[Charges06])</f>
        <v>0</v>
      </c>
      <c r="V38" s="69">
        <f>SUMIF(budget_request2[Unit],$L38,budget_request2[Charges07])</f>
        <v>0</v>
      </c>
      <c r="W38" s="69">
        <f>SUMIF(budget_request2[Unit],$L38,budget_request2[Charges08])</f>
        <v>0</v>
      </c>
      <c r="X38" s="69">
        <f>SUMIF(budget_request2[Unit],$L38,budget_request2[Charges09])</f>
        <v>0</v>
      </c>
      <c r="Y38" s="69">
        <f>SUMIF(budget_request2[Unit],$L38,budget_request2[Charges10])</f>
        <v>0</v>
      </c>
      <c r="Z38" s="69">
        <f>SUMIF(budget_request2[Unit],$L38,budget_request2[Charges11])</f>
        <v>0</v>
      </c>
      <c r="AA38" s="57">
        <f>SUMIF(budget_request2[Unit],$L38,budget_request2[Charges12])</f>
        <v>0</v>
      </c>
      <c r="AB38" s="56">
        <f>SUMIF(budget_request2[Unit],$L38,budget_request2[Payments01])</f>
        <v>0</v>
      </c>
      <c r="AC38" s="69">
        <f>SUMIF(budget_request2[Unit],$L38,budget_request2[Payments02])</f>
        <v>0</v>
      </c>
      <c r="AD38" s="69">
        <f>SUMIF(budget_request2[Unit],$L38,budget_request2[Payments03])</f>
        <v>0</v>
      </c>
      <c r="AE38" s="69">
        <f>SUMIF(budget_request2[Unit],$L38,budget_request2[Payments04])</f>
        <v>0</v>
      </c>
      <c r="AF38" s="69">
        <f>SUMIF(budget_request2[Unit],$L38,budget_request2[Payments05])</f>
        <v>0</v>
      </c>
      <c r="AG38" s="69">
        <f>SUMIF(budget_request2[Unit],$L38,budget_request2[Payments06])</f>
        <v>0</v>
      </c>
      <c r="AH38" s="69">
        <f>SUMIF(budget_request2[Unit],$L38,budget_request2[Payments07])</f>
        <v>0</v>
      </c>
      <c r="AI38" s="69">
        <f>SUMIF(budget_request2[Unit],$L38,budget_request2[Payments08])</f>
        <v>0</v>
      </c>
      <c r="AJ38" s="69">
        <f>SUMIF(budget_request2[Unit],$L38,budget_request2[Payments09])</f>
        <v>0</v>
      </c>
      <c r="AK38" s="69">
        <f>SUMIF(budget_request2[Unit],$L38,budget_request2[Payments10])</f>
        <v>0</v>
      </c>
      <c r="AL38" s="69">
        <f>SUMIF(budget_request2[Unit],$L38,budget_request2[Payments11])</f>
        <v>0</v>
      </c>
      <c r="AM38" s="57">
        <f>SUMIF(budget_request2[Unit],$L38,budget_request2[Payments12])</f>
        <v>0</v>
      </c>
      <c r="AN38" s="56">
        <f>SUMIF(budget_request2[Unit],$L38,budget_request2[Balance01])</f>
        <v>0</v>
      </c>
      <c r="AO38" s="69">
        <f>SUMIF(budget_request2[Unit],$L38,budget_request2[Balance02])</f>
        <v>0</v>
      </c>
      <c r="AP38" s="69">
        <f>SUMIF(budget_request2[Unit],$L38,budget_request2[Balance03])</f>
        <v>0</v>
      </c>
      <c r="AQ38" s="69">
        <f>SUMIF(budget_request2[Unit],$L38,budget_request2[Balance04])</f>
        <v>0</v>
      </c>
      <c r="AR38" s="69">
        <f>SUMIF(budget_request2[Unit],$L38,budget_request2[Balance05])</f>
        <v>0</v>
      </c>
      <c r="AS38" s="69">
        <f>SUMIF(budget_request2[Unit],$L38,budget_request2[Balance06])</f>
        <v>0</v>
      </c>
      <c r="AT38" s="69">
        <f>SUMIF(budget_request2[Unit],$L38,budget_request2[Balance07])</f>
        <v>0</v>
      </c>
      <c r="AU38" s="69">
        <f>SUMIF(budget_request2[Unit],$L38,budget_request2[Balance08])</f>
        <v>0</v>
      </c>
      <c r="AV38" s="69">
        <f>SUMIF(budget_request2[Unit],$L38,budget_request2[Balance09])</f>
        <v>0</v>
      </c>
      <c r="AW38" s="69">
        <f>SUMIF(budget_request2[Unit],$L38,budget_request2[Balance10])</f>
        <v>0</v>
      </c>
      <c r="AX38" s="69">
        <f>SUMIF(budget_request2[Unit],$L38,budget_request2[Balance11])</f>
        <v>0</v>
      </c>
      <c r="AY38" s="57">
        <f>SUMIF(budget_request2[Unit],$L38,budget_request2[Balance12])</f>
        <v>0</v>
      </c>
    </row>
  </sheetData>
  <phoneticPr fontId="4" type="noConversion"/>
  <conditionalFormatting sqref="B9:BC34">
    <cfRule type="expression" dxfId="86" priority="1">
      <formula>$D9=1</formula>
    </cfRule>
  </conditionalFormatting>
  <dataValidations count="7">
    <dataValidation allowBlank="1" showInputMessage="1" showErrorMessage="1" sqref="A1" xr:uid="{0ECC6EF1-A829-4E9D-A815-6534BFC2BDA2}"/>
    <dataValidation type="list" allowBlank="1" showInputMessage="1" showErrorMessage="1" sqref="F9:F34" xr:uid="{20FC2F09-052B-4422-9580-1263D0893B82}">
      <formula1>INDIRECT("vl_xls27_xl_validation_list_budgeting_account_id_code_2[name]")</formula1>
    </dataValidation>
    <dataValidation type="list" allowBlank="1" showInputMessage="1" showErrorMessage="1" sqref="J9:J34" xr:uid="{0ACE19E4-8B43-451B-8517-804B18EFD0E2}">
      <formula1>INDIRECT("vl_xls27_xl_validation_list_product_id_code_2[name]")</formula1>
    </dataValidation>
    <dataValidation type="list" allowBlank="1" showInputMessage="1" showErrorMessage="1" sqref="I9:I34" xr:uid="{2351AA60-C0E4-46D9-8C11-A75EAFE2F6A5}">
      <formula1>INDIRECT("vl_xls27_xl_validation_list_region_id_code_2[name]")</formula1>
    </dataValidation>
    <dataValidation type="list" allowBlank="1" showInputMessage="1" showErrorMessage="1" sqref="H9:H34" xr:uid="{9466406B-C415-44EB-8AC9-BC532629E210}">
      <formula1>INDIRECT("vl_xls27_xl_validation_list_subsidiary_account_id_2[name]")</formula1>
    </dataValidation>
    <dataValidation type="list" allowBlank="1" showInputMessage="1" showErrorMessage="1" sqref="K9:K34" xr:uid="{7F616017-E4C4-4BE5-92C6-A83BC4B3B734}">
      <formula1>INDIRECT("vl_xls27_xl_validation_list_vat_rate_id_2[name]")</formula1>
    </dataValidation>
    <dataValidation type="list" allowBlank="1" showInputMessage="1" showErrorMessage="1" sqref="L9:L34" xr:uid="{AF3D0597-497F-435D-AEBE-09B1DAD9316E}">
      <formula1>INDIRECT("vl_xls27_xl_validation_list_unit_id_code_2[code]")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970F-3A1F-41F2-8891-0F6DE1707A57}">
  <sheetPr codeName="Sheet6">
    <tabColor theme="4"/>
    <pageSetUpPr fitToPage="1"/>
  </sheetPr>
  <dimension ref="B1:K7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2.85546875" hidden="1" customWidth="1"/>
    <col min="5" max="5" width="19" hidden="1" customWidth="1"/>
    <col min="6" max="6" width="19.5703125" hidden="1" customWidth="1"/>
    <col min="7" max="7" width="11.5703125" hidden="1" customWidth="1"/>
    <col min="8" max="8" width="7.5703125" customWidth="1"/>
    <col min="9" max="9" width="57.140625" customWidth="1"/>
    <col min="10" max="10" width="16" customWidth="1"/>
    <col min="11" max="11" width="16.7109375" customWidth="1"/>
    <col min="114" max="114" width="6.42578125" bestFit="1" customWidth="1"/>
  </cols>
  <sheetData>
    <row r="1" spans="2:11" x14ac:dyDescent="0.25">
      <c r="H1" s="83"/>
      <c r="I1" s="83"/>
      <c r="J1" s="83"/>
      <c r="K1" s="83">
        <f t="shared" ref="K1" si="0">J4-K4</f>
        <v>0</v>
      </c>
    </row>
    <row r="3" spans="2:11" x14ac:dyDescent="0.25">
      <c r="B3" t="s">
        <v>77</v>
      </c>
      <c r="C3" t="s">
        <v>43</v>
      </c>
      <c r="D3" t="s">
        <v>646</v>
      </c>
      <c r="E3" t="s">
        <v>992</v>
      </c>
      <c r="F3" t="s">
        <v>993</v>
      </c>
      <c r="G3" t="s">
        <v>994</v>
      </c>
      <c r="H3" t="s">
        <v>644</v>
      </c>
      <c r="I3" t="s">
        <v>891</v>
      </c>
      <c r="J3" t="s">
        <v>989</v>
      </c>
      <c r="K3" t="s">
        <v>990</v>
      </c>
    </row>
    <row r="4" spans="2:11" x14ac:dyDescent="0.25">
      <c r="B4">
        <v>0</v>
      </c>
      <c r="E4">
        <v>0</v>
      </c>
      <c r="F4">
        <v>0</v>
      </c>
      <c r="G4">
        <v>0</v>
      </c>
      <c r="H4" s="3"/>
      <c r="I4" t="s">
        <v>411</v>
      </c>
      <c r="J4" s="84">
        <v>8673100000</v>
      </c>
      <c r="K4" s="84">
        <v>8673100000</v>
      </c>
    </row>
    <row r="5" spans="2:11" x14ac:dyDescent="0.25">
      <c r="B5">
        <v>1</v>
      </c>
      <c r="D5">
        <v>1</v>
      </c>
      <c r="E5">
        <v>0</v>
      </c>
      <c r="F5">
        <v>0</v>
      </c>
      <c r="G5">
        <v>1</v>
      </c>
      <c r="H5" s="3" t="s">
        <v>737</v>
      </c>
      <c r="I5" t="s">
        <v>831</v>
      </c>
      <c r="J5" s="84"/>
      <c r="K5" s="84"/>
    </row>
    <row r="6" spans="2:11" x14ac:dyDescent="0.25">
      <c r="B6">
        <v>2</v>
      </c>
      <c r="C6">
        <v>1</v>
      </c>
      <c r="D6">
        <v>2</v>
      </c>
      <c r="E6">
        <v>1</v>
      </c>
      <c r="F6">
        <v>0</v>
      </c>
      <c r="G6">
        <v>0</v>
      </c>
      <c r="H6" s="3" t="s">
        <v>694</v>
      </c>
      <c r="I6" t="s">
        <v>727</v>
      </c>
      <c r="J6" s="84">
        <v>10800000000</v>
      </c>
      <c r="K6" s="84"/>
    </row>
    <row r="7" spans="2:11" x14ac:dyDescent="0.25">
      <c r="B7">
        <v>3</v>
      </c>
      <c r="D7">
        <v>3</v>
      </c>
      <c r="E7">
        <v>0</v>
      </c>
      <c r="F7">
        <v>0</v>
      </c>
      <c r="G7">
        <v>1</v>
      </c>
      <c r="H7" s="3" t="s">
        <v>738</v>
      </c>
      <c r="I7" t="s">
        <v>739</v>
      </c>
      <c r="J7" s="84"/>
      <c r="K7" s="84"/>
    </row>
    <row r="8" spans="2:11" x14ac:dyDescent="0.25">
      <c r="B8">
        <v>4</v>
      </c>
      <c r="C8">
        <v>2</v>
      </c>
      <c r="D8">
        <v>4</v>
      </c>
      <c r="E8">
        <v>1</v>
      </c>
      <c r="F8">
        <v>0</v>
      </c>
      <c r="G8">
        <v>0</v>
      </c>
      <c r="H8" s="3" t="s">
        <v>695</v>
      </c>
      <c r="I8" t="s">
        <v>726</v>
      </c>
      <c r="J8" s="84">
        <v>-2700000000</v>
      </c>
      <c r="K8" s="84"/>
    </row>
    <row r="9" spans="2:11" x14ac:dyDescent="0.25">
      <c r="B9">
        <v>5</v>
      </c>
      <c r="D9">
        <v>5</v>
      </c>
      <c r="E9">
        <v>0</v>
      </c>
      <c r="F9">
        <v>0</v>
      </c>
      <c r="G9">
        <v>1</v>
      </c>
      <c r="H9" s="3" t="s">
        <v>697</v>
      </c>
      <c r="I9" t="s">
        <v>673</v>
      </c>
      <c r="J9" s="84"/>
      <c r="K9" s="84"/>
    </row>
    <row r="10" spans="2:11" x14ac:dyDescent="0.25">
      <c r="B10">
        <v>6</v>
      </c>
      <c r="C10">
        <v>3</v>
      </c>
      <c r="D10">
        <v>6</v>
      </c>
      <c r="E10">
        <v>1</v>
      </c>
      <c r="F10">
        <v>0</v>
      </c>
      <c r="G10">
        <v>0</v>
      </c>
      <c r="H10" s="3" t="s">
        <v>728</v>
      </c>
      <c r="I10" t="s">
        <v>729</v>
      </c>
      <c r="J10" s="84">
        <v>1000000</v>
      </c>
      <c r="K10" s="84"/>
    </row>
    <row r="11" spans="2:11" x14ac:dyDescent="0.25">
      <c r="B11">
        <v>7</v>
      </c>
      <c r="D11">
        <v>7</v>
      </c>
      <c r="E11">
        <v>0</v>
      </c>
      <c r="F11">
        <v>0</v>
      </c>
      <c r="G11">
        <v>1</v>
      </c>
      <c r="H11" s="3" t="s">
        <v>740</v>
      </c>
      <c r="I11" t="s">
        <v>550</v>
      </c>
      <c r="J11" s="84"/>
      <c r="K11" s="84"/>
    </row>
    <row r="12" spans="2:11" x14ac:dyDescent="0.25">
      <c r="B12">
        <v>8</v>
      </c>
      <c r="D12">
        <v>8</v>
      </c>
      <c r="E12">
        <v>1</v>
      </c>
      <c r="F12">
        <v>0</v>
      </c>
      <c r="G12">
        <v>0</v>
      </c>
      <c r="H12" s="3" t="s">
        <v>700</v>
      </c>
      <c r="I12" t="s">
        <v>732</v>
      </c>
      <c r="J12" s="84"/>
      <c r="K12" s="84"/>
    </row>
    <row r="13" spans="2:11" x14ac:dyDescent="0.25">
      <c r="B13">
        <v>9</v>
      </c>
      <c r="C13">
        <v>4</v>
      </c>
      <c r="D13">
        <v>9</v>
      </c>
      <c r="E13">
        <v>1</v>
      </c>
      <c r="F13">
        <v>0</v>
      </c>
      <c r="G13">
        <v>0</v>
      </c>
      <c r="H13" s="3" t="s">
        <v>701</v>
      </c>
      <c r="I13" t="s">
        <v>733</v>
      </c>
      <c r="J13" s="84">
        <v>100000</v>
      </c>
      <c r="K13" s="84"/>
    </row>
    <row r="14" spans="2:11" x14ac:dyDescent="0.25">
      <c r="B14">
        <v>10</v>
      </c>
      <c r="D14">
        <v>10</v>
      </c>
      <c r="E14">
        <v>1</v>
      </c>
      <c r="F14">
        <v>0</v>
      </c>
      <c r="G14">
        <v>0</v>
      </c>
      <c r="H14" s="3" t="s">
        <v>734</v>
      </c>
      <c r="I14" t="s">
        <v>735</v>
      </c>
      <c r="J14" s="84"/>
      <c r="K14" s="84"/>
    </row>
    <row r="15" spans="2:11" x14ac:dyDescent="0.25">
      <c r="B15">
        <v>11</v>
      </c>
      <c r="D15">
        <v>11</v>
      </c>
      <c r="E15">
        <v>0</v>
      </c>
      <c r="F15">
        <v>0</v>
      </c>
      <c r="G15">
        <v>1</v>
      </c>
      <c r="H15" s="3" t="s">
        <v>741</v>
      </c>
      <c r="I15" t="s">
        <v>870</v>
      </c>
      <c r="J15" s="84"/>
      <c r="K15" s="84"/>
    </row>
    <row r="16" spans="2:11" x14ac:dyDescent="0.25">
      <c r="B16">
        <v>12</v>
      </c>
      <c r="D16">
        <v>12</v>
      </c>
      <c r="E16">
        <v>1</v>
      </c>
      <c r="F16">
        <v>0</v>
      </c>
      <c r="G16">
        <v>0</v>
      </c>
      <c r="H16" s="3" t="s">
        <v>703</v>
      </c>
      <c r="I16" t="s">
        <v>866</v>
      </c>
      <c r="J16" s="84"/>
      <c r="K16" s="84"/>
    </row>
    <row r="17" spans="2:11" x14ac:dyDescent="0.25">
      <c r="B17">
        <v>13</v>
      </c>
      <c r="D17">
        <v>13</v>
      </c>
      <c r="E17">
        <v>1</v>
      </c>
      <c r="F17">
        <v>0</v>
      </c>
      <c r="G17">
        <v>0</v>
      </c>
      <c r="H17" s="3" t="s">
        <v>742</v>
      </c>
      <c r="I17" t="s">
        <v>871</v>
      </c>
      <c r="J17" s="84"/>
      <c r="K17" s="84"/>
    </row>
    <row r="18" spans="2:11" x14ac:dyDescent="0.25">
      <c r="B18">
        <v>14</v>
      </c>
      <c r="D18">
        <v>14</v>
      </c>
      <c r="E18">
        <v>0</v>
      </c>
      <c r="F18">
        <v>0</v>
      </c>
      <c r="G18">
        <v>1</v>
      </c>
      <c r="H18" s="3" t="s">
        <v>780</v>
      </c>
      <c r="I18" t="s">
        <v>781</v>
      </c>
      <c r="J18" s="84"/>
      <c r="K18" s="84"/>
    </row>
    <row r="19" spans="2:11" x14ac:dyDescent="0.25">
      <c r="B19">
        <v>15</v>
      </c>
      <c r="C19">
        <v>5</v>
      </c>
      <c r="D19">
        <v>15</v>
      </c>
      <c r="E19">
        <v>1</v>
      </c>
      <c r="F19">
        <v>0</v>
      </c>
      <c r="G19">
        <v>0</v>
      </c>
      <c r="H19" s="3" t="s">
        <v>782</v>
      </c>
      <c r="I19" t="s">
        <v>830</v>
      </c>
      <c r="J19" s="84">
        <v>72000000</v>
      </c>
      <c r="K19" s="84"/>
    </row>
    <row r="20" spans="2:11" x14ac:dyDescent="0.25">
      <c r="B20">
        <v>16</v>
      </c>
      <c r="D20">
        <v>16</v>
      </c>
      <c r="E20">
        <v>1</v>
      </c>
      <c r="F20">
        <v>0</v>
      </c>
      <c r="G20">
        <v>0</v>
      </c>
      <c r="H20" s="3" t="s">
        <v>832</v>
      </c>
      <c r="I20" t="s">
        <v>833</v>
      </c>
      <c r="J20" s="84"/>
      <c r="K20" s="84"/>
    </row>
    <row r="21" spans="2:11" x14ac:dyDescent="0.25">
      <c r="B21">
        <v>17</v>
      </c>
      <c r="D21">
        <v>17</v>
      </c>
      <c r="E21">
        <v>0</v>
      </c>
      <c r="F21">
        <v>0</v>
      </c>
      <c r="G21">
        <v>1</v>
      </c>
      <c r="H21" s="3" t="s">
        <v>743</v>
      </c>
      <c r="I21" t="s">
        <v>744</v>
      </c>
      <c r="J21" s="84"/>
      <c r="K21" s="84"/>
    </row>
    <row r="22" spans="2:11" x14ac:dyDescent="0.25">
      <c r="B22">
        <v>18</v>
      </c>
      <c r="C22">
        <v>6</v>
      </c>
      <c r="D22">
        <v>18</v>
      </c>
      <c r="E22">
        <v>1</v>
      </c>
      <c r="F22">
        <v>0</v>
      </c>
      <c r="G22">
        <v>0</v>
      </c>
      <c r="H22" s="3" t="s">
        <v>702</v>
      </c>
      <c r="I22" t="s">
        <v>681</v>
      </c>
      <c r="J22" s="84">
        <v>500000000</v>
      </c>
      <c r="K22" s="84"/>
    </row>
    <row r="23" spans="2:11" x14ac:dyDescent="0.25">
      <c r="B23">
        <v>19</v>
      </c>
      <c r="D23">
        <v>19</v>
      </c>
      <c r="E23">
        <v>1</v>
      </c>
      <c r="F23">
        <v>0</v>
      </c>
      <c r="G23">
        <v>0</v>
      </c>
      <c r="H23" s="3" t="s">
        <v>745</v>
      </c>
      <c r="I23" t="s">
        <v>783</v>
      </c>
      <c r="J23" s="84"/>
      <c r="K23" s="84"/>
    </row>
    <row r="24" spans="2:11" x14ac:dyDescent="0.25">
      <c r="B24">
        <v>20</v>
      </c>
      <c r="D24">
        <v>20</v>
      </c>
      <c r="E24">
        <v>0</v>
      </c>
      <c r="F24">
        <v>0</v>
      </c>
      <c r="G24">
        <v>1</v>
      </c>
      <c r="H24" s="3" t="s">
        <v>746</v>
      </c>
      <c r="I24" t="s">
        <v>747</v>
      </c>
      <c r="J24" s="84"/>
      <c r="K24" s="84"/>
    </row>
    <row r="25" spans="2:11" x14ac:dyDescent="0.25">
      <c r="B25">
        <v>21</v>
      </c>
      <c r="C25">
        <v>7</v>
      </c>
      <c r="D25">
        <v>21</v>
      </c>
      <c r="E25">
        <v>0</v>
      </c>
      <c r="F25">
        <v>1</v>
      </c>
      <c r="G25">
        <v>0</v>
      </c>
      <c r="H25" s="3" t="s">
        <v>705</v>
      </c>
      <c r="I25" t="s">
        <v>691</v>
      </c>
      <c r="J25" s="84"/>
      <c r="K25" s="84">
        <v>1000000000</v>
      </c>
    </row>
    <row r="26" spans="2:11" x14ac:dyDescent="0.25">
      <c r="B26">
        <v>22</v>
      </c>
      <c r="D26">
        <v>22</v>
      </c>
      <c r="E26">
        <v>0</v>
      </c>
      <c r="F26">
        <v>0</v>
      </c>
      <c r="G26">
        <v>1</v>
      </c>
      <c r="H26" s="3" t="s">
        <v>748</v>
      </c>
      <c r="I26" t="s">
        <v>690</v>
      </c>
      <c r="J26" s="84"/>
      <c r="K26" s="84"/>
    </row>
    <row r="27" spans="2:11" x14ac:dyDescent="0.25">
      <c r="B27">
        <v>23</v>
      </c>
      <c r="C27">
        <v>8</v>
      </c>
      <c r="D27">
        <v>23</v>
      </c>
      <c r="E27">
        <v>0</v>
      </c>
      <c r="F27">
        <v>1</v>
      </c>
      <c r="G27">
        <v>0</v>
      </c>
      <c r="H27" s="3" t="s">
        <v>704</v>
      </c>
      <c r="I27" t="s">
        <v>690</v>
      </c>
      <c r="J27" s="84"/>
      <c r="K27" s="84">
        <v>2648750000</v>
      </c>
    </row>
    <row r="28" spans="2:11" x14ac:dyDescent="0.25">
      <c r="B28">
        <v>24</v>
      </c>
      <c r="D28">
        <v>24</v>
      </c>
      <c r="E28">
        <v>0</v>
      </c>
      <c r="F28">
        <v>1</v>
      </c>
      <c r="G28">
        <v>0</v>
      </c>
      <c r="H28" s="3" t="s">
        <v>749</v>
      </c>
      <c r="I28" t="s">
        <v>554</v>
      </c>
      <c r="J28" s="84"/>
      <c r="K28" s="84"/>
    </row>
    <row r="29" spans="2:11" x14ac:dyDescent="0.25">
      <c r="B29">
        <v>25</v>
      </c>
      <c r="D29">
        <v>25</v>
      </c>
      <c r="E29">
        <v>0</v>
      </c>
      <c r="F29">
        <v>0</v>
      </c>
      <c r="G29">
        <v>1</v>
      </c>
      <c r="H29" s="3" t="s">
        <v>750</v>
      </c>
      <c r="I29" t="s">
        <v>751</v>
      </c>
      <c r="J29" s="84"/>
      <c r="K29" s="84"/>
    </row>
    <row r="30" spans="2:11" x14ac:dyDescent="0.25">
      <c r="B30">
        <v>26</v>
      </c>
      <c r="C30">
        <v>9</v>
      </c>
      <c r="D30">
        <v>26</v>
      </c>
      <c r="E30">
        <v>0</v>
      </c>
      <c r="F30">
        <v>1</v>
      </c>
      <c r="G30">
        <v>0</v>
      </c>
      <c r="H30" s="3" t="s">
        <v>706</v>
      </c>
      <c r="I30" t="s">
        <v>687</v>
      </c>
      <c r="J30" s="84"/>
      <c r="K30" s="84">
        <v>4800000000</v>
      </c>
    </row>
    <row r="31" spans="2:11" x14ac:dyDescent="0.25">
      <c r="B31">
        <v>27</v>
      </c>
      <c r="D31">
        <v>27</v>
      </c>
      <c r="E31">
        <v>0</v>
      </c>
      <c r="F31">
        <v>0</v>
      </c>
      <c r="G31">
        <v>1</v>
      </c>
      <c r="H31" s="3" t="s">
        <v>752</v>
      </c>
      <c r="I31" t="s">
        <v>753</v>
      </c>
      <c r="J31" s="84"/>
      <c r="K31" s="84"/>
    </row>
    <row r="32" spans="2:11" x14ac:dyDescent="0.25">
      <c r="B32">
        <v>28</v>
      </c>
      <c r="D32">
        <v>28</v>
      </c>
      <c r="E32">
        <v>0</v>
      </c>
      <c r="F32">
        <v>1</v>
      </c>
      <c r="G32">
        <v>0</v>
      </c>
      <c r="H32" s="3" t="s">
        <v>709</v>
      </c>
      <c r="I32" t="s">
        <v>686</v>
      </c>
      <c r="J32" s="84"/>
      <c r="K32" s="84"/>
    </row>
    <row r="33" spans="2:11" x14ac:dyDescent="0.25">
      <c r="B33">
        <v>29</v>
      </c>
      <c r="D33">
        <v>29</v>
      </c>
      <c r="E33">
        <v>0</v>
      </c>
      <c r="F33">
        <v>1</v>
      </c>
      <c r="G33">
        <v>0</v>
      </c>
      <c r="H33" s="3" t="s">
        <v>707</v>
      </c>
      <c r="I33" t="s">
        <v>688</v>
      </c>
      <c r="J33" s="84"/>
      <c r="K33" s="84"/>
    </row>
    <row r="34" spans="2:11" x14ac:dyDescent="0.25">
      <c r="B34">
        <v>30</v>
      </c>
      <c r="C34">
        <v>10</v>
      </c>
      <c r="D34">
        <v>30</v>
      </c>
      <c r="E34">
        <v>0</v>
      </c>
      <c r="F34">
        <v>1</v>
      </c>
      <c r="G34">
        <v>0</v>
      </c>
      <c r="H34" s="3" t="s">
        <v>708</v>
      </c>
      <c r="I34" t="s">
        <v>689</v>
      </c>
      <c r="J34" s="84"/>
      <c r="K34" s="84">
        <v>36750000</v>
      </c>
    </row>
    <row r="35" spans="2:11" x14ac:dyDescent="0.25">
      <c r="B35">
        <v>31</v>
      </c>
      <c r="D35">
        <v>31</v>
      </c>
      <c r="E35">
        <v>0</v>
      </c>
      <c r="F35">
        <v>0</v>
      </c>
      <c r="G35">
        <v>1</v>
      </c>
      <c r="H35" s="3" t="s">
        <v>754</v>
      </c>
      <c r="I35" t="s">
        <v>873</v>
      </c>
      <c r="J35" s="84"/>
      <c r="K35" s="84"/>
    </row>
    <row r="36" spans="2:11" x14ac:dyDescent="0.25">
      <c r="B36">
        <v>32</v>
      </c>
      <c r="C36">
        <v>11</v>
      </c>
      <c r="D36">
        <v>32</v>
      </c>
      <c r="E36">
        <v>0</v>
      </c>
      <c r="F36">
        <v>1</v>
      </c>
      <c r="G36">
        <v>0</v>
      </c>
      <c r="H36" s="3" t="s">
        <v>714</v>
      </c>
      <c r="I36" t="s">
        <v>664</v>
      </c>
      <c r="J36" s="84"/>
      <c r="K36" s="84">
        <v>2860000</v>
      </c>
    </row>
    <row r="37" spans="2:11" x14ac:dyDescent="0.25">
      <c r="B37">
        <v>33</v>
      </c>
      <c r="C37">
        <v>12</v>
      </c>
      <c r="D37">
        <v>33</v>
      </c>
      <c r="E37">
        <v>0</v>
      </c>
      <c r="F37">
        <v>1</v>
      </c>
      <c r="G37">
        <v>0</v>
      </c>
      <c r="H37" s="3" t="s">
        <v>857</v>
      </c>
      <c r="I37" t="s">
        <v>550</v>
      </c>
      <c r="J37" s="84"/>
      <c r="K37" s="84">
        <v>41600000</v>
      </c>
    </row>
    <row r="38" spans="2:11" x14ac:dyDescent="0.25">
      <c r="B38">
        <v>34</v>
      </c>
      <c r="C38">
        <v>13</v>
      </c>
      <c r="D38">
        <v>34</v>
      </c>
      <c r="E38">
        <v>0</v>
      </c>
      <c r="F38">
        <v>1</v>
      </c>
      <c r="G38">
        <v>0</v>
      </c>
      <c r="H38" s="3" t="s">
        <v>860</v>
      </c>
      <c r="I38" t="s">
        <v>674</v>
      </c>
      <c r="J38" s="84"/>
      <c r="K38" s="84">
        <v>18000000</v>
      </c>
    </row>
    <row r="39" spans="2:11" x14ac:dyDescent="0.25">
      <c r="B39">
        <v>35</v>
      </c>
      <c r="C39">
        <v>14</v>
      </c>
      <c r="D39">
        <v>35</v>
      </c>
      <c r="E39">
        <v>0</v>
      </c>
      <c r="F39">
        <v>1</v>
      </c>
      <c r="G39">
        <v>0</v>
      </c>
      <c r="H39" s="3" t="s">
        <v>859</v>
      </c>
      <c r="I39" t="s">
        <v>666</v>
      </c>
      <c r="J39" s="84"/>
      <c r="K39" s="84">
        <v>6600000</v>
      </c>
    </row>
    <row r="40" spans="2:11" x14ac:dyDescent="0.25">
      <c r="B40">
        <v>36</v>
      </c>
      <c r="D40">
        <v>36</v>
      </c>
      <c r="E40">
        <v>0</v>
      </c>
      <c r="F40">
        <v>0</v>
      </c>
      <c r="G40">
        <v>1</v>
      </c>
      <c r="H40" s="3" t="s">
        <v>784</v>
      </c>
      <c r="I40" t="s">
        <v>785</v>
      </c>
      <c r="J40" s="84"/>
      <c r="K40" s="84"/>
    </row>
    <row r="41" spans="2:11" x14ac:dyDescent="0.25">
      <c r="B41">
        <v>37</v>
      </c>
      <c r="D41">
        <v>37</v>
      </c>
      <c r="E41">
        <v>0</v>
      </c>
      <c r="F41">
        <v>1</v>
      </c>
      <c r="G41">
        <v>0</v>
      </c>
      <c r="H41" s="3" t="s">
        <v>786</v>
      </c>
      <c r="I41" t="s">
        <v>834</v>
      </c>
      <c r="J41" s="84"/>
      <c r="K41" s="84"/>
    </row>
    <row r="42" spans="2:11" x14ac:dyDescent="0.25">
      <c r="B42">
        <v>38</v>
      </c>
      <c r="D42">
        <v>38</v>
      </c>
      <c r="E42">
        <v>0</v>
      </c>
      <c r="F42">
        <v>1</v>
      </c>
      <c r="G42">
        <v>0</v>
      </c>
      <c r="H42" s="3" t="s">
        <v>835</v>
      </c>
      <c r="I42" t="s">
        <v>836</v>
      </c>
      <c r="J42" s="84"/>
      <c r="K42" s="84"/>
    </row>
    <row r="43" spans="2:11" x14ac:dyDescent="0.25">
      <c r="B43">
        <v>39</v>
      </c>
      <c r="D43">
        <v>39</v>
      </c>
      <c r="E43">
        <v>0</v>
      </c>
      <c r="F43">
        <v>0</v>
      </c>
      <c r="G43">
        <v>1</v>
      </c>
      <c r="H43" s="3" t="s">
        <v>755</v>
      </c>
      <c r="I43" t="s">
        <v>872</v>
      </c>
      <c r="J43" s="84"/>
      <c r="K43" s="84"/>
    </row>
    <row r="44" spans="2:11" x14ac:dyDescent="0.25">
      <c r="B44">
        <v>40</v>
      </c>
      <c r="C44">
        <v>15</v>
      </c>
      <c r="D44">
        <v>40</v>
      </c>
      <c r="E44">
        <v>0</v>
      </c>
      <c r="F44">
        <v>1</v>
      </c>
      <c r="G44">
        <v>0</v>
      </c>
      <c r="H44" s="3" t="s">
        <v>710</v>
      </c>
      <c r="I44" t="s">
        <v>864</v>
      </c>
      <c r="J44" s="84"/>
      <c r="K44" s="84">
        <v>110400000</v>
      </c>
    </row>
    <row r="45" spans="2:11" x14ac:dyDescent="0.25">
      <c r="B45">
        <v>41</v>
      </c>
      <c r="D45">
        <v>41</v>
      </c>
      <c r="E45">
        <v>0</v>
      </c>
      <c r="F45">
        <v>1</v>
      </c>
      <c r="G45">
        <v>0</v>
      </c>
      <c r="H45" s="3" t="s">
        <v>858</v>
      </c>
      <c r="I45" t="s">
        <v>865</v>
      </c>
      <c r="J45" s="84"/>
      <c r="K45" s="84"/>
    </row>
    <row r="46" spans="2:11" x14ac:dyDescent="0.25">
      <c r="B46">
        <v>42</v>
      </c>
      <c r="D46">
        <v>42</v>
      </c>
      <c r="E46">
        <v>0</v>
      </c>
      <c r="F46">
        <v>0</v>
      </c>
      <c r="G46">
        <v>1</v>
      </c>
      <c r="H46" s="3" t="s">
        <v>787</v>
      </c>
      <c r="I46" t="s">
        <v>665</v>
      </c>
      <c r="J46" s="84"/>
      <c r="K46" s="84"/>
    </row>
    <row r="47" spans="2:11" x14ac:dyDescent="0.25">
      <c r="B47">
        <v>43</v>
      </c>
      <c r="C47">
        <v>16</v>
      </c>
      <c r="D47">
        <v>43</v>
      </c>
      <c r="E47">
        <v>0</v>
      </c>
      <c r="F47">
        <v>1</v>
      </c>
      <c r="G47">
        <v>0</v>
      </c>
      <c r="H47" s="3" t="s">
        <v>715</v>
      </c>
      <c r="I47" t="s">
        <v>665</v>
      </c>
      <c r="J47" s="84"/>
      <c r="K47" s="84">
        <v>8140000</v>
      </c>
    </row>
    <row r="48" spans="2:11" x14ac:dyDescent="0.25">
      <c r="B48">
        <v>44</v>
      </c>
      <c r="D48">
        <v>44</v>
      </c>
      <c r="E48">
        <v>0</v>
      </c>
      <c r="F48">
        <v>0</v>
      </c>
      <c r="G48">
        <v>1</v>
      </c>
      <c r="H48" s="3" t="s">
        <v>788</v>
      </c>
      <c r="I48" t="s">
        <v>789</v>
      </c>
      <c r="J48" s="84"/>
      <c r="K48" s="84"/>
    </row>
    <row r="49" spans="2:11" x14ac:dyDescent="0.25">
      <c r="B49">
        <v>45</v>
      </c>
      <c r="D49">
        <v>45</v>
      </c>
      <c r="E49">
        <v>0</v>
      </c>
      <c r="F49">
        <v>1</v>
      </c>
      <c r="G49">
        <v>0</v>
      </c>
      <c r="H49" s="3" t="s">
        <v>716</v>
      </c>
      <c r="I49" t="s">
        <v>675</v>
      </c>
      <c r="J49" s="84"/>
      <c r="K49" s="84"/>
    </row>
    <row r="70" spans="11:11" x14ac:dyDescent="0.25">
      <c r="K70" s="84"/>
    </row>
  </sheetData>
  <phoneticPr fontId="4" type="noConversion"/>
  <conditionalFormatting sqref="B4:K49">
    <cfRule type="expression" dxfId="31" priority="3">
      <formula>$G4=1</formula>
    </cfRule>
  </conditionalFormatting>
  <conditionalFormatting sqref="J4:J49">
    <cfRule type="expression" dxfId="30" priority="2">
      <formula>$E4=1</formula>
    </cfRule>
  </conditionalFormatting>
  <conditionalFormatting sqref="K4:K49">
    <cfRule type="expression" dxfId="29" priority="1">
      <formula>$F4=1</formula>
    </cfRule>
  </conditionalFormatting>
  <dataValidations count="1">
    <dataValidation allowBlank="1" showInputMessage="1" showErrorMessage="1" sqref="A1" xr:uid="{5C7C6282-8B1A-4D22-A4F9-E84FB9FA47FC}"/>
  </dataValidations>
  <pageMargins left="0.7" right="0.7" top="0.75" bottom="0.75" header="0.3" footer="0.3"/>
  <pageSetup paperSize="9" scale="8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DABD-7821-41BA-9093-C292B9EE8CF2}">
  <sheetPr codeName="Sheet7">
    <tabColor theme="4"/>
    <pageSetUpPr fitToPage="1"/>
  </sheetPr>
  <dimension ref="B3:AH7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5" width="0" hidden="1" customWidth="1"/>
    <col min="6" max="6" width="12.28515625" customWidth="1"/>
    <col min="7" max="7" width="11.42578125" customWidth="1"/>
    <col min="8" max="9" width="12.140625" customWidth="1"/>
    <col min="10" max="10" width="12.42578125" bestFit="1" customWidth="1"/>
    <col min="11" max="11" width="12" bestFit="1" customWidth="1"/>
    <col min="12" max="12" width="12.42578125" bestFit="1" customWidth="1"/>
    <col min="13" max="13" width="12" bestFit="1" customWidth="1"/>
    <col min="14" max="14" width="12.42578125" bestFit="1" customWidth="1"/>
    <col min="15" max="15" width="12" bestFit="1" customWidth="1"/>
    <col min="16" max="16" width="12.42578125" bestFit="1" customWidth="1"/>
    <col min="17" max="17" width="12" bestFit="1" customWidth="1"/>
    <col min="18" max="18" width="12.42578125" bestFit="1" customWidth="1"/>
    <col min="19" max="19" width="12" bestFit="1" customWidth="1"/>
    <col min="20" max="20" width="12.42578125" bestFit="1" customWidth="1"/>
    <col min="21" max="21" width="12" bestFit="1" customWidth="1"/>
    <col min="22" max="22" width="12.42578125" bestFit="1" customWidth="1"/>
    <col min="23" max="23" width="12" bestFit="1" customWidth="1"/>
    <col min="24" max="24" width="12.42578125" bestFit="1" customWidth="1"/>
    <col min="25" max="25" width="12" bestFit="1" customWidth="1"/>
    <col min="26" max="26" width="12.42578125" bestFit="1" customWidth="1"/>
    <col min="27" max="27" width="12" bestFit="1" customWidth="1"/>
    <col min="28" max="28" width="12.42578125" bestFit="1" customWidth="1"/>
    <col min="29" max="29" width="12" bestFit="1" customWidth="1"/>
    <col min="30" max="30" width="12.42578125" bestFit="1" customWidth="1"/>
    <col min="31" max="31" width="12" bestFit="1" customWidth="1"/>
    <col min="32" max="32" width="12.42578125" bestFit="1" customWidth="1"/>
    <col min="33" max="33" width="12" bestFit="1" customWidth="1"/>
    <col min="34" max="34" width="19.140625" hidden="1" customWidth="1"/>
    <col min="35" max="35" width="11.140625" customWidth="1"/>
    <col min="36" max="36" width="12.140625" customWidth="1"/>
    <col min="37" max="37" width="15.7109375" customWidth="1"/>
    <col min="121" max="121" width="6.42578125" bestFit="1" customWidth="1"/>
  </cols>
  <sheetData>
    <row r="3" spans="2:34" x14ac:dyDescent="0.25">
      <c r="B3" t="s">
        <v>77</v>
      </c>
      <c r="C3" t="s">
        <v>886</v>
      </c>
      <c r="D3" t="s">
        <v>887</v>
      </c>
      <c r="E3" t="s">
        <v>889</v>
      </c>
      <c r="F3" t="s">
        <v>928</v>
      </c>
      <c r="G3" t="s">
        <v>929</v>
      </c>
      <c r="H3" t="s">
        <v>927</v>
      </c>
      <c r="I3" t="s">
        <v>898</v>
      </c>
      <c r="J3" t="s">
        <v>899</v>
      </c>
      <c r="K3" t="s">
        <v>900</v>
      </c>
      <c r="L3" t="s">
        <v>901</v>
      </c>
      <c r="M3" t="s">
        <v>902</v>
      </c>
      <c r="N3" t="s">
        <v>903</v>
      </c>
      <c r="O3" t="s">
        <v>904</v>
      </c>
      <c r="P3" t="s">
        <v>905</v>
      </c>
      <c r="Q3" t="s">
        <v>906</v>
      </c>
      <c r="R3" t="s">
        <v>907</v>
      </c>
      <c r="S3" t="s">
        <v>908</v>
      </c>
      <c r="T3" t="s">
        <v>909</v>
      </c>
      <c r="U3" t="s">
        <v>910</v>
      </c>
      <c r="V3" t="s">
        <v>911</v>
      </c>
      <c r="W3" t="s">
        <v>912</v>
      </c>
      <c r="X3" t="s">
        <v>913</v>
      </c>
      <c r="Y3" t="s">
        <v>914</v>
      </c>
      <c r="Z3" t="s">
        <v>915</v>
      </c>
      <c r="AA3" t="s">
        <v>916</v>
      </c>
      <c r="AB3" t="s">
        <v>917</v>
      </c>
      <c r="AC3" t="s">
        <v>918</v>
      </c>
      <c r="AD3" t="s">
        <v>919</v>
      </c>
      <c r="AE3" t="s">
        <v>920</v>
      </c>
      <c r="AF3" t="s">
        <v>921</v>
      </c>
      <c r="AG3" t="s">
        <v>922</v>
      </c>
      <c r="AH3" t="s">
        <v>923</v>
      </c>
    </row>
    <row r="4" spans="2:34" x14ac:dyDescent="0.25">
      <c r="B4">
        <v>0</v>
      </c>
      <c r="C4">
        <v>70</v>
      </c>
      <c r="D4">
        <v>68</v>
      </c>
      <c r="E4">
        <v>2</v>
      </c>
      <c r="F4" t="s">
        <v>624</v>
      </c>
      <c r="G4" t="s">
        <v>1602</v>
      </c>
      <c r="H4" s="85" t="s">
        <v>662</v>
      </c>
      <c r="I4" s="85">
        <v>1.1000000000000001</v>
      </c>
      <c r="J4" s="85">
        <v>1.1000000000000001</v>
      </c>
      <c r="K4" s="85">
        <v>1.1000000000000001</v>
      </c>
      <c r="L4" s="85">
        <v>1.1000000000000001</v>
      </c>
      <c r="M4" s="85">
        <v>1.1000000000000001</v>
      </c>
      <c r="N4" s="85">
        <v>1.1000000000000001</v>
      </c>
      <c r="O4" s="85">
        <v>1.1000000000000001</v>
      </c>
      <c r="P4" s="85">
        <v>1.1000000000000001</v>
      </c>
      <c r="Q4" s="85">
        <v>1.1000000000000001</v>
      </c>
      <c r="R4" s="85">
        <v>1.1000000000000001</v>
      </c>
      <c r="S4" s="85">
        <v>1.1000000000000001</v>
      </c>
      <c r="T4" s="85">
        <v>1.1000000000000001</v>
      </c>
      <c r="U4" s="85">
        <v>1.1000000000000001</v>
      </c>
      <c r="V4" s="85">
        <v>1.1000000000000001</v>
      </c>
      <c r="W4" s="85">
        <v>1.1000000000000001</v>
      </c>
      <c r="X4" s="85">
        <v>1.1000000000000001</v>
      </c>
      <c r="Y4" s="85">
        <v>1.1000000000000001</v>
      </c>
      <c r="Z4" s="85">
        <v>1.1000000000000001</v>
      </c>
      <c r="AA4" s="85">
        <v>1.1000000000000001</v>
      </c>
      <c r="AB4" s="85">
        <v>1.1000000000000001</v>
      </c>
      <c r="AC4" s="85">
        <v>1.1000000000000001</v>
      </c>
      <c r="AD4" s="85">
        <v>1.1000000000000001</v>
      </c>
      <c r="AE4" s="85">
        <v>1.1000000000000001</v>
      </c>
      <c r="AF4" s="85">
        <v>1.1000000000000001</v>
      </c>
      <c r="AG4" s="85">
        <v>1.1000000000000001</v>
      </c>
    </row>
    <row r="5" spans="2:34" x14ac:dyDescent="0.25">
      <c r="B5">
        <v>1</v>
      </c>
      <c r="C5">
        <v>70</v>
      </c>
      <c r="D5">
        <v>69</v>
      </c>
      <c r="E5">
        <v>2</v>
      </c>
      <c r="F5" t="s">
        <v>624</v>
      </c>
      <c r="G5" t="s">
        <v>1561</v>
      </c>
      <c r="H5" s="85" t="s">
        <v>662</v>
      </c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</row>
    <row r="6" spans="2:34" x14ac:dyDescent="0.25">
      <c r="B6">
        <v>2</v>
      </c>
      <c r="C6">
        <v>71</v>
      </c>
      <c r="D6">
        <v>68</v>
      </c>
      <c r="E6">
        <v>2</v>
      </c>
      <c r="F6" t="s">
        <v>625</v>
      </c>
      <c r="G6" t="s">
        <v>1602</v>
      </c>
      <c r="H6" s="85" t="s">
        <v>662</v>
      </c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</row>
    <row r="7" spans="2:34" x14ac:dyDescent="0.25">
      <c r="B7">
        <v>3</v>
      </c>
      <c r="C7">
        <v>71</v>
      </c>
      <c r="D7">
        <v>69</v>
      </c>
      <c r="E7">
        <v>2</v>
      </c>
      <c r="F7" t="s">
        <v>625</v>
      </c>
      <c r="G7" t="s">
        <v>1561</v>
      </c>
      <c r="H7" s="85" t="s">
        <v>662</v>
      </c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</row>
  </sheetData>
  <phoneticPr fontId="4" type="noConversion"/>
  <dataValidations count="2">
    <dataValidation allowBlank="1" showInputMessage="1" showErrorMessage="1" sqref="A1" xr:uid="{2455AEAC-A073-4EC8-B6C0-33A67D088EF1}"/>
    <dataValidation type="whole" allowBlank="1" showInputMessage="1" showErrorMessage="1" sqref="E4:E7" xr:uid="{34075134-AFFE-4EC7-829B-7347C137430C}">
      <formula1>0</formula1>
      <formula2>255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C2201"/>
  <sheetViews>
    <sheetView workbookViewId="0">
      <pane ySplit="1" topLeftCell="A2" activePane="bottomLeft" state="frozenSplit"/>
      <selection pane="bottomLeft" activeCell="B12" sqref="B12"/>
    </sheetView>
  </sheetViews>
  <sheetFormatPr defaultRowHeight="15" x14ac:dyDescent="0.25"/>
  <sheetData>
    <row r="1" spans="1:3" x14ac:dyDescent="0.25">
      <c r="A1" s="2" t="s">
        <v>43</v>
      </c>
    </row>
    <row r="2" spans="1:3" x14ac:dyDescent="0.25">
      <c r="A2" t="s">
        <v>630</v>
      </c>
    </row>
    <row r="3" spans="1:3" x14ac:dyDescent="0.25">
      <c r="A3" s="5" t="s">
        <v>24</v>
      </c>
      <c r="B3" t="s">
        <v>144</v>
      </c>
      <c r="C3" s="5" t="s">
        <v>587</v>
      </c>
    </row>
    <row r="4" spans="1:3" x14ac:dyDescent="0.25">
      <c r="A4" s="5" t="s">
        <v>24</v>
      </c>
      <c r="B4" t="s">
        <v>145</v>
      </c>
      <c r="C4" t="b">
        <v>0</v>
      </c>
    </row>
    <row r="5" spans="1:3" x14ac:dyDescent="0.25">
      <c r="A5" s="5" t="s">
        <v>77</v>
      </c>
      <c r="B5" t="s">
        <v>146</v>
      </c>
      <c r="C5" t="b">
        <v>1</v>
      </c>
    </row>
    <row r="6" spans="1:3" x14ac:dyDescent="0.25">
      <c r="A6" s="5" t="s">
        <v>261</v>
      </c>
      <c r="B6" t="s">
        <v>146</v>
      </c>
      <c r="C6" t="b">
        <v>1</v>
      </c>
    </row>
    <row r="7" spans="1:3" x14ac:dyDescent="0.25">
      <c r="A7" s="5" t="s">
        <v>259</v>
      </c>
      <c r="B7" t="s">
        <v>146</v>
      </c>
      <c r="C7" t="b">
        <v>1</v>
      </c>
    </row>
    <row r="8" spans="1:3" x14ac:dyDescent="0.25">
      <c r="A8" s="5" t="s">
        <v>478</v>
      </c>
      <c r="B8" t="s">
        <v>146</v>
      </c>
      <c r="C8" t="b">
        <v>0</v>
      </c>
    </row>
    <row r="9" spans="1:3" x14ac:dyDescent="0.25">
      <c r="A9" s="5" t="s">
        <v>110</v>
      </c>
      <c r="B9" t="s">
        <v>146</v>
      </c>
      <c r="C9" t="b">
        <v>0</v>
      </c>
    </row>
    <row r="10" spans="1:3" x14ac:dyDescent="0.25">
      <c r="A10" s="5" t="s">
        <v>1242</v>
      </c>
      <c r="B10" t="s">
        <v>146</v>
      </c>
      <c r="C10" t="b">
        <v>1</v>
      </c>
    </row>
    <row r="11" spans="1:3" x14ac:dyDescent="0.25">
      <c r="A11" s="5" t="s">
        <v>479</v>
      </c>
      <c r="B11" t="s">
        <v>146</v>
      </c>
      <c r="C11" t="b">
        <v>0</v>
      </c>
    </row>
    <row r="12" spans="1:3" x14ac:dyDescent="0.25">
      <c r="A12" s="5" t="s">
        <v>262</v>
      </c>
      <c r="B12" t="s">
        <v>146</v>
      </c>
      <c r="C12" t="b">
        <v>0</v>
      </c>
    </row>
    <row r="13" spans="1:3" x14ac:dyDescent="0.25">
      <c r="A13" s="5" t="s">
        <v>111</v>
      </c>
      <c r="B13" t="s">
        <v>146</v>
      </c>
      <c r="C13" t="b">
        <v>0</v>
      </c>
    </row>
    <row r="14" spans="1:3" x14ac:dyDescent="0.25">
      <c r="A14" s="5" t="s">
        <v>394</v>
      </c>
      <c r="B14" t="s">
        <v>146</v>
      </c>
      <c r="C14" t="b">
        <v>0</v>
      </c>
    </row>
    <row r="15" spans="1:3" x14ac:dyDescent="0.25">
      <c r="A15" s="5" t="s">
        <v>112</v>
      </c>
      <c r="B15" t="s">
        <v>146</v>
      </c>
      <c r="C15" t="b">
        <v>0</v>
      </c>
    </row>
    <row r="16" spans="1:3" x14ac:dyDescent="0.25">
      <c r="A16" s="5" t="s">
        <v>113</v>
      </c>
      <c r="B16" t="s">
        <v>146</v>
      </c>
      <c r="C16" t="b">
        <v>0</v>
      </c>
    </row>
    <row r="17" spans="1:3" x14ac:dyDescent="0.25">
      <c r="A17" s="5" t="s">
        <v>114</v>
      </c>
      <c r="B17" t="s">
        <v>146</v>
      </c>
      <c r="C17" t="b">
        <v>0</v>
      </c>
    </row>
    <row r="18" spans="1:3" x14ac:dyDescent="0.25">
      <c r="A18" s="5" t="s">
        <v>115</v>
      </c>
      <c r="B18" t="s">
        <v>146</v>
      </c>
      <c r="C18" t="b">
        <v>0</v>
      </c>
    </row>
    <row r="19" spans="1:3" x14ac:dyDescent="0.25">
      <c r="A19" s="5" t="s">
        <v>45</v>
      </c>
      <c r="B19" t="s">
        <v>146</v>
      </c>
      <c r="C19" t="b">
        <v>0</v>
      </c>
    </row>
    <row r="20" spans="1:3" x14ac:dyDescent="0.25">
      <c r="A20" s="5" t="s">
        <v>116</v>
      </c>
      <c r="B20" t="s">
        <v>146</v>
      </c>
      <c r="C20" t="b">
        <v>0</v>
      </c>
    </row>
    <row r="21" spans="1:3" x14ac:dyDescent="0.25">
      <c r="A21" s="5" t="s">
        <v>117</v>
      </c>
      <c r="B21" t="s">
        <v>146</v>
      </c>
      <c r="C21" t="b">
        <v>0</v>
      </c>
    </row>
    <row r="22" spans="1:3" x14ac:dyDescent="0.25">
      <c r="A22" s="5" t="s">
        <v>46</v>
      </c>
      <c r="B22" t="s">
        <v>146</v>
      </c>
      <c r="C22" t="b">
        <v>0</v>
      </c>
    </row>
    <row r="23" spans="1:3" x14ac:dyDescent="0.25">
      <c r="A23" s="5" t="s">
        <v>118</v>
      </c>
      <c r="B23" t="s">
        <v>146</v>
      </c>
      <c r="C23" t="b">
        <v>0</v>
      </c>
    </row>
    <row r="24" spans="1:3" x14ac:dyDescent="0.25">
      <c r="A24" s="5" t="s">
        <v>119</v>
      </c>
      <c r="B24" t="s">
        <v>146</v>
      </c>
      <c r="C24" t="b">
        <v>0</v>
      </c>
    </row>
    <row r="25" spans="1:3" x14ac:dyDescent="0.25">
      <c r="A25" s="5" t="s">
        <v>47</v>
      </c>
      <c r="B25" t="s">
        <v>146</v>
      </c>
      <c r="C25" t="b">
        <v>0</v>
      </c>
    </row>
    <row r="26" spans="1:3" x14ac:dyDescent="0.25">
      <c r="A26" s="5" t="s">
        <v>120</v>
      </c>
      <c r="B26" t="s">
        <v>146</v>
      </c>
      <c r="C26" t="b">
        <v>0</v>
      </c>
    </row>
    <row r="27" spans="1:3" x14ac:dyDescent="0.25">
      <c r="A27" s="5" t="s">
        <v>121</v>
      </c>
      <c r="B27" t="s">
        <v>146</v>
      </c>
      <c r="C27" t="b">
        <v>0</v>
      </c>
    </row>
    <row r="28" spans="1:3" x14ac:dyDescent="0.25">
      <c r="A28" s="5" t="s">
        <v>48</v>
      </c>
      <c r="B28" t="s">
        <v>146</v>
      </c>
      <c r="C28" t="b">
        <v>0</v>
      </c>
    </row>
    <row r="29" spans="1:3" x14ac:dyDescent="0.25">
      <c r="A29" s="5" t="s">
        <v>122</v>
      </c>
      <c r="B29" t="s">
        <v>146</v>
      </c>
      <c r="C29" t="b">
        <v>0</v>
      </c>
    </row>
    <row r="30" spans="1:3" x14ac:dyDescent="0.25">
      <c r="A30" s="5" t="s">
        <v>123</v>
      </c>
      <c r="B30" t="s">
        <v>146</v>
      </c>
      <c r="C30" t="b">
        <v>0</v>
      </c>
    </row>
    <row r="31" spans="1:3" x14ac:dyDescent="0.25">
      <c r="A31" s="5" t="s">
        <v>49</v>
      </c>
      <c r="B31" t="s">
        <v>146</v>
      </c>
      <c r="C31" t="b">
        <v>0</v>
      </c>
    </row>
    <row r="32" spans="1:3" x14ac:dyDescent="0.25">
      <c r="A32" s="5" t="s">
        <v>124</v>
      </c>
      <c r="B32" t="s">
        <v>146</v>
      </c>
      <c r="C32" t="b">
        <v>0</v>
      </c>
    </row>
    <row r="33" spans="1:3" x14ac:dyDescent="0.25">
      <c r="A33" s="5" t="s">
        <v>125</v>
      </c>
      <c r="B33" t="s">
        <v>146</v>
      </c>
      <c r="C33" t="b">
        <v>0</v>
      </c>
    </row>
    <row r="34" spans="1:3" x14ac:dyDescent="0.25">
      <c r="A34" s="5" t="s">
        <v>50</v>
      </c>
      <c r="B34" t="s">
        <v>146</v>
      </c>
      <c r="C34" t="b">
        <v>0</v>
      </c>
    </row>
    <row r="35" spans="1:3" x14ac:dyDescent="0.25">
      <c r="A35" s="5" t="s">
        <v>126</v>
      </c>
      <c r="B35" t="s">
        <v>146</v>
      </c>
      <c r="C35" t="b">
        <v>0</v>
      </c>
    </row>
    <row r="36" spans="1:3" x14ac:dyDescent="0.25">
      <c r="A36" s="5" t="s">
        <v>127</v>
      </c>
      <c r="B36" t="s">
        <v>146</v>
      </c>
      <c r="C36" t="b">
        <v>0</v>
      </c>
    </row>
    <row r="37" spans="1:3" x14ac:dyDescent="0.25">
      <c r="A37" s="5" t="s">
        <v>51</v>
      </c>
      <c r="B37" t="s">
        <v>146</v>
      </c>
      <c r="C37" t="b">
        <v>0</v>
      </c>
    </row>
    <row r="38" spans="1:3" x14ac:dyDescent="0.25">
      <c r="A38" s="5" t="s">
        <v>128</v>
      </c>
      <c r="B38" t="s">
        <v>146</v>
      </c>
      <c r="C38" t="b">
        <v>0</v>
      </c>
    </row>
    <row r="39" spans="1:3" x14ac:dyDescent="0.25">
      <c r="A39" s="5" t="s">
        <v>129</v>
      </c>
      <c r="B39" t="s">
        <v>146</v>
      </c>
      <c r="C39" t="b">
        <v>0</v>
      </c>
    </row>
    <row r="40" spans="1:3" x14ac:dyDescent="0.25">
      <c r="A40" s="5" t="s">
        <v>52</v>
      </c>
      <c r="B40" t="s">
        <v>146</v>
      </c>
      <c r="C40" t="b">
        <v>0</v>
      </c>
    </row>
    <row r="41" spans="1:3" x14ac:dyDescent="0.25">
      <c r="A41" s="5" t="s">
        <v>130</v>
      </c>
      <c r="B41" t="s">
        <v>146</v>
      </c>
      <c r="C41" t="b">
        <v>0</v>
      </c>
    </row>
    <row r="42" spans="1:3" x14ac:dyDescent="0.25">
      <c r="A42" s="5" t="s">
        <v>131</v>
      </c>
      <c r="B42" t="s">
        <v>146</v>
      </c>
      <c r="C42" t="b">
        <v>0</v>
      </c>
    </row>
    <row r="43" spans="1:3" x14ac:dyDescent="0.25">
      <c r="A43" s="5" t="s">
        <v>53</v>
      </c>
      <c r="B43" t="s">
        <v>146</v>
      </c>
      <c r="C43" t="b">
        <v>0</v>
      </c>
    </row>
    <row r="44" spans="1:3" x14ac:dyDescent="0.25">
      <c r="A44" s="5" t="s">
        <v>132</v>
      </c>
      <c r="B44" t="s">
        <v>146</v>
      </c>
      <c r="C44" t="b">
        <v>0</v>
      </c>
    </row>
    <row r="45" spans="1:3" x14ac:dyDescent="0.25">
      <c r="A45" s="5" t="s">
        <v>133</v>
      </c>
      <c r="B45" t="s">
        <v>146</v>
      </c>
      <c r="C45" t="b">
        <v>0</v>
      </c>
    </row>
    <row r="46" spans="1:3" x14ac:dyDescent="0.25">
      <c r="A46" s="5" t="s">
        <v>54</v>
      </c>
      <c r="B46" t="s">
        <v>146</v>
      </c>
      <c r="C46" t="b">
        <v>0</v>
      </c>
    </row>
    <row r="47" spans="1:3" x14ac:dyDescent="0.25">
      <c r="A47" s="5" t="s">
        <v>134</v>
      </c>
      <c r="B47" t="s">
        <v>146</v>
      </c>
      <c r="C47" t="b">
        <v>0</v>
      </c>
    </row>
    <row r="48" spans="1:3" x14ac:dyDescent="0.25">
      <c r="A48" s="5" t="s">
        <v>135</v>
      </c>
      <c r="B48" t="s">
        <v>146</v>
      </c>
      <c r="C48" t="b">
        <v>0</v>
      </c>
    </row>
    <row r="49" spans="1:3" x14ac:dyDescent="0.25">
      <c r="A49" s="5" t="s">
        <v>55</v>
      </c>
      <c r="B49" t="s">
        <v>146</v>
      </c>
      <c r="C49" t="b">
        <v>0</v>
      </c>
    </row>
    <row r="50" spans="1:3" x14ac:dyDescent="0.25">
      <c r="A50" s="5" t="s">
        <v>136</v>
      </c>
      <c r="B50" t="s">
        <v>146</v>
      </c>
      <c r="C50" t="b">
        <v>0</v>
      </c>
    </row>
    <row r="51" spans="1:3" x14ac:dyDescent="0.25">
      <c r="A51" s="5" t="s">
        <v>137</v>
      </c>
      <c r="B51" t="s">
        <v>146</v>
      </c>
      <c r="C51" t="b">
        <v>0</v>
      </c>
    </row>
    <row r="52" spans="1:3" x14ac:dyDescent="0.25">
      <c r="A52" s="5" t="s">
        <v>56</v>
      </c>
      <c r="B52" t="s">
        <v>146</v>
      </c>
      <c r="C52" t="b">
        <v>0</v>
      </c>
    </row>
    <row r="53" spans="1:3" x14ac:dyDescent="0.25">
      <c r="A53" s="5" t="s">
        <v>138</v>
      </c>
      <c r="B53" t="s">
        <v>146</v>
      </c>
      <c r="C53" t="b">
        <v>0</v>
      </c>
    </row>
    <row r="54" spans="1:3" x14ac:dyDescent="0.25">
      <c r="A54" s="5" t="s">
        <v>139</v>
      </c>
      <c r="B54" t="s">
        <v>146</v>
      </c>
      <c r="C54" t="b">
        <v>0</v>
      </c>
    </row>
    <row r="55" spans="1:3" x14ac:dyDescent="0.25">
      <c r="A55" s="5" t="s">
        <v>140</v>
      </c>
      <c r="B55" t="s">
        <v>146</v>
      </c>
      <c r="C55" t="b">
        <v>1</v>
      </c>
    </row>
    <row r="56" spans="1:3" x14ac:dyDescent="0.25">
      <c r="A56" s="5" t="s">
        <v>1583</v>
      </c>
      <c r="B56" t="s">
        <v>146</v>
      </c>
      <c r="C56" t="b">
        <v>1</v>
      </c>
    </row>
    <row r="57" spans="1:3" x14ac:dyDescent="0.25">
      <c r="A57" s="5" t="s">
        <v>454</v>
      </c>
      <c r="B57" t="s">
        <v>146</v>
      </c>
      <c r="C57" t="b">
        <v>1</v>
      </c>
    </row>
    <row r="58" spans="1:3" x14ac:dyDescent="0.25">
      <c r="A58" s="5" t="s">
        <v>455</v>
      </c>
      <c r="B58" t="s">
        <v>146</v>
      </c>
      <c r="C58" t="b">
        <v>1</v>
      </c>
    </row>
    <row r="59" spans="1:3" x14ac:dyDescent="0.25">
      <c r="A59" t="s">
        <v>631</v>
      </c>
    </row>
    <row r="60" spans="1:3" x14ac:dyDescent="0.25">
      <c r="A60" t="s">
        <v>1243</v>
      </c>
    </row>
    <row r="61" spans="1:3" x14ac:dyDescent="0.25">
      <c r="A61" s="5" t="s">
        <v>24</v>
      </c>
      <c r="B61" t="s">
        <v>144</v>
      </c>
      <c r="C61" s="5" t="s">
        <v>587</v>
      </c>
    </row>
    <row r="62" spans="1:3" x14ac:dyDescent="0.25">
      <c r="A62" s="5" t="s">
        <v>24</v>
      </c>
      <c r="B62" t="s">
        <v>145</v>
      </c>
      <c r="C62" t="b">
        <v>0</v>
      </c>
    </row>
    <row r="63" spans="1:3" x14ac:dyDescent="0.25">
      <c r="A63" s="5" t="s">
        <v>77</v>
      </c>
      <c r="B63" t="s">
        <v>146</v>
      </c>
      <c r="C63" t="b">
        <v>0</v>
      </c>
    </row>
    <row r="64" spans="1:3" x14ac:dyDescent="0.25">
      <c r="A64" s="5" t="s">
        <v>261</v>
      </c>
      <c r="B64" t="s">
        <v>146</v>
      </c>
      <c r="C64" t="b">
        <v>0</v>
      </c>
    </row>
    <row r="65" spans="1:3" x14ac:dyDescent="0.25">
      <c r="A65" s="5" t="s">
        <v>259</v>
      </c>
      <c r="B65" t="s">
        <v>146</v>
      </c>
      <c r="C65" t="b">
        <v>0</v>
      </c>
    </row>
    <row r="66" spans="1:3" x14ac:dyDescent="0.25">
      <c r="A66" s="5" t="s">
        <v>478</v>
      </c>
      <c r="B66" t="s">
        <v>146</v>
      </c>
      <c r="C66" t="b">
        <v>0</v>
      </c>
    </row>
    <row r="67" spans="1:3" x14ac:dyDescent="0.25">
      <c r="A67" s="5" t="s">
        <v>110</v>
      </c>
      <c r="B67" t="s">
        <v>146</v>
      </c>
      <c r="C67" t="b">
        <v>0</v>
      </c>
    </row>
    <row r="68" spans="1:3" x14ac:dyDescent="0.25">
      <c r="A68" s="5" t="s">
        <v>1242</v>
      </c>
      <c r="B68" t="s">
        <v>146</v>
      </c>
      <c r="C68" t="b">
        <v>0</v>
      </c>
    </row>
    <row r="69" spans="1:3" x14ac:dyDescent="0.25">
      <c r="A69" s="5" t="s">
        <v>479</v>
      </c>
      <c r="B69" t="s">
        <v>146</v>
      </c>
      <c r="C69" t="b">
        <v>0</v>
      </c>
    </row>
    <row r="70" spans="1:3" x14ac:dyDescent="0.25">
      <c r="A70" s="5" t="s">
        <v>262</v>
      </c>
      <c r="B70" t="s">
        <v>146</v>
      </c>
      <c r="C70" t="b">
        <v>0</v>
      </c>
    </row>
    <row r="71" spans="1:3" x14ac:dyDescent="0.25">
      <c r="A71" s="5" t="s">
        <v>111</v>
      </c>
      <c r="B71" t="s">
        <v>146</v>
      </c>
      <c r="C71" t="b">
        <v>0</v>
      </c>
    </row>
    <row r="72" spans="1:3" x14ac:dyDescent="0.25">
      <c r="A72" s="5" t="s">
        <v>394</v>
      </c>
      <c r="B72" t="s">
        <v>146</v>
      </c>
      <c r="C72" t="b">
        <v>0</v>
      </c>
    </row>
    <row r="73" spans="1:3" x14ac:dyDescent="0.25">
      <c r="A73" s="5" t="s">
        <v>112</v>
      </c>
      <c r="B73" t="s">
        <v>146</v>
      </c>
      <c r="C73" t="b">
        <v>0</v>
      </c>
    </row>
    <row r="74" spans="1:3" x14ac:dyDescent="0.25">
      <c r="A74" s="5" t="s">
        <v>113</v>
      </c>
      <c r="B74" t="s">
        <v>146</v>
      </c>
      <c r="C74" t="b">
        <v>0</v>
      </c>
    </row>
    <row r="75" spans="1:3" x14ac:dyDescent="0.25">
      <c r="A75" s="5" t="s">
        <v>114</v>
      </c>
      <c r="B75" t="s">
        <v>146</v>
      </c>
      <c r="C75" t="b">
        <v>0</v>
      </c>
    </row>
    <row r="76" spans="1:3" x14ac:dyDescent="0.25">
      <c r="A76" s="5" t="s">
        <v>115</v>
      </c>
      <c r="B76" t="s">
        <v>146</v>
      </c>
      <c r="C76" t="b">
        <v>0</v>
      </c>
    </row>
    <row r="77" spans="1:3" x14ac:dyDescent="0.25">
      <c r="A77" s="5" t="s">
        <v>45</v>
      </c>
      <c r="B77" t="s">
        <v>146</v>
      </c>
      <c r="C77" t="b">
        <v>0</v>
      </c>
    </row>
    <row r="78" spans="1:3" x14ac:dyDescent="0.25">
      <c r="A78" s="5" t="s">
        <v>116</v>
      </c>
      <c r="B78" t="s">
        <v>146</v>
      </c>
      <c r="C78" t="b">
        <v>0</v>
      </c>
    </row>
    <row r="79" spans="1:3" x14ac:dyDescent="0.25">
      <c r="A79" s="5" t="s">
        <v>117</v>
      </c>
      <c r="B79" t="s">
        <v>146</v>
      </c>
      <c r="C79" t="b">
        <v>0</v>
      </c>
    </row>
    <row r="80" spans="1:3" x14ac:dyDescent="0.25">
      <c r="A80" s="5" t="s">
        <v>46</v>
      </c>
      <c r="B80" t="s">
        <v>146</v>
      </c>
      <c r="C80" t="b">
        <v>0</v>
      </c>
    </row>
    <row r="81" spans="1:3" x14ac:dyDescent="0.25">
      <c r="A81" s="5" t="s">
        <v>118</v>
      </c>
      <c r="B81" t="s">
        <v>146</v>
      </c>
      <c r="C81" t="b">
        <v>0</v>
      </c>
    </row>
    <row r="82" spans="1:3" x14ac:dyDescent="0.25">
      <c r="A82" s="5" t="s">
        <v>119</v>
      </c>
      <c r="B82" t="s">
        <v>146</v>
      </c>
      <c r="C82" t="b">
        <v>0</v>
      </c>
    </row>
    <row r="83" spans="1:3" x14ac:dyDescent="0.25">
      <c r="A83" s="5" t="s">
        <v>47</v>
      </c>
      <c r="B83" t="s">
        <v>146</v>
      </c>
      <c r="C83" t="b">
        <v>0</v>
      </c>
    </row>
    <row r="84" spans="1:3" x14ac:dyDescent="0.25">
      <c r="A84" s="5" t="s">
        <v>120</v>
      </c>
      <c r="B84" t="s">
        <v>146</v>
      </c>
      <c r="C84" t="b">
        <v>0</v>
      </c>
    </row>
    <row r="85" spans="1:3" x14ac:dyDescent="0.25">
      <c r="A85" s="5" t="s">
        <v>121</v>
      </c>
      <c r="B85" t="s">
        <v>146</v>
      </c>
      <c r="C85" t="b">
        <v>0</v>
      </c>
    </row>
    <row r="86" spans="1:3" x14ac:dyDescent="0.25">
      <c r="A86" s="5" t="s">
        <v>48</v>
      </c>
      <c r="B86" t="s">
        <v>146</v>
      </c>
      <c r="C86" t="b">
        <v>0</v>
      </c>
    </row>
    <row r="87" spans="1:3" x14ac:dyDescent="0.25">
      <c r="A87" s="5" t="s">
        <v>122</v>
      </c>
      <c r="B87" t="s">
        <v>146</v>
      </c>
      <c r="C87" t="b">
        <v>0</v>
      </c>
    </row>
    <row r="88" spans="1:3" x14ac:dyDescent="0.25">
      <c r="A88" s="5" t="s">
        <v>123</v>
      </c>
      <c r="B88" t="s">
        <v>146</v>
      </c>
      <c r="C88" t="b">
        <v>0</v>
      </c>
    </row>
    <row r="89" spans="1:3" x14ac:dyDescent="0.25">
      <c r="A89" s="5" t="s">
        <v>49</v>
      </c>
      <c r="B89" t="s">
        <v>146</v>
      </c>
      <c r="C89" t="b">
        <v>0</v>
      </c>
    </row>
    <row r="90" spans="1:3" x14ac:dyDescent="0.25">
      <c r="A90" s="5" t="s">
        <v>124</v>
      </c>
      <c r="B90" t="s">
        <v>146</v>
      </c>
      <c r="C90" t="b">
        <v>0</v>
      </c>
    </row>
    <row r="91" spans="1:3" x14ac:dyDescent="0.25">
      <c r="A91" s="5" t="s">
        <v>125</v>
      </c>
      <c r="B91" t="s">
        <v>146</v>
      </c>
      <c r="C91" t="b">
        <v>0</v>
      </c>
    </row>
    <row r="92" spans="1:3" x14ac:dyDescent="0.25">
      <c r="A92" s="5" t="s">
        <v>50</v>
      </c>
      <c r="B92" t="s">
        <v>146</v>
      </c>
      <c r="C92" t="b">
        <v>0</v>
      </c>
    </row>
    <row r="93" spans="1:3" x14ac:dyDescent="0.25">
      <c r="A93" s="5" t="s">
        <v>126</v>
      </c>
      <c r="B93" t="s">
        <v>146</v>
      </c>
      <c r="C93" t="b">
        <v>0</v>
      </c>
    </row>
    <row r="94" spans="1:3" x14ac:dyDescent="0.25">
      <c r="A94" s="5" t="s">
        <v>127</v>
      </c>
      <c r="B94" t="s">
        <v>146</v>
      </c>
      <c r="C94" t="b">
        <v>0</v>
      </c>
    </row>
    <row r="95" spans="1:3" x14ac:dyDescent="0.25">
      <c r="A95" s="5" t="s">
        <v>51</v>
      </c>
      <c r="B95" t="s">
        <v>146</v>
      </c>
      <c r="C95" t="b">
        <v>0</v>
      </c>
    </row>
    <row r="96" spans="1:3" x14ac:dyDescent="0.25">
      <c r="A96" s="5" t="s">
        <v>128</v>
      </c>
      <c r="B96" t="s">
        <v>146</v>
      </c>
      <c r="C96" t="b">
        <v>0</v>
      </c>
    </row>
    <row r="97" spans="1:3" x14ac:dyDescent="0.25">
      <c r="A97" s="5" t="s">
        <v>129</v>
      </c>
      <c r="B97" t="s">
        <v>146</v>
      </c>
      <c r="C97" t="b">
        <v>0</v>
      </c>
    </row>
    <row r="98" spans="1:3" x14ac:dyDescent="0.25">
      <c r="A98" s="5" t="s">
        <v>52</v>
      </c>
      <c r="B98" t="s">
        <v>146</v>
      </c>
      <c r="C98" t="b">
        <v>0</v>
      </c>
    </row>
    <row r="99" spans="1:3" x14ac:dyDescent="0.25">
      <c r="A99" s="5" t="s">
        <v>130</v>
      </c>
      <c r="B99" t="s">
        <v>146</v>
      </c>
      <c r="C99" t="b">
        <v>0</v>
      </c>
    </row>
    <row r="100" spans="1:3" x14ac:dyDescent="0.25">
      <c r="A100" s="5" t="s">
        <v>131</v>
      </c>
      <c r="B100" t="s">
        <v>146</v>
      </c>
      <c r="C100" t="b">
        <v>0</v>
      </c>
    </row>
    <row r="101" spans="1:3" x14ac:dyDescent="0.25">
      <c r="A101" s="5" t="s">
        <v>53</v>
      </c>
      <c r="B101" t="s">
        <v>146</v>
      </c>
      <c r="C101" t="b">
        <v>0</v>
      </c>
    </row>
    <row r="102" spans="1:3" x14ac:dyDescent="0.25">
      <c r="A102" s="5" t="s">
        <v>132</v>
      </c>
      <c r="B102" t="s">
        <v>146</v>
      </c>
      <c r="C102" t="b">
        <v>0</v>
      </c>
    </row>
    <row r="103" spans="1:3" x14ac:dyDescent="0.25">
      <c r="A103" s="5" t="s">
        <v>133</v>
      </c>
      <c r="B103" t="s">
        <v>146</v>
      </c>
      <c r="C103" t="b">
        <v>0</v>
      </c>
    </row>
    <row r="104" spans="1:3" x14ac:dyDescent="0.25">
      <c r="A104" s="5" t="s">
        <v>54</v>
      </c>
      <c r="B104" t="s">
        <v>146</v>
      </c>
      <c r="C104" t="b">
        <v>0</v>
      </c>
    </row>
    <row r="105" spans="1:3" x14ac:dyDescent="0.25">
      <c r="A105" s="5" t="s">
        <v>134</v>
      </c>
      <c r="B105" t="s">
        <v>146</v>
      </c>
      <c r="C105" t="b">
        <v>0</v>
      </c>
    </row>
    <row r="106" spans="1:3" x14ac:dyDescent="0.25">
      <c r="A106" s="5" t="s">
        <v>135</v>
      </c>
      <c r="B106" t="s">
        <v>146</v>
      </c>
      <c r="C106" t="b">
        <v>0</v>
      </c>
    </row>
    <row r="107" spans="1:3" x14ac:dyDescent="0.25">
      <c r="A107" s="5" t="s">
        <v>55</v>
      </c>
      <c r="B107" t="s">
        <v>146</v>
      </c>
      <c r="C107" t="b">
        <v>0</v>
      </c>
    </row>
    <row r="108" spans="1:3" x14ac:dyDescent="0.25">
      <c r="A108" s="5" t="s">
        <v>136</v>
      </c>
      <c r="B108" t="s">
        <v>146</v>
      </c>
      <c r="C108" t="b">
        <v>0</v>
      </c>
    </row>
    <row r="109" spans="1:3" x14ac:dyDescent="0.25">
      <c r="A109" s="5" t="s">
        <v>137</v>
      </c>
      <c r="B109" t="s">
        <v>146</v>
      </c>
      <c r="C109" t="b">
        <v>0</v>
      </c>
    </row>
    <row r="110" spans="1:3" x14ac:dyDescent="0.25">
      <c r="A110" s="5" t="s">
        <v>56</v>
      </c>
      <c r="B110" t="s">
        <v>146</v>
      </c>
      <c r="C110" t="b">
        <v>0</v>
      </c>
    </row>
    <row r="111" spans="1:3" x14ac:dyDescent="0.25">
      <c r="A111" s="5" t="s">
        <v>138</v>
      </c>
      <c r="B111" t="s">
        <v>146</v>
      </c>
      <c r="C111" t="b">
        <v>0</v>
      </c>
    </row>
    <row r="112" spans="1:3" x14ac:dyDescent="0.25">
      <c r="A112" s="5" t="s">
        <v>139</v>
      </c>
      <c r="B112" t="s">
        <v>146</v>
      </c>
      <c r="C112" t="b">
        <v>0</v>
      </c>
    </row>
    <row r="113" spans="1:3" x14ac:dyDescent="0.25">
      <c r="A113" s="5" t="s">
        <v>140</v>
      </c>
      <c r="B113" t="s">
        <v>146</v>
      </c>
      <c r="C113" t="b">
        <v>0</v>
      </c>
    </row>
    <row r="114" spans="1:3" x14ac:dyDescent="0.25">
      <c r="A114" s="5" t="s">
        <v>1583</v>
      </c>
      <c r="B114" t="s">
        <v>146</v>
      </c>
      <c r="C114" t="b">
        <v>0</v>
      </c>
    </row>
    <row r="115" spans="1:3" x14ac:dyDescent="0.25">
      <c r="A115" s="5" t="s">
        <v>454</v>
      </c>
      <c r="B115" t="s">
        <v>146</v>
      </c>
      <c r="C115" t="b">
        <v>0</v>
      </c>
    </row>
    <row r="116" spans="1:3" x14ac:dyDescent="0.25">
      <c r="A116" s="5" t="s">
        <v>455</v>
      </c>
      <c r="B116" t="s">
        <v>146</v>
      </c>
      <c r="C116" t="b">
        <v>0</v>
      </c>
    </row>
    <row r="117" spans="1:3" x14ac:dyDescent="0.25">
      <c r="A117" s="5" t="s">
        <v>24</v>
      </c>
      <c r="B117" t="s">
        <v>147</v>
      </c>
      <c r="C117" t="b">
        <v>1</v>
      </c>
    </row>
    <row r="118" spans="1:3" x14ac:dyDescent="0.25">
      <c r="A118" t="s">
        <v>1244</v>
      </c>
    </row>
    <row r="119" spans="1:3" x14ac:dyDescent="0.25">
      <c r="A119" t="s">
        <v>354</v>
      </c>
    </row>
    <row r="120" spans="1:3" x14ac:dyDescent="0.25">
      <c r="A120" t="s">
        <v>398</v>
      </c>
    </row>
    <row r="121" spans="1:3" x14ac:dyDescent="0.25">
      <c r="A121" t="s">
        <v>1036</v>
      </c>
    </row>
    <row r="122" spans="1:3" x14ac:dyDescent="0.25">
      <c r="A122" t="s">
        <v>590</v>
      </c>
    </row>
    <row r="123" spans="1:3" x14ac:dyDescent="0.25">
      <c r="A123" t="s">
        <v>591</v>
      </c>
    </row>
    <row r="124" spans="1:3" x14ac:dyDescent="0.25">
      <c r="A124" t="s">
        <v>592</v>
      </c>
    </row>
    <row r="125" spans="1:3" x14ac:dyDescent="0.25">
      <c r="A125" t="s">
        <v>640</v>
      </c>
    </row>
    <row r="126" spans="1:3" x14ac:dyDescent="0.25">
      <c r="A126" t="s">
        <v>355</v>
      </c>
    </row>
    <row r="127" spans="1:3" x14ac:dyDescent="0.25">
      <c r="A127" t="s">
        <v>149</v>
      </c>
    </row>
    <row r="128" spans="1:3" x14ac:dyDescent="0.25">
      <c r="A128" t="s">
        <v>353</v>
      </c>
    </row>
    <row r="129" spans="1:3" x14ac:dyDescent="0.25">
      <c r="A129" t="s">
        <v>246</v>
      </c>
    </row>
    <row r="130" spans="1:3" x14ac:dyDescent="0.25">
      <c r="A130" t="s">
        <v>76</v>
      </c>
    </row>
    <row r="131" spans="1:3" x14ac:dyDescent="0.25">
      <c r="A131" t="s">
        <v>201</v>
      </c>
    </row>
    <row r="132" spans="1:3" x14ac:dyDescent="0.25">
      <c r="A132" t="s">
        <v>359</v>
      </c>
    </row>
    <row r="133" spans="1:3" x14ac:dyDescent="0.25">
      <c r="A133" t="s">
        <v>349</v>
      </c>
    </row>
    <row r="134" spans="1:3" x14ac:dyDescent="0.25">
      <c r="A134" t="s">
        <v>402</v>
      </c>
    </row>
    <row r="135" spans="1:3" x14ac:dyDescent="0.25">
      <c r="A135" t="s">
        <v>403</v>
      </c>
    </row>
    <row r="136" spans="1:3" x14ac:dyDescent="0.25">
      <c r="A136" t="s">
        <v>515</v>
      </c>
    </row>
    <row r="137" spans="1:3" x14ac:dyDescent="0.25">
      <c r="A137" t="s">
        <v>473</v>
      </c>
    </row>
    <row r="138" spans="1:3" x14ac:dyDescent="0.25">
      <c r="A138" t="s">
        <v>416</v>
      </c>
    </row>
    <row r="139" spans="1:3" x14ac:dyDescent="0.25">
      <c r="A139" t="s">
        <v>150</v>
      </c>
    </row>
    <row r="140" spans="1:3" x14ac:dyDescent="0.25">
      <c r="A140" t="s">
        <v>250</v>
      </c>
    </row>
    <row r="141" spans="1:3" x14ac:dyDescent="0.25">
      <c r="A141" s="5" t="s">
        <v>24</v>
      </c>
      <c r="B141" t="s">
        <v>144</v>
      </c>
      <c r="C141" s="5" t="s">
        <v>247</v>
      </c>
    </row>
    <row r="142" spans="1:3" x14ac:dyDescent="0.25">
      <c r="A142" s="5" t="s">
        <v>24</v>
      </c>
      <c r="B142" t="s">
        <v>145</v>
      </c>
      <c r="C142" t="b">
        <v>0</v>
      </c>
    </row>
    <row r="143" spans="1:3" x14ac:dyDescent="0.25">
      <c r="A143" s="5" t="s">
        <v>77</v>
      </c>
      <c r="B143" t="s">
        <v>146</v>
      </c>
      <c r="C143" t="b">
        <v>0</v>
      </c>
    </row>
    <row r="144" spans="1:3" x14ac:dyDescent="0.25">
      <c r="A144" s="5" t="s">
        <v>108</v>
      </c>
      <c r="B144" t="s">
        <v>146</v>
      </c>
      <c r="C144" t="b">
        <v>0</v>
      </c>
    </row>
    <row r="145" spans="1:3" x14ac:dyDescent="0.25">
      <c r="A145" s="5" t="s">
        <v>223</v>
      </c>
      <c r="B145" t="s">
        <v>146</v>
      </c>
      <c r="C145" t="b">
        <v>0</v>
      </c>
    </row>
    <row r="146" spans="1:3" x14ac:dyDescent="0.25">
      <c r="A146" s="5" t="s">
        <v>238</v>
      </c>
      <c r="B146" t="s">
        <v>146</v>
      </c>
      <c r="C146" t="b">
        <v>0</v>
      </c>
    </row>
    <row r="147" spans="1:3" x14ac:dyDescent="0.25">
      <c r="A147" s="5" t="s">
        <v>224</v>
      </c>
      <c r="B147" t="s">
        <v>146</v>
      </c>
      <c r="C147" t="b">
        <v>0</v>
      </c>
    </row>
    <row r="148" spans="1:3" x14ac:dyDescent="0.25">
      <c r="A148" s="5" t="s">
        <v>239</v>
      </c>
      <c r="B148" t="s">
        <v>146</v>
      </c>
      <c r="C148" t="b">
        <v>0</v>
      </c>
    </row>
    <row r="149" spans="1:3" x14ac:dyDescent="0.25">
      <c r="A149" s="5" t="s">
        <v>109</v>
      </c>
      <c r="B149" t="s">
        <v>146</v>
      </c>
      <c r="C149" t="b">
        <v>0</v>
      </c>
    </row>
    <row r="150" spans="1:3" x14ac:dyDescent="0.25">
      <c r="A150" s="5" t="s">
        <v>240</v>
      </c>
      <c r="B150" t="s">
        <v>146</v>
      </c>
      <c r="C150" t="b">
        <v>0</v>
      </c>
    </row>
    <row r="151" spans="1:3" x14ac:dyDescent="0.25">
      <c r="A151" s="5" t="s">
        <v>241</v>
      </c>
      <c r="B151" t="s">
        <v>146</v>
      </c>
      <c r="C151" t="b">
        <v>0</v>
      </c>
    </row>
    <row r="152" spans="1:3" x14ac:dyDescent="0.25">
      <c r="A152" s="5" t="s">
        <v>242</v>
      </c>
      <c r="B152" t="s">
        <v>146</v>
      </c>
      <c r="C152" t="b">
        <v>0</v>
      </c>
    </row>
    <row r="153" spans="1:3" x14ac:dyDescent="0.25">
      <c r="A153" s="5" t="s">
        <v>243</v>
      </c>
      <c r="B153" t="s">
        <v>146</v>
      </c>
      <c r="C153" t="b">
        <v>0</v>
      </c>
    </row>
    <row r="154" spans="1:3" x14ac:dyDescent="0.25">
      <c r="A154" s="5" t="s">
        <v>23</v>
      </c>
      <c r="B154" t="s">
        <v>146</v>
      </c>
      <c r="C154" t="b">
        <v>0</v>
      </c>
    </row>
    <row r="155" spans="1:3" x14ac:dyDescent="0.25">
      <c r="A155" s="5" t="s">
        <v>165</v>
      </c>
      <c r="B155" t="s">
        <v>146</v>
      </c>
      <c r="C155" t="b">
        <v>0</v>
      </c>
    </row>
    <row r="156" spans="1:3" x14ac:dyDescent="0.25">
      <c r="A156" s="5" t="s">
        <v>237</v>
      </c>
      <c r="B156" t="s">
        <v>146</v>
      </c>
      <c r="C156" t="b">
        <v>0</v>
      </c>
    </row>
    <row r="157" spans="1:3" x14ac:dyDescent="0.25">
      <c r="A157" s="5" t="s">
        <v>225</v>
      </c>
      <c r="B157" t="s">
        <v>146</v>
      </c>
      <c r="C157" t="b">
        <v>0</v>
      </c>
    </row>
    <row r="158" spans="1:3" x14ac:dyDescent="0.25">
      <c r="A158" s="5" t="s">
        <v>226</v>
      </c>
      <c r="B158" t="s">
        <v>146</v>
      </c>
      <c r="C158" t="b">
        <v>0</v>
      </c>
    </row>
    <row r="159" spans="1:3" x14ac:dyDescent="0.25">
      <c r="A159" s="5" t="s">
        <v>227</v>
      </c>
      <c r="B159" t="s">
        <v>146</v>
      </c>
      <c r="C159" t="b">
        <v>0</v>
      </c>
    </row>
    <row r="160" spans="1:3" x14ac:dyDescent="0.25">
      <c r="A160" s="5" t="s">
        <v>228</v>
      </c>
      <c r="B160" t="s">
        <v>146</v>
      </c>
      <c r="C160" t="b">
        <v>0</v>
      </c>
    </row>
    <row r="161" spans="1:3" x14ac:dyDescent="0.25">
      <c r="A161" s="5" t="s">
        <v>229</v>
      </c>
      <c r="B161" t="s">
        <v>146</v>
      </c>
      <c r="C161" t="b">
        <v>0</v>
      </c>
    </row>
    <row r="162" spans="1:3" x14ac:dyDescent="0.25">
      <c r="A162" s="5" t="s">
        <v>230</v>
      </c>
      <c r="B162" t="s">
        <v>146</v>
      </c>
      <c r="C162" t="b">
        <v>0</v>
      </c>
    </row>
    <row r="163" spans="1:3" x14ac:dyDescent="0.25">
      <c r="A163" s="5" t="s">
        <v>231</v>
      </c>
      <c r="B163" t="s">
        <v>146</v>
      </c>
      <c r="C163" t="b">
        <v>0</v>
      </c>
    </row>
    <row r="164" spans="1:3" x14ac:dyDescent="0.25">
      <c r="A164" s="5" t="s">
        <v>232</v>
      </c>
      <c r="B164" t="s">
        <v>146</v>
      </c>
      <c r="C164" t="b">
        <v>0</v>
      </c>
    </row>
    <row r="165" spans="1:3" x14ac:dyDescent="0.25">
      <c r="A165" s="5" t="s">
        <v>233</v>
      </c>
      <c r="B165" t="s">
        <v>146</v>
      </c>
      <c r="C165" t="b">
        <v>0</v>
      </c>
    </row>
    <row r="166" spans="1:3" x14ac:dyDescent="0.25">
      <c r="A166" s="5" t="s">
        <v>234</v>
      </c>
      <c r="B166" t="s">
        <v>146</v>
      </c>
      <c r="C166" t="b">
        <v>0</v>
      </c>
    </row>
    <row r="167" spans="1:3" x14ac:dyDescent="0.25">
      <c r="A167" s="5" t="s">
        <v>235</v>
      </c>
      <c r="B167" t="s">
        <v>146</v>
      </c>
      <c r="C167" t="b">
        <v>0</v>
      </c>
    </row>
    <row r="168" spans="1:3" x14ac:dyDescent="0.25">
      <c r="A168" s="5" t="s">
        <v>236</v>
      </c>
      <c r="B168" t="s">
        <v>146</v>
      </c>
      <c r="C168" t="b">
        <v>0</v>
      </c>
    </row>
    <row r="169" spans="1:3" x14ac:dyDescent="0.25">
      <c r="A169" t="s">
        <v>251</v>
      </c>
    </row>
    <row r="170" spans="1:3" x14ac:dyDescent="0.25">
      <c r="A170" t="s">
        <v>252</v>
      </c>
    </row>
    <row r="171" spans="1:3" x14ac:dyDescent="0.25">
      <c r="A171" t="s">
        <v>253</v>
      </c>
    </row>
    <row r="172" spans="1:3" x14ac:dyDescent="0.25">
      <c r="A172" t="s">
        <v>258</v>
      </c>
    </row>
    <row r="173" spans="1:3" x14ac:dyDescent="0.25">
      <c r="A173" t="s">
        <v>254</v>
      </c>
    </row>
    <row r="174" spans="1:3" x14ac:dyDescent="0.25">
      <c r="A174" t="s">
        <v>255</v>
      </c>
    </row>
    <row r="175" spans="1:3" x14ac:dyDescent="0.25">
      <c r="A175" s="5" t="s">
        <v>24</v>
      </c>
      <c r="B175" t="s">
        <v>144</v>
      </c>
      <c r="C175" s="5" t="s">
        <v>247</v>
      </c>
    </row>
    <row r="176" spans="1:3" x14ac:dyDescent="0.25">
      <c r="A176" s="5" t="s">
        <v>24</v>
      </c>
      <c r="B176" t="s">
        <v>145</v>
      </c>
      <c r="C176" t="b">
        <v>0</v>
      </c>
    </row>
    <row r="177" spans="1:3" x14ac:dyDescent="0.25">
      <c r="A177" s="5" t="s">
        <v>77</v>
      </c>
      <c r="B177" t="s">
        <v>146</v>
      </c>
      <c r="C177" t="b">
        <v>1</v>
      </c>
    </row>
    <row r="178" spans="1:3" x14ac:dyDescent="0.25">
      <c r="A178" s="5" t="s">
        <v>261</v>
      </c>
      <c r="B178" t="s">
        <v>146</v>
      </c>
      <c r="C178" t="b">
        <v>1</v>
      </c>
    </row>
    <row r="179" spans="1:3" x14ac:dyDescent="0.25">
      <c r="A179" s="5" t="s">
        <v>223</v>
      </c>
      <c r="B179" t="s">
        <v>146</v>
      </c>
      <c r="C179" t="b">
        <v>1</v>
      </c>
    </row>
    <row r="180" spans="1:3" x14ac:dyDescent="0.25">
      <c r="A180" s="5" t="s">
        <v>238</v>
      </c>
      <c r="B180" t="s">
        <v>146</v>
      </c>
      <c r="C180" t="b">
        <v>1</v>
      </c>
    </row>
    <row r="181" spans="1:3" x14ac:dyDescent="0.25">
      <c r="A181" s="5" t="s">
        <v>377</v>
      </c>
      <c r="B181" t="s">
        <v>146</v>
      </c>
      <c r="C181" t="b">
        <v>1</v>
      </c>
    </row>
    <row r="182" spans="1:3" x14ac:dyDescent="0.25">
      <c r="A182" s="5" t="s">
        <v>249</v>
      </c>
      <c r="B182" t="s">
        <v>146</v>
      </c>
      <c r="C182" t="b">
        <v>1</v>
      </c>
    </row>
    <row r="183" spans="1:3" x14ac:dyDescent="0.25">
      <c r="A183" s="5" t="s">
        <v>260</v>
      </c>
      <c r="B183" t="s">
        <v>146</v>
      </c>
      <c r="C183" t="b">
        <v>1</v>
      </c>
    </row>
    <row r="184" spans="1:3" x14ac:dyDescent="0.25">
      <c r="A184" s="5" t="s">
        <v>259</v>
      </c>
      <c r="B184" t="s">
        <v>146</v>
      </c>
      <c r="C184" t="b">
        <v>1</v>
      </c>
    </row>
    <row r="185" spans="1:3" x14ac:dyDescent="0.25">
      <c r="A185" s="5" t="s">
        <v>240</v>
      </c>
      <c r="B185" t="s">
        <v>146</v>
      </c>
      <c r="C185" t="b">
        <v>1</v>
      </c>
    </row>
    <row r="186" spans="1:3" x14ac:dyDescent="0.25">
      <c r="A186" s="5" t="s">
        <v>241</v>
      </c>
      <c r="B186" t="s">
        <v>146</v>
      </c>
      <c r="C186" t="b">
        <v>1</v>
      </c>
    </row>
    <row r="187" spans="1:3" x14ac:dyDescent="0.25">
      <c r="A187" s="5" t="s">
        <v>242</v>
      </c>
      <c r="B187" t="s">
        <v>146</v>
      </c>
      <c r="C187" t="b">
        <v>1</v>
      </c>
    </row>
    <row r="188" spans="1:3" x14ac:dyDescent="0.25">
      <c r="A188" s="5" t="s">
        <v>243</v>
      </c>
      <c r="B188" t="s">
        <v>146</v>
      </c>
      <c r="C188" t="b">
        <v>1</v>
      </c>
    </row>
    <row r="189" spans="1:3" x14ac:dyDescent="0.25">
      <c r="A189" s="5" t="s">
        <v>23</v>
      </c>
      <c r="B189" t="s">
        <v>146</v>
      </c>
      <c r="C189" t="b">
        <v>0</v>
      </c>
    </row>
    <row r="190" spans="1:3" x14ac:dyDescent="0.25">
      <c r="A190" s="5" t="s">
        <v>165</v>
      </c>
      <c r="B190" t="s">
        <v>146</v>
      </c>
      <c r="C190" t="b">
        <v>0</v>
      </c>
    </row>
    <row r="191" spans="1:3" x14ac:dyDescent="0.25">
      <c r="A191" s="5" t="s">
        <v>237</v>
      </c>
      <c r="B191" t="s">
        <v>146</v>
      </c>
      <c r="C191" t="b">
        <v>0</v>
      </c>
    </row>
    <row r="192" spans="1:3" x14ac:dyDescent="0.25">
      <c r="A192" s="5" t="s">
        <v>225</v>
      </c>
      <c r="B192" t="s">
        <v>146</v>
      </c>
      <c r="C192" t="b">
        <v>0</v>
      </c>
    </row>
    <row r="193" spans="1:3" x14ac:dyDescent="0.25">
      <c r="A193" s="5" t="s">
        <v>226</v>
      </c>
      <c r="B193" t="s">
        <v>146</v>
      </c>
      <c r="C193" t="b">
        <v>0</v>
      </c>
    </row>
    <row r="194" spans="1:3" x14ac:dyDescent="0.25">
      <c r="A194" s="5" t="s">
        <v>227</v>
      </c>
      <c r="B194" t="s">
        <v>146</v>
      </c>
      <c r="C194" t="b">
        <v>0</v>
      </c>
    </row>
    <row r="195" spans="1:3" x14ac:dyDescent="0.25">
      <c r="A195" s="5" t="s">
        <v>228</v>
      </c>
      <c r="B195" t="s">
        <v>146</v>
      </c>
      <c r="C195" t="b">
        <v>0</v>
      </c>
    </row>
    <row r="196" spans="1:3" x14ac:dyDescent="0.25">
      <c r="A196" s="5" t="s">
        <v>229</v>
      </c>
      <c r="B196" t="s">
        <v>146</v>
      </c>
      <c r="C196" t="b">
        <v>0</v>
      </c>
    </row>
    <row r="197" spans="1:3" x14ac:dyDescent="0.25">
      <c r="A197" s="5" t="s">
        <v>230</v>
      </c>
      <c r="B197" t="s">
        <v>146</v>
      </c>
      <c r="C197" t="b">
        <v>0</v>
      </c>
    </row>
    <row r="198" spans="1:3" x14ac:dyDescent="0.25">
      <c r="A198" s="5" t="s">
        <v>231</v>
      </c>
      <c r="B198" t="s">
        <v>146</v>
      </c>
      <c r="C198" t="b">
        <v>0</v>
      </c>
    </row>
    <row r="199" spans="1:3" x14ac:dyDescent="0.25">
      <c r="A199" s="5" t="s">
        <v>232</v>
      </c>
      <c r="B199" t="s">
        <v>146</v>
      </c>
      <c r="C199" t="b">
        <v>0</v>
      </c>
    </row>
    <row r="200" spans="1:3" x14ac:dyDescent="0.25">
      <c r="A200" s="5" t="s">
        <v>233</v>
      </c>
      <c r="B200" t="s">
        <v>146</v>
      </c>
      <c r="C200" t="b">
        <v>0</v>
      </c>
    </row>
    <row r="201" spans="1:3" x14ac:dyDescent="0.25">
      <c r="A201" s="5" t="s">
        <v>234</v>
      </c>
      <c r="B201" t="s">
        <v>146</v>
      </c>
      <c r="C201" t="b">
        <v>0</v>
      </c>
    </row>
    <row r="202" spans="1:3" x14ac:dyDescent="0.25">
      <c r="A202" s="5" t="s">
        <v>235</v>
      </c>
      <c r="B202" t="s">
        <v>146</v>
      </c>
      <c r="C202" t="b">
        <v>0</v>
      </c>
    </row>
    <row r="203" spans="1:3" x14ac:dyDescent="0.25">
      <c r="A203" s="5" t="s">
        <v>236</v>
      </c>
      <c r="B203" t="s">
        <v>146</v>
      </c>
      <c r="C203" t="b">
        <v>0</v>
      </c>
    </row>
    <row r="204" spans="1:3" x14ac:dyDescent="0.25">
      <c r="A204" s="5" t="s">
        <v>240</v>
      </c>
      <c r="B204" t="s">
        <v>256</v>
      </c>
      <c r="C204" s="5" t="s">
        <v>222</v>
      </c>
    </row>
    <row r="205" spans="1:3" x14ac:dyDescent="0.25">
      <c r="A205" t="s">
        <v>257</v>
      </c>
    </row>
    <row r="206" spans="1:3" x14ac:dyDescent="0.25">
      <c r="A206" t="s">
        <v>301</v>
      </c>
    </row>
    <row r="207" spans="1:3" x14ac:dyDescent="0.25">
      <c r="A207" s="5" t="s">
        <v>24</v>
      </c>
      <c r="B207" t="s">
        <v>144</v>
      </c>
      <c r="C207" s="5" t="s">
        <v>248</v>
      </c>
    </row>
    <row r="208" spans="1:3" x14ac:dyDescent="0.25">
      <c r="A208" s="5" t="s">
        <v>24</v>
      </c>
      <c r="B208" t="s">
        <v>145</v>
      </c>
      <c r="C208" t="b">
        <v>0</v>
      </c>
    </row>
    <row r="209" spans="1:3" x14ac:dyDescent="0.25">
      <c r="A209" s="5" t="s">
        <v>23</v>
      </c>
      <c r="B209" t="s">
        <v>146</v>
      </c>
      <c r="C209" t="b">
        <v>0</v>
      </c>
    </row>
    <row r="210" spans="1:3" x14ac:dyDescent="0.25">
      <c r="A210" s="5" t="s">
        <v>272</v>
      </c>
      <c r="B210" t="s">
        <v>146</v>
      </c>
      <c r="C210" t="b">
        <v>0</v>
      </c>
    </row>
    <row r="211" spans="1:3" x14ac:dyDescent="0.25">
      <c r="A211" s="5" t="s">
        <v>273</v>
      </c>
      <c r="B211" t="s">
        <v>146</v>
      </c>
      <c r="C211" t="b">
        <v>0</v>
      </c>
    </row>
    <row r="212" spans="1:3" x14ac:dyDescent="0.25">
      <c r="A212" s="5" t="s">
        <v>274</v>
      </c>
      <c r="B212" t="s">
        <v>146</v>
      </c>
      <c r="C212" t="b">
        <v>0</v>
      </c>
    </row>
    <row r="213" spans="1:3" x14ac:dyDescent="0.25">
      <c r="A213" s="5" t="s">
        <v>275</v>
      </c>
      <c r="B213" t="s">
        <v>146</v>
      </c>
      <c r="C213" t="b">
        <v>0</v>
      </c>
    </row>
    <row r="214" spans="1:3" x14ac:dyDescent="0.25">
      <c r="A214" s="5" t="s">
        <v>276</v>
      </c>
      <c r="B214" t="s">
        <v>146</v>
      </c>
      <c r="C214" t="b">
        <v>0</v>
      </c>
    </row>
    <row r="215" spans="1:3" x14ac:dyDescent="0.25">
      <c r="A215" s="5" t="s">
        <v>277</v>
      </c>
      <c r="B215" t="s">
        <v>146</v>
      </c>
      <c r="C215" t="b">
        <v>0</v>
      </c>
    </row>
    <row r="216" spans="1:3" x14ac:dyDescent="0.25">
      <c r="A216" s="5" t="s">
        <v>278</v>
      </c>
      <c r="B216" t="s">
        <v>146</v>
      </c>
      <c r="C216" t="b">
        <v>0</v>
      </c>
    </row>
    <row r="217" spans="1:3" x14ac:dyDescent="0.25">
      <c r="A217" s="5" t="s">
        <v>279</v>
      </c>
      <c r="B217" t="s">
        <v>146</v>
      </c>
      <c r="C217" t="b">
        <v>0</v>
      </c>
    </row>
    <row r="218" spans="1:3" x14ac:dyDescent="0.25">
      <c r="A218" s="5" t="s">
        <v>280</v>
      </c>
      <c r="B218" t="s">
        <v>146</v>
      </c>
      <c r="C218" t="b">
        <v>0</v>
      </c>
    </row>
    <row r="219" spans="1:3" x14ac:dyDescent="0.25">
      <c r="A219" s="5" t="s">
        <v>281</v>
      </c>
      <c r="B219" t="s">
        <v>146</v>
      </c>
      <c r="C219" t="b">
        <v>0</v>
      </c>
    </row>
    <row r="220" spans="1:3" x14ac:dyDescent="0.25">
      <c r="A220" s="5" t="s">
        <v>282</v>
      </c>
      <c r="B220" t="s">
        <v>146</v>
      </c>
      <c r="C220" t="b">
        <v>0</v>
      </c>
    </row>
    <row r="221" spans="1:3" x14ac:dyDescent="0.25">
      <c r="A221" s="5" t="s">
        <v>283</v>
      </c>
      <c r="B221" t="s">
        <v>146</v>
      </c>
      <c r="C221" t="b">
        <v>0</v>
      </c>
    </row>
    <row r="222" spans="1:3" x14ac:dyDescent="0.25">
      <c r="A222" s="5" t="s">
        <v>284</v>
      </c>
      <c r="B222" t="s">
        <v>146</v>
      </c>
      <c r="C222" t="b">
        <v>0</v>
      </c>
    </row>
    <row r="223" spans="1:3" x14ac:dyDescent="0.25">
      <c r="A223" s="5" t="s">
        <v>57</v>
      </c>
      <c r="B223" t="s">
        <v>146</v>
      </c>
      <c r="C223" t="b">
        <v>0</v>
      </c>
    </row>
    <row r="224" spans="1:3" x14ac:dyDescent="0.25">
      <c r="A224" s="5" t="s">
        <v>58</v>
      </c>
      <c r="B224" t="s">
        <v>146</v>
      </c>
      <c r="C224" t="b">
        <v>0</v>
      </c>
    </row>
    <row r="225" spans="1:3" x14ac:dyDescent="0.25">
      <c r="A225" s="5" t="s">
        <v>59</v>
      </c>
      <c r="B225" t="s">
        <v>146</v>
      </c>
      <c r="C225" t="b">
        <v>0</v>
      </c>
    </row>
    <row r="226" spans="1:3" x14ac:dyDescent="0.25">
      <c r="A226" s="5" t="s">
        <v>60</v>
      </c>
      <c r="B226" t="s">
        <v>146</v>
      </c>
      <c r="C226" t="b">
        <v>0</v>
      </c>
    </row>
    <row r="227" spans="1:3" x14ac:dyDescent="0.25">
      <c r="A227" s="5" t="s">
        <v>61</v>
      </c>
      <c r="B227" t="s">
        <v>146</v>
      </c>
      <c r="C227" t="b">
        <v>0</v>
      </c>
    </row>
    <row r="228" spans="1:3" x14ac:dyDescent="0.25">
      <c r="A228" s="5" t="s">
        <v>62</v>
      </c>
      <c r="B228" t="s">
        <v>146</v>
      </c>
      <c r="C228" t="b">
        <v>0</v>
      </c>
    </row>
    <row r="229" spans="1:3" x14ac:dyDescent="0.25">
      <c r="A229" s="5" t="s">
        <v>63</v>
      </c>
      <c r="B229" t="s">
        <v>146</v>
      </c>
      <c r="C229" t="b">
        <v>0</v>
      </c>
    </row>
    <row r="230" spans="1:3" x14ac:dyDescent="0.25">
      <c r="A230" s="5" t="s">
        <v>64</v>
      </c>
      <c r="B230" t="s">
        <v>146</v>
      </c>
      <c r="C230" t="b">
        <v>0</v>
      </c>
    </row>
    <row r="231" spans="1:3" x14ac:dyDescent="0.25">
      <c r="A231" s="5" t="s">
        <v>65</v>
      </c>
      <c r="B231" t="s">
        <v>146</v>
      </c>
      <c r="C231" t="b">
        <v>0</v>
      </c>
    </row>
    <row r="232" spans="1:3" x14ac:dyDescent="0.25">
      <c r="A232" s="5" t="s">
        <v>66</v>
      </c>
      <c r="B232" t="s">
        <v>146</v>
      </c>
      <c r="C232" t="b">
        <v>0</v>
      </c>
    </row>
    <row r="233" spans="1:3" x14ac:dyDescent="0.25">
      <c r="A233" s="5" t="s">
        <v>67</v>
      </c>
      <c r="B233" t="s">
        <v>146</v>
      </c>
      <c r="C233" t="b">
        <v>0</v>
      </c>
    </row>
    <row r="234" spans="1:3" x14ac:dyDescent="0.25">
      <c r="A234" s="5" t="s">
        <v>68</v>
      </c>
      <c r="B234" t="s">
        <v>146</v>
      </c>
      <c r="C234" t="b">
        <v>0</v>
      </c>
    </row>
    <row r="235" spans="1:3" x14ac:dyDescent="0.25">
      <c r="A235" s="5" t="s">
        <v>285</v>
      </c>
      <c r="B235" t="s">
        <v>146</v>
      </c>
      <c r="C235" t="b">
        <v>0</v>
      </c>
    </row>
    <row r="236" spans="1:3" x14ac:dyDescent="0.25">
      <c r="A236" s="5" t="s">
        <v>286</v>
      </c>
      <c r="B236" t="s">
        <v>146</v>
      </c>
      <c r="C236" t="b">
        <v>0</v>
      </c>
    </row>
    <row r="237" spans="1:3" x14ac:dyDescent="0.25">
      <c r="A237" s="5" t="s">
        <v>287</v>
      </c>
      <c r="B237" t="s">
        <v>146</v>
      </c>
      <c r="C237" t="b">
        <v>0</v>
      </c>
    </row>
    <row r="238" spans="1:3" x14ac:dyDescent="0.25">
      <c r="A238" s="5" t="s">
        <v>288</v>
      </c>
      <c r="B238" t="s">
        <v>146</v>
      </c>
      <c r="C238" t="b">
        <v>0</v>
      </c>
    </row>
    <row r="239" spans="1:3" x14ac:dyDescent="0.25">
      <c r="A239" s="5" t="s">
        <v>289</v>
      </c>
      <c r="B239" t="s">
        <v>146</v>
      </c>
      <c r="C239" t="b">
        <v>0</v>
      </c>
    </row>
    <row r="240" spans="1:3" x14ac:dyDescent="0.25">
      <c r="A240" s="5" t="s">
        <v>290</v>
      </c>
      <c r="B240" t="s">
        <v>146</v>
      </c>
      <c r="C240" t="b">
        <v>0</v>
      </c>
    </row>
    <row r="241" spans="1:3" x14ac:dyDescent="0.25">
      <c r="A241" s="5" t="s">
        <v>291</v>
      </c>
      <c r="B241" t="s">
        <v>146</v>
      </c>
      <c r="C241" t="b">
        <v>0</v>
      </c>
    </row>
    <row r="242" spans="1:3" x14ac:dyDescent="0.25">
      <c r="A242" s="5" t="s">
        <v>292</v>
      </c>
      <c r="B242" t="s">
        <v>146</v>
      </c>
      <c r="C242" t="b">
        <v>0</v>
      </c>
    </row>
    <row r="243" spans="1:3" x14ac:dyDescent="0.25">
      <c r="A243" s="5" t="s">
        <v>293</v>
      </c>
      <c r="B243" t="s">
        <v>146</v>
      </c>
      <c r="C243" t="b">
        <v>0</v>
      </c>
    </row>
    <row r="244" spans="1:3" x14ac:dyDescent="0.25">
      <c r="A244" s="5" t="s">
        <v>294</v>
      </c>
      <c r="B244" t="s">
        <v>146</v>
      </c>
      <c r="C244" t="b">
        <v>0</v>
      </c>
    </row>
    <row r="245" spans="1:3" x14ac:dyDescent="0.25">
      <c r="A245" s="5" t="s">
        <v>295</v>
      </c>
      <c r="B245" t="s">
        <v>146</v>
      </c>
      <c r="C245" t="b">
        <v>0</v>
      </c>
    </row>
    <row r="246" spans="1:3" x14ac:dyDescent="0.25">
      <c r="A246" s="5" t="s">
        <v>296</v>
      </c>
      <c r="B246" t="s">
        <v>146</v>
      </c>
      <c r="C246" t="b">
        <v>0</v>
      </c>
    </row>
    <row r="247" spans="1:3" x14ac:dyDescent="0.25">
      <c r="A247" s="5" t="s">
        <v>207</v>
      </c>
      <c r="B247" t="s">
        <v>146</v>
      </c>
      <c r="C247" t="b">
        <v>0</v>
      </c>
    </row>
    <row r="248" spans="1:3" x14ac:dyDescent="0.25">
      <c r="A248" s="5" t="s">
        <v>208</v>
      </c>
      <c r="B248" t="s">
        <v>146</v>
      </c>
      <c r="C248" t="b">
        <v>0</v>
      </c>
    </row>
    <row r="249" spans="1:3" x14ac:dyDescent="0.25">
      <c r="A249" s="5" t="s">
        <v>209</v>
      </c>
      <c r="B249" t="s">
        <v>146</v>
      </c>
      <c r="C249" t="b">
        <v>0</v>
      </c>
    </row>
    <row r="250" spans="1:3" x14ac:dyDescent="0.25">
      <c r="A250" s="5" t="s">
        <v>210</v>
      </c>
      <c r="B250" t="s">
        <v>146</v>
      </c>
      <c r="C250" t="b">
        <v>0</v>
      </c>
    </row>
    <row r="251" spans="1:3" x14ac:dyDescent="0.25">
      <c r="A251" s="5" t="s">
        <v>211</v>
      </c>
      <c r="B251" t="s">
        <v>146</v>
      </c>
      <c r="C251" t="b">
        <v>0</v>
      </c>
    </row>
    <row r="252" spans="1:3" x14ac:dyDescent="0.25">
      <c r="A252" s="5" t="s">
        <v>212</v>
      </c>
      <c r="B252" t="s">
        <v>146</v>
      </c>
      <c r="C252" t="b">
        <v>0</v>
      </c>
    </row>
    <row r="253" spans="1:3" x14ac:dyDescent="0.25">
      <c r="A253" s="5" t="s">
        <v>213</v>
      </c>
      <c r="B253" t="s">
        <v>146</v>
      </c>
      <c r="C253" t="b">
        <v>0</v>
      </c>
    </row>
    <row r="254" spans="1:3" x14ac:dyDescent="0.25">
      <c r="A254" s="5" t="s">
        <v>214</v>
      </c>
      <c r="B254" t="s">
        <v>146</v>
      </c>
      <c r="C254" t="b">
        <v>0</v>
      </c>
    </row>
    <row r="255" spans="1:3" x14ac:dyDescent="0.25">
      <c r="A255" s="5" t="s">
        <v>215</v>
      </c>
      <c r="B255" t="s">
        <v>146</v>
      </c>
      <c r="C255" t="b">
        <v>0</v>
      </c>
    </row>
    <row r="256" spans="1:3" x14ac:dyDescent="0.25">
      <c r="A256" s="5" t="s">
        <v>216</v>
      </c>
      <c r="B256" t="s">
        <v>146</v>
      </c>
      <c r="C256" t="b">
        <v>0</v>
      </c>
    </row>
    <row r="257" spans="1:3" x14ac:dyDescent="0.25">
      <c r="A257" s="5" t="s">
        <v>217</v>
      </c>
      <c r="B257" t="s">
        <v>146</v>
      </c>
      <c r="C257" t="b">
        <v>0</v>
      </c>
    </row>
    <row r="258" spans="1:3" x14ac:dyDescent="0.25">
      <c r="A258" s="5" t="s">
        <v>218</v>
      </c>
      <c r="B258" t="s">
        <v>146</v>
      </c>
      <c r="C258" t="b">
        <v>0</v>
      </c>
    </row>
    <row r="259" spans="1:3" x14ac:dyDescent="0.25">
      <c r="A259" s="5" t="s">
        <v>115</v>
      </c>
      <c r="B259" t="s">
        <v>146</v>
      </c>
      <c r="C259" t="b">
        <v>0</v>
      </c>
    </row>
    <row r="260" spans="1:3" x14ac:dyDescent="0.25">
      <c r="A260" s="5" t="s">
        <v>117</v>
      </c>
      <c r="B260" t="s">
        <v>146</v>
      </c>
      <c r="C260" t="b">
        <v>0</v>
      </c>
    </row>
    <row r="261" spans="1:3" x14ac:dyDescent="0.25">
      <c r="A261" s="5" t="s">
        <v>119</v>
      </c>
      <c r="B261" t="s">
        <v>146</v>
      </c>
      <c r="C261" t="b">
        <v>0</v>
      </c>
    </row>
    <row r="262" spans="1:3" x14ac:dyDescent="0.25">
      <c r="A262" s="5" t="s">
        <v>121</v>
      </c>
      <c r="B262" t="s">
        <v>146</v>
      </c>
      <c r="C262" t="b">
        <v>0</v>
      </c>
    </row>
    <row r="263" spans="1:3" x14ac:dyDescent="0.25">
      <c r="A263" s="5" t="s">
        <v>123</v>
      </c>
      <c r="B263" t="s">
        <v>146</v>
      </c>
      <c r="C263" t="b">
        <v>0</v>
      </c>
    </row>
    <row r="264" spans="1:3" x14ac:dyDescent="0.25">
      <c r="A264" s="5" t="s">
        <v>125</v>
      </c>
      <c r="B264" t="s">
        <v>146</v>
      </c>
      <c r="C264" t="b">
        <v>0</v>
      </c>
    </row>
    <row r="265" spans="1:3" x14ac:dyDescent="0.25">
      <c r="A265" s="5" t="s">
        <v>127</v>
      </c>
      <c r="B265" t="s">
        <v>146</v>
      </c>
      <c r="C265" t="b">
        <v>0</v>
      </c>
    </row>
    <row r="266" spans="1:3" x14ac:dyDescent="0.25">
      <c r="A266" s="5" t="s">
        <v>129</v>
      </c>
      <c r="B266" t="s">
        <v>146</v>
      </c>
      <c r="C266" t="b">
        <v>0</v>
      </c>
    </row>
    <row r="267" spans="1:3" x14ac:dyDescent="0.25">
      <c r="A267" s="5" t="s">
        <v>131</v>
      </c>
      <c r="B267" t="s">
        <v>146</v>
      </c>
      <c r="C267" t="b">
        <v>0</v>
      </c>
    </row>
    <row r="268" spans="1:3" x14ac:dyDescent="0.25">
      <c r="A268" s="5" t="s">
        <v>133</v>
      </c>
      <c r="B268" t="s">
        <v>146</v>
      </c>
      <c r="C268" t="b">
        <v>0</v>
      </c>
    </row>
    <row r="269" spans="1:3" x14ac:dyDescent="0.25">
      <c r="A269" s="5" t="s">
        <v>135</v>
      </c>
      <c r="B269" t="s">
        <v>146</v>
      </c>
      <c r="C269" t="b">
        <v>0</v>
      </c>
    </row>
    <row r="270" spans="1:3" x14ac:dyDescent="0.25">
      <c r="A270" s="5" t="s">
        <v>137</v>
      </c>
      <c r="B270" t="s">
        <v>146</v>
      </c>
      <c r="C270" t="b">
        <v>0</v>
      </c>
    </row>
    <row r="271" spans="1:3" x14ac:dyDescent="0.25">
      <c r="A271" s="5" t="s">
        <v>139</v>
      </c>
      <c r="B271" t="s">
        <v>146</v>
      </c>
      <c r="C271" t="b">
        <v>0</v>
      </c>
    </row>
    <row r="272" spans="1:3" x14ac:dyDescent="0.25">
      <c r="A272" s="5" t="s">
        <v>167</v>
      </c>
      <c r="B272" t="s">
        <v>146</v>
      </c>
      <c r="C272" t="b">
        <v>0</v>
      </c>
    </row>
    <row r="273" spans="1:3" x14ac:dyDescent="0.25">
      <c r="A273" s="5" t="s">
        <v>168</v>
      </c>
      <c r="B273" t="s">
        <v>146</v>
      </c>
      <c r="C273" t="b">
        <v>0</v>
      </c>
    </row>
    <row r="274" spans="1:3" x14ac:dyDescent="0.25">
      <c r="A274" s="5" t="s">
        <v>169</v>
      </c>
      <c r="B274" t="s">
        <v>146</v>
      </c>
      <c r="C274" t="b">
        <v>0</v>
      </c>
    </row>
    <row r="275" spans="1:3" x14ac:dyDescent="0.25">
      <c r="A275" s="5" t="s">
        <v>170</v>
      </c>
      <c r="B275" t="s">
        <v>146</v>
      </c>
      <c r="C275" t="b">
        <v>0</v>
      </c>
    </row>
    <row r="276" spans="1:3" x14ac:dyDescent="0.25">
      <c r="A276" s="5" t="s">
        <v>171</v>
      </c>
      <c r="B276" t="s">
        <v>146</v>
      </c>
      <c r="C276" t="b">
        <v>0</v>
      </c>
    </row>
    <row r="277" spans="1:3" x14ac:dyDescent="0.25">
      <c r="A277" s="5" t="s">
        <v>172</v>
      </c>
      <c r="B277" t="s">
        <v>146</v>
      </c>
      <c r="C277" t="b">
        <v>0</v>
      </c>
    </row>
    <row r="278" spans="1:3" x14ac:dyDescent="0.25">
      <c r="A278" s="5" t="s">
        <v>173</v>
      </c>
      <c r="B278" t="s">
        <v>146</v>
      </c>
      <c r="C278" t="b">
        <v>0</v>
      </c>
    </row>
    <row r="279" spans="1:3" x14ac:dyDescent="0.25">
      <c r="A279" s="5" t="s">
        <v>174</v>
      </c>
      <c r="B279" t="s">
        <v>146</v>
      </c>
      <c r="C279" t="b">
        <v>0</v>
      </c>
    </row>
    <row r="280" spans="1:3" x14ac:dyDescent="0.25">
      <c r="A280" s="5" t="s">
        <v>175</v>
      </c>
      <c r="B280" t="s">
        <v>146</v>
      </c>
      <c r="C280" t="b">
        <v>0</v>
      </c>
    </row>
    <row r="281" spans="1:3" x14ac:dyDescent="0.25">
      <c r="A281" s="5" t="s">
        <v>176</v>
      </c>
      <c r="B281" t="s">
        <v>146</v>
      </c>
      <c r="C281" t="b">
        <v>0</v>
      </c>
    </row>
    <row r="282" spans="1:3" x14ac:dyDescent="0.25">
      <c r="A282" s="5" t="s">
        <v>177</v>
      </c>
      <c r="B282" t="s">
        <v>146</v>
      </c>
      <c r="C282" t="b">
        <v>0</v>
      </c>
    </row>
    <row r="283" spans="1:3" x14ac:dyDescent="0.25">
      <c r="A283" s="5" t="s">
        <v>178</v>
      </c>
      <c r="B283" t="s">
        <v>146</v>
      </c>
      <c r="C283" t="b">
        <v>0</v>
      </c>
    </row>
    <row r="284" spans="1:3" x14ac:dyDescent="0.25">
      <c r="A284" s="5" t="s">
        <v>179</v>
      </c>
      <c r="B284" t="s">
        <v>146</v>
      </c>
      <c r="C284" t="b">
        <v>0</v>
      </c>
    </row>
    <row r="285" spans="1:3" x14ac:dyDescent="0.25">
      <c r="A285" s="5" t="s">
        <v>180</v>
      </c>
      <c r="B285" t="s">
        <v>146</v>
      </c>
      <c r="C285" t="b">
        <v>0</v>
      </c>
    </row>
    <row r="286" spans="1:3" x14ac:dyDescent="0.25">
      <c r="A286" s="5" t="s">
        <v>181</v>
      </c>
      <c r="B286" t="s">
        <v>146</v>
      </c>
      <c r="C286" t="b">
        <v>0</v>
      </c>
    </row>
    <row r="287" spans="1:3" x14ac:dyDescent="0.25">
      <c r="A287" s="5" t="s">
        <v>182</v>
      </c>
      <c r="B287" t="s">
        <v>146</v>
      </c>
      <c r="C287" t="b">
        <v>0</v>
      </c>
    </row>
    <row r="288" spans="1:3" x14ac:dyDescent="0.25">
      <c r="A288" s="5" t="s">
        <v>183</v>
      </c>
      <c r="B288" t="s">
        <v>146</v>
      </c>
      <c r="C288" t="b">
        <v>0</v>
      </c>
    </row>
    <row r="289" spans="1:3" x14ac:dyDescent="0.25">
      <c r="A289" s="5" t="s">
        <v>184</v>
      </c>
      <c r="B289" t="s">
        <v>146</v>
      </c>
      <c r="C289" t="b">
        <v>0</v>
      </c>
    </row>
    <row r="290" spans="1:3" x14ac:dyDescent="0.25">
      <c r="A290" s="5" t="s">
        <v>185</v>
      </c>
      <c r="B290" t="s">
        <v>146</v>
      </c>
      <c r="C290" t="b">
        <v>0</v>
      </c>
    </row>
    <row r="291" spans="1:3" x14ac:dyDescent="0.25">
      <c r="A291" s="5" t="s">
        <v>186</v>
      </c>
      <c r="B291" t="s">
        <v>146</v>
      </c>
      <c r="C291" t="b">
        <v>0</v>
      </c>
    </row>
    <row r="292" spans="1:3" x14ac:dyDescent="0.25">
      <c r="A292" s="5" t="s">
        <v>187</v>
      </c>
      <c r="B292" t="s">
        <v>146</v>
      </c>
      <c r="C292" t="b">
        <v>0</v>
      </c>
    </row>
    <row r="293" spans="1:3" x14ac:dyDescent="0.25">
      <c r="A293" s="5" t="s">
        <v>188</v>
      </c>
      <c r="B293" t="s">
        <v>146</v>
      </c>
      <c r="C293" t="b">
        <v>0</v>
      </c>
    </row>
    <row r="294" spans="1:3" x14ac:dyDescent="0.25">
      <c r="A294" s="5" t="s">
        <v>189</v>
      </c>
      <c r="B294" t="s">
        <v>146</v>
      </c>
      <c r="C294" t="b">
        <v>0</v>
      </c>
    </row>
    <row r="295" spans="1:3" x14ac:dyDescent="0.25">
      <c r="A295" s="5" t="s">
        <v>190</v>
      </c>
      <c r="B295" t="s">
        <v>146</v>
      </c>
      <c r="C295" t="b">
        <v>0</v>
      </c>
    </row>
    <row r="296" spans="1:3" x14ac:dyDescent="0.25">
      <c r="A296" s="5" t="s">
        <v>191</v>
      </c>
      <c r="B296" t="s">
        <v>146</v>
      </c>
      <c r="C296" t="b">
        <v>0</v>
      </c>
    </row>
    <row r="297" spans="1:3" x14ac:dyDescent="0.25">
      <c r="A297" s="5" t="s">
        <v>192</v>
      </c>
      <c r="B297" t="s">
        <v>146</v>
      </c>
      <c r="C297" t="b">
        <v>0</v>
      </c>
    </row>
    <row r="298" spans="1:3" x14ac:dyDescent="0.25">
      <c r="A298" t="s">
        <v>302</v>
      </c>
    </row>
    <row r="299" spans="1:3" x14ac:dyDescent="0.25">
      <c r="A299" t="s">
        <v>303</v>
      </c>
    </row>
    <row r="300" spans="1:3" x14ac:dyDescent="0.25">
      <c r="A300" t="s">
        <v>304</v>
      </c>
    </row>
    <row r="301" spans="1:3" x14ac:dyDescent="0.25">
      <c r="A301" t="s">
        <v>200</v>
      </c>
    </row>
    <row r="302" spans="1:3" x14ac:dyDescent="0.25">
      <c r="A302" t="s">
        <v>342</v>
      </c>
    </row>
    <row r="303" spans="1:3" x14ac:dyDescent="0.25">
      <c r="A303" t="s">
        <v>297</v>
      </c>
    </row>
    <row r="304" spans="1:3" x14ac:dyDescent="0.25">
      <c r="A304" t="s">
        <v>298</v>
      </c>
    </row>
    <row r="305" spans="1:3" x14ac:dyDescent="0.25">
      <c r="A305" t="s">
        <v>299</v>
      </c>
    </row>
    <row r="306" spans="1:3" x14ac:dyDescent="0.25">
      <c r="A306" t="s">
        <v>300</v>
      </c>
    </row>
    <row r="307" spans="1:3" x14ac:dyDescent="0.25">
      <c r="A307" t="s">
        <v>331</v>
      </c>
    </row>
    <row r="308" spans="1:3" x14ac:dyDescent="0.25">
      <c r="A308" t="s">
        <v>334</v>
      </c>
    </row>
    <row r="309" spans="1:3" x14ac:dyDescent="0.25">
      <c r="A309" t="s">
        <v>337</v>
      </c>
    </row>
    <row r="310" spans="1:3" x14ac:dyDescent="0.25">
      <c r="A310" t="s">
        <v>204</v>
      </c>
    </row>
    <row r="311" spans="1:3" x14ac:dyDescent="0.25">
      <c r="A311" t="s">
        <v>266</v>
      </c>
    </row>
    <row r="312" spans="1:3" x14ac:dyDescent="0.25">
      <c r="A312" t="s">
        <v>203</v>
      </c>
    </row>
    <row r="313" spans="1:3" x14ac:dyDescent="0.25">
      <c r="A313" t="s">
        <v>305</v>
      </c>
    </row>
    <row r="314" spans="1:3" x14ac:dyDescent="0.25">
      <c r="A314" t="s">
        <v>306</v>
      </c>
    </row>
    <row r="315" spans="1:3" x14ac:dyDescent="0.25">
      <c r="A315" s="5" t="s">
        <v>24</v>
      </c>
      <c r="B315" t="s">
        <v>144</v>
      </c>
      <c r="C315" s="5" t="s">
        <v>248</v>
      </c>
    </row>
    <row r="316" spans="1:3" x14ac:dyDescent="0.25">
      <c r="A316" s="5" t="s">
        <v>24</v>
      </c>
      <c r="B316" t="s">
        <v>145</v>
      </c>
      <c r="C316" t="b">
        <v>0</v>
      </c>
    </row>
    <row r="317" spans="1:3" x14ac:dyDescent="0.25">
      <c r="A317" s="5" t="s">
        <v>23</v>
      </c>
      <c r="B317" t="s">
        <v>146</v>
      </c>
      <c r="C317" t="b">
        <v>0</v>
      </c>
    </row>
    <row r="318" spans="1:3" x14ac:dyDescent="0.25">
      <c r="A318" s="5" t="s">
        <v>272</v>
      </c>
      <c r="B318" t="s">
        <v>146</v>
      </c>
      <c r="C318" t="b">
        <v>0</v>
      </c>
    </row>
    <row r="319" spans="1:3" x14ac:dyDescent="0.25">
      <c r="A319" s="5" t="s">
        <v>273</v>
      </c>
      <c r="B319" t="s">
        <v>146</v>
      </c>
      <c r="C319" t="b">
        <v>0</v>
      </c>
    </row>
    <row r="320" spans="1:3" x14ac:dyDescent="0.25">
      <c r="A320" s="5" t="s">
        <v>274</v>
      </c>
      <c r="B320" t="s">
        <v>146</v>
      </c>
      <c r="C320" t="b">
        <v>0</v>
      </c>
    </row>
    <row r="321" spans="1:3" x14ac:dyDescent="0.25">
      <c r="A321" s="5" t="s">
        <v>275</v>
      </c>
      <c r="B321" t="s">
        <v>146</v>
      </c>
      <c r="C321" t="b">
        <v>0</v>
      </c>
    </row>
    <row r="322" spans="1:3" x14ac:dyDescent="0.25">
      <c r="A322" s="5" t="s">
        <v>276</v>
      </c>
      <c r="B322" t="s">
        <v>146</v>
      </c>
      <c r="C322" t="b">
        <v>0</v>
      </c>
    </row>
    <row r="323" spans="1:3" x14ac:dyDescent="0.25">
      <c r="A323" s="5" t="s">
        <v>277</v>
      </c>
      <c r="B323" t="s">
        <v>146</v>
      </c>
      <c r="C323" t="b">
        <v>0</v>
      </c>
    </row>
    <row r="324" spans="1:3" x14ac:dyDescent="0.25">
      <c r="A324" s="5" t="s">
        <v>278</v>
      </c>
      <c r="B324" t="s">
        <v>146</v>
      </c>
      <c r="C324" t="b">
        <v>0</v>
      </c>
    </row>
    <row r="325" spans="1:3" x14ac:dyDescent="0.25">
      <c r="A325" s="5" t="s">
        <v>279</v>
      </c>
      <c r="B325" t="s">
        <v>146</v>
      </c>
      <c r="C325" t="b">
        <v>0</v>
      </c>
    </row>
    <row r="326" spans="1:3" x14ac:dyDescent="0.25">
      <c r="A326" s="5" t="s">
        <v>280</v>
      </c>
      <c r="B326" t="s">
        <v>146</v>
      </c>
      <c r="C326" t="b">
        <v>0</v>
      </c>
    </row>
    <row r="327" spans="1:3" x14ac:dyDescent="0.25">
      <c r="A327" s="5" t="s">
        <v>281</v>
      </c>
      <c r="B327" t="s">
        <v>146</v>
      </c>
      <c r="C327" t="b">
        <v>0</v>
      </c>
    </row>
    <row r="328" spans="1:3" x14ac:dyDescent="0.25">
      <c r="A328" s="5" t="s">
        <v>282</v>
      </c>
      <c r="B328" t="s">
        <v>146</v>
      </c>
      <c r="C328" t="b">
        <v>0</v>
      </c>
    </row>
    <row r="329" spans="1:3" x14ac:dyDescent="0.25">
      <c r="A329" s="5" t="s">
        <v>283</v>
      </c>
      <c r="B329" t="s">
        <v>146</v>
      </c>
      <c r="C329" t="b">
        <v>0</v>
      </c>
    </row>
    <row r="330" spans="1:3" x14ac:dyDescent="0.25">
      <c r="A330" s="5" t="s">
        <v>284</v>
      </c>
      <c r="B330" t="s">
        <v>146</v>
      </c>
      <c r="C330" t="b">
        <v>0</v>
      </c>
    </row>
    <row r="331" spans="1:3" x14ac:dyDescent="0.25">
      <c r="A331" s="5" t="s">
        <v>57</v>
      </c>
      <c r="B331" t="s">
        <v>146</v>
      </c>
      <c r="C331" t="b">
        <v>0</v>
      </c>
    </row>
    <row r="332" spans="1:3" x14ac:dyDescent="0.25">
      <c r="A332" s="5" t="s">
        <v>58</v>
      </c>
      <c r="B332" t="s">
        <v>146</v>
      </c>
      <c r="C332" t="b">
        <v>0</v>
      </c>
    </row>
    <row r="333" spans="1:3" x14ac:dyDescent="0.25">
      <c r="A333" s="5" t="s">
        <v>59</v>
      </c>
      <c r="B333" t="s">
        <v>146</v>
      </c>
      <c r="C333" t="b">
        <v>0</v>
      </c>
    </row>
    <row r="334" spans="1:3" x14ac:dyDescent="0.25">
      <c r="A334" s="5" t="s">
        <v>60</v>
      </c>
      <c r="B334" t="s">
        <v>146</v>
      </c>
      <c r="C334" t="b">
        <v>0</v>
      </c>
    </row>
    <row r="335" spans="1:3" x14ac:dyDescent="0.25">
      <c r="A335" s="5" t="s">
        <v>61</v>
      </c>
      <c r="B335" t="s">
        <v>146</v>
      </c>
      <c r="C335" t="b">
        <v>0</v>
      </c>
    </row>
    <row r="336" spans="1:3" x14ac:dyDescent="0.25">
      <c r="A336" s="5" t="s">
        <v>62</v>
      </c>
      <c r="B336" t="s">
        <v>146</v>
      </c>
      <c r="C336" t="b">
        <v>0</v>
      </c>
    </row>
    <row r="337" spans="1:3" x14ac:dyDescent="0.25">
      <c r="A337" s="5" t="s">
        <v>63</v>
      </c>
      <c r="B337" t="s">
        <v>146</v>
      </c>
      <c r="C337" t="b">
        <v>0</v>
      </c>
    </row>
    <row r="338" spans="1:3" x14ac:dyDescent="0.25">
      <c r="A338" s="5" t="s">
        <v>64</v>
      </c>
      <c r="B338" t="s">
        <v>146</v>
      </c>
      <c r="C338" t="b">
        <v>0</v>
      </c>
    </row>
    <row r="339" spans="1:3" x14ac:dyDescent="0.25">
      <c r="A339" s="5" t="s">
        <v>65</v>
      </c>
      <c r="B339" t="s">
        <v>146</v>
      </c>
      <c r="C339" t="b">
        <v>0</v>
      </c>
    </row>
    <row r="340" spans="1:3" x14ac:dyDescent="0.25">
      <c r="A340" s="5" t="s">
        <v>66</v>
      </c>
      <c r="B340" t="s">
        <v>146</v>
      </c>
      <c r="C340" t="b">
        <v>0</v>
      </c>
    </row>
    <row r="341" spans="1:3" x14ac:dyDescent="0.25">
      <c r="A341" s="5" t="s">
        <v>67</v>
      </c>
      <c r="B341" t="s">
        <v>146</v>
      </c>
      <c r="C341" t="b">
        <v>0</v>
      </c>
    </row>
    <row r="342" spans="1:3" x14ac:dyDescent="0.25">
      <c r="A342" s="5" t="s">
        <v>68</v>
      </c>
      <c r="B342" t="s">
        <v>146</v>
      </c>
      <c r="C342" t="b">
        <v>0</v>
      </c>
    </row>
    <row r="343" spans="1:3" x14ac:dyDescent="0.25">
      <c r="A343" s="5" t="s">
        <v>285</v>
      </c>
      <c r="B343" t="s">
        <v>146</v>
      </c>
      <c r="C343" t="b">
        <v>0</v>
      </c>
    </row>
    <row r="344" spans="1:3" x14ac:dyDescent="0.25">
      <c r="A344" s="5" t="s">
        <v>286</v>
      </c>
      <c r="B344" t="s">
        <v>146</v>
      </c>
      <c r="C344" t="b">
        <v>0</v>
      </c>
    </row>
    <row r="345" spans="1:3" x14ac:dyDescent="0.25">
      <c r="A345" s="5" t="s">
        <v>287</v>
      </c>
      <c r="B345" t="s">
        <v>146</v>
      </c>
      <c r="C345" t="b">
        <v>0</v>
      </c>
    </row>
    <row r="346" spans="1:3" x14ac:dyDescent="0.25">
      <c r="A346" s="5" t="s">
        <v>288</v>
      </c>
      <c r="B346" t="s">
        <v>146</v>
      </c>
      <c r="C346" t="b">
        <v>0</v>
      </c>
    </row>
    <row r="347" spans="1:3" x14ac:dyDescent="0.25">
      <c r="A347" s="5" t="s">
        <v>289</v>
      </c>
      <c r="B347" t="s">
        <v>146</v>
      </c>
      <c r="C347" t="b">
        <v>0</v>
      </c>
    </row>
    <row r="348" spans="1:3" x14ac:dyDescent="0.25">
      <c r="A348" s="5" t="s">
        <v>290</v>
      </c>
      <c r="B348" t="s">
        <v>146</v>
      </c>
      <c r="C348" t="b">
        <v>0</v>
      </c>
    </row>
    <row r="349" spans="1:3" x14ac:dyDescent="0.25">
      <c r="A349" s="5" t="s">
        <v>291</v>
      </c>
      <c r="B349" t="s">
        <v>146</v>
      </c>
      <c r="C349" t="b">
        <v>0</v>
      </c>
    </row>
    <row r="350" spans="1:3" x14ac:dyDescent="0.25">
      <c r="A350" s="5" t="s">
        <v>292</v>
      </c>
      <c r="B350" t="s">
        <v>146</v>
      </c>
      <c r="C350" t="b">
        <v>0</v>
      </c>
    </row>
    <row r="351" spans="1:3" x14ac:dyDescent="0.25">
      <c r="A351" s="5" t="s">
        <v>293</v>
      </c>
      <c r="B351" t="s">
        <v>146</v>
      </c>
      <c r="C351" t="b">
        <v>0</v>
      </c>
    </row>
    <row r="352" spans="1:3" x14ac:dyDescent="0.25">
      <c r="A352" s="5" t="s">
        <v>294</v>
      </c>
      <c r="B352" t="s">
        <v>146</v>
      </c>
      <c r="C352" t="b">
        <v>0</v>
      </c>
    </row>
    <row r="353" spans="1:3" x14ac:dyDescent="0.25">
      <c r="A353" s="5" t="s">
        <v>295</v>
      </c>
      <c r="B353" t="s">
        <v>146</v>
      </c>
      <c r="C353" t="b">
        <v>0</v>
      </c>
    </row>
    <row r="354" spans="1:3" x14ac:dyDescent="0.25">
      <c r="A354" s="5" t="s">
        <v>296</v>
      </c>
      <c r="B354" t="s">
        <v>146</v>
      </c>
      <c r="C354" t="b">
        <v>0</v>
      </c>
    </row>
    <row r="355" spans="1:3" x14ac:dyDescent="0.25">
      <c r="A355" s="5" t="s">
        <v>207</v>
      </c>
      <c r="B355" t="s">
        <v>146</v>
      </c>
      <c r="C355" t="b">
        <v>0</v>
      </c>
    </row>
    <row r="356" spans="1:3" x14ac:dyDescent="0.25">
      <c r="A356" s="5" t="s">
        <v>208</v>
      </c>
      <c r="B356" t="s">
        <v>146</v>
      </c>
      <c r="C356" t="b">
        <v>0</v>
      </c>
    </row>
    <row r="357" spans="1:3" x14ac:dyDescent="0.25">
      <c r="A357" s="5" t="s">
        <v>209</v>
      </c>
      <c r="B357" t="s">
        <v>146</v>
      </c>
      <c r="C357" t="b">
        <v>0</v>
      </c>
    </row>
    <row r="358" spans="1:3" x14ac:dyDescent="0.25">
      <c r="A358" s="5" t="s">
        <v>210</v>
      </c>
      <c r="B358" t="s">
        <v>146</v>
      </c>
      <c r="C358" t="b">
        <v>0</v>
      </c>
    </row>
    <row r="359" spans="1:3" x14ac:dyDescent="0.25">
      <c r="A359" s="5" t="s">
        <v>211</v>
      </c>
      <c r="B359" t="s">
        <v>146</v>
      </c>
      <c r="C359" t="b">
        <v>0</v>
      </c>
    </row>
    <row r="360" spans="1:3" x14ac:dyDescent="0.25">
      <c r="A360" s="5" t="s">
        <v>212</v>
      </c>
      <c r="B360" t="s">
        <v>146</v>
      </c>
      <c r="C360" t="b">
        <v>0</v>
      </c>
    </row>
    <row r="361" spans="1:3" x14ac:dyDescent="0.25">
      <c r="A361" s="5" t="s">
        <v>213</v>
      </c>
      <c r="B361" t="s">
        <v>146</v>
      </c>
      <c r="C361" t="b">
        <v>0</v>
      </c>
    </row>
    <row r="362" spans="1:3" x14ac:dyDescent="0.25">
      <c r="A362" s="5" t="s">
        <v>214</v>
      </c>
      <c r="B362" t="s">
        <v>146</v>
      </c>
      <c r="C362" t="b">
        <v>0</v>
      </c>
    </row>
    <row r="363" spans="1:3" x14ac:dyDescent="0.25">
      <c r="A363" s="5" t="s">
        <v>215</v>
      </c>
      <c r="B363" t="s">
        <v>146</v>
      </c>
      <c r="C363" t="b">
        <v>0</v>
      </c>
    </row>
    <row r="364" spans="1:3" x14ac:dyDescent="0.25">
      <c r="A364" s="5" t="s">
        <v>216</v>
      </c>
      <c r="B364" t="s">
        <v>146</v>
      </c>
      <c r="C364" t="b">
        <v>0</v>
      </c>
    </row>
    <row r="365" spans="1:3" x14ac:dyDescent="0.25">
      <c r="A365" s="5" t="s">
        <v>217</v>
      </c>
      <c r="B365" t="s">
        <v>146</v>
      </c>
      <c r="C365" t="b">
        <v>0</v>
      </c>
    </row>
    <row r="366" spans="1:3" x14ac:dyDescent="0.25">
      <c r="A366" s="5" t="s">
        <v>218</v>
      </c>
      <c r="B366" t="s">
        <v>146</v>
      </c>
      <c r="C366" t="b">
        <v>0</v>
      </c>
    </row>
    <row r="367" spans="1:3" x14ac:dyDescent="0.25">
      <c r="A367" s="5" t="s">
        <v>115</v>
      </c>
      <c r="B367" t="s">
        <v>146</v>
      </c>
      <c r="C367" t="b">
        <v>0</v>
      </c>
    </row>
    <row r="368" spans="1:3" x14ac:dyDescent="0.25">
      <c r="A368" s="5" t="s">
        <v>117</v>
      </c>
      <c r="B368" t="s">
        <v>146</v>
      </c>
      <c r="C368" t="b">
        <v>0</v>
      </c>
    </row>
    <row r="369" spans="1:3" x14ac:dyDescent="0.25">
      <c r="A369" s="5" t="s">
        <v>119</v>
      </c>
      <c r="B369" t="s">
        <v>146</v>
      </c>
      <c r="C369" t="b">
        <v>0</v>
      </c>
    </row>
    <row r="370" spans="1:3" x14ac:dyDescent="0.25">
      <c r="A370" s="5" t="s">
        <v>121</v>
      </c>
      <c r="B370" t="s">
        <v>146</v>
      </c>
      <c r="C370" t="b">
        <v>0</v>
      </c>
    </row>
    <row r="371" spans="1:3" x14ac:dyDescent="0.25">
      <c r="A371" s="5" t="s">
        <v>123</v>
      </c>
      <c r="B371" t="s">
        <v>146</v>
      </c>
      <c r="C371" t="b">
        <v>0</v>
      </c>
    </row>
    <row r="372" spans="1:3" x14ac:dyDescent="0.25">
      <c r="A372" s="5" t="s">
        <v>125</v>
      </c>
      <c r="B372" t="s">
        <v>146</v>
      </c>
      <c r="C372" t="b">
        <v>0</v>
      </c>
    </row>
    <row r="373" spans="1:3" x14ac:dyDescent="0.25">
      <c r="A373" s="5" t="s">
        <v>127</v>
      </c>
      <c r="B373" t="s">
        <v>146</v>
      </c>
      <c r="C373" t="b">
        <v>0</v>
      </c>
    </row>
    <row r="374" spans="1:3" x14ac:dyDescent="0.25">
      <c r="A374" s="5" t="s">
        <v>129</v>
      </c>
      <c r="B374" t="s">
        <v>146</v>
      </c>
      <c r="C374" t="b">
        <v>0</v>
      </c>
    </row>
    <row r="375" spans="1:3" x14ac:dyDescent="0.25">
      <c r="A375" s="5" t="s">
        <v>131</v>
      </c>
      <c r="B375" t="s">
        <v>146</v>
      </c>
      <c r="C375" t="b">
        <v>0</v>
      </c>
    </row>
    <row r="376" spans="1:3" x14ac:dyDescent="0.25">
      <c r="A376" s="5" t="s">
        <v>133</v>
      </c>
      <c r="B376" t="s">
        <v>146</v>
      </c>
      <c r="C376" t="b">
        <v>0</v>
      </c>
    </row>
    <row r="377" spans="1:3" x14ac:dyDescent="0.25">
      <c r="A377" s="5" t="s">
        <v>135</v>
      </c>
      <c r="B377" t="s">
        <v>146</v>
      </c>
      <c r="C377" t="b">
        <v>0</v>
      </c>
    </row>
    <row r="378" spans="1:3" x14ac:dyDescent="0.25">
      <c r="A378" s="5" t="s">
        <v>137</v>
      </c>
      <c r="B378" t="s">
        <v>146</v>
      </c>
      <c r="C378" t="b">
        <v>0</v>
      </c>
    </row>
    <row r="379" spans="1:3" x14ac:dyDescent="0.25">
      <c r="A379" s="5" t="s">
        <v>139</v>
      </c>
      <c r="B379" t="s">
        <v>146</v>
      </c>
      <c r="C379" t="b">
        <v>0</v>
      </c>
    </row>
    <row r="380" spans="1:3" x14ac:dyDescent="0.25">
      <c r="A380" s="5" t="s">
        <v>272</v>
      </c>
      <c r="B380" t="s">
        <v>256</v>
      </c>
      <c r="C380" s="5" t="s">
        <v>307</v>
      </c>
    </row>
    <row r="381" spans="1:3" x14ac:dyDescent="0.25">
      <c r="A381" t="s">
        <v>308</v>
      </c>
    </row>
    <row r="382" spans="1:3" x14ac:dyDescent="0.25">
      <c r="A382" t="s">
        <v>340</v>
      </c>
    </row>
    <row r="383" spans="1:3" x14ac:dyDescent="0.25">
      <c r="A383" s="5" t="s">
        <v>24</v>
      </c>
      <c r="B383" t="s">
        <v>144</v>
      </c>
      <c r="C383" s="5" t="s">
        <v>248</v>
      </c>
    </row>
    <row r="384" spans="1:3" x14ac:dyDescent="0.25">
      <c r="A384" s="5" t="s">
        <v>24</v>
      </c>
      <c r="B384" t="s">
        <v>145</v>
      </c>
      <c r="C384" t="b">
        <v>0</v>
      </c>
    </row>
    <row r="385" spans="1:3" x14ac:dyDescent="0.25">
      <c r="A385" s="5" t="s">
        <v>23</v>
      </c>
      <c r="B385" t="s">
        <v>146</v>
      </c>
      <c r="C385" t="b">
        <v>0</v>
      </c>
    </row>
    <row r="386" spans="1:3" x14ac:dyDescent="0.25">
      <c r="A386" s="5" t="s">
        <v>272</v>
      </c>
      <c r="B386" t="s">
        <v>146</v>
      </c>
      <c r="C386" t="b">
        <v>0</v>
      </c>
    </row>
    <row r="387" spans="1:3" x14ac:dyDescent="0.25">
      <c r="A387" s="5" t="s">
        <v>273</v>
      </c>
      <c r="B387" t="s">
        <v>146</v>
      </c>
      <c r="C387" t="b">
        <v>0</v>
      </c>
    </row>
    <row r="388" spans="1:3" x14ac:dyDescent="0.25">
      <c r="A388" s="5" t="s">
        <v>274</v>
      </c>
      <c r="B388" t="s">
        <v>146</v>
      </c>
      <c r="C388" t="b">
        <v>0</v>
      </c>
    </row>
    <row r="389" spans="1:3" x14ac:dyDescent="0.25">
      <c r="A389" s="5" t="s">
        <v>275</v>
      </c>
      <c r="B389" t="s">
        <v>146</v>
      </c>
      <c r="C389" t="b">
        <v>0</v>
      </c>
    </row>
    <row r="390" spans="1:3" x14ac:dyDescent="0.25">
      <c r="A390" s="5" t="s">
        <v>276</v>
      </c>
      <c r="B390" t="s">
        <v>146</v>
      </c>
      <c r="C390" t="b">
        <v>0</v>
      </c>
    </row>
    <row r="391" spans="1:3" x14ac:dyDescent="0.25">
      <c r="A391" s="5" t="s">
        <v>277</v>
      </c>
      <c r="B391" t="s">
        <v>146</v>
      </c>
      <c r="C391" t="b">
        <v>0</v>
      </c>
    </row>
    <row r="392" spans="1:3" x14ac:dyDescent="0.25">
      <c r="A392" s="5" t="s">
        <v>278</v>
      </c>
      <c r="B392" t="s">
        <v>146</v>
      </c>
      <c r="C392" t="b">
        <v>0</v>
      </c>
    </row>
    <row r="393" spans="1:3" x14ac:dyDescent="0.25">
      <c r="A393" s="5" t="s">
        <v>279</v>
      </c>
      <c r="B393" t="s">
        <v>146</v>
      </c>
      <c r="C393" t="b">
        <v>0</v>
      </c>
    </row>
    <row r="394" spans="1:3" x14ac:dyDescent="0.25">
      <c r="A394" s="5" t="s">
        <v>280</v>
      </c>
      <c r="B394" t="s">
        <v>146</v>
      </c>
      <c r="C394" t="b">
        <v>0</v>
      </c>
    </row>
    <row r="395" spans="1:3" x14ac:dyDescent="0.25">
      <c r="A395" s="5" t="s">
        <v>281</v>
      </c>
      <c r="B395" t="s">
        <v>146</v>
      </c>
      <c r="C395" t="b">
        <v>0</v>
      </c>
    </row>
    <row r="396" spans="1:3" x14ac:dyDescent="0.25">
      <c r="A396" s="5" t="s">
        <v>282</v>
      </c>
      <c r="B396" t="s">
        <v>146</v>
      </c>
      <c r="C396" t="b">
        <v>0</v>
      </c>
    </row>
    <row r="397" spans="1:3" x14ac:dyDescent="0.25">
      <c r="A397" s="5" t="s">
        <v>283</v>
      </c>
      <c r="B397" t="s">
        <v>146</v>
      </c>
      <c r="C397" t="b">
        <v>0</v>
      </c>
    </row>
    <row r="398" spans="1:3" x14ac:dyDescent="0.25">
      <c r="A398" s="5" t="s">
        <v>284</v>
      </c>
      <c r="B398" t="s">
        <v>146</v>
      </c>
      <c r="C398" t="b">
        <v>0</v>
      </c>
    </row>
    <row r="399" spans="1:3" x14ac:dyDescent="0.25">
      <c r="A399" s="5" t="s">
        <v>57</v>
      </c>
      <c r="B399" t="s">
        <v>146</v>
      </c>
      <c r="C399" t="b">
        <v>0</v>
      </c>
    </row>
    <row r="400" spans="1:3" x14ac:dyDescent="0.25">
      <c r="A400" s="5" t="s">
        <v>58</v>
      </c>
      <c r="B400" t="s">
        <v>146</v>
      </c>
      <c r="C400" t="b">
        <v>0</v>
      </c>
    </row>
    <row r="401" spans="1:3" x14ac:dyDescent="0.25">
      <c r="A401" s="5" t="s">
        <v>59</v>
      </c>
      <c r="B401" t="s">
        <v>146</v>
      </c>
      <c r="C401" t="b">
        <v>0</v>
      </c>
    </row>
    <row r="402" spans="1:3" x14ac:dyDescent="0.25">
      <c r="A402" s="5" t="s">
        <v>60</v>
      </c>
      <c r="B402" t="s">
        <v>146</v>
      </c>
      <c r="C402" t="b">
        <v>0</v>
      </c>
    </row>
    <row r="403" spans="1:3" x14ac:dyDescent="0.25">
      <c r="A403" s="5" t="s">
        <v>61</v>
      </c>
      <c r="B403" t="s">
        <v>146</v>
      </c>
      <c r="C403" t="b">
        <v>0</v>
      </c>
    </row>
    <row r="404" spans="1:3" x14ac:dyDescent="0.25">
      <c r="A404" s="5" t="s">
        <v>62</v>
      </c>
      <c r="B404" t="s">
        <v>146</v>
      </c>
      <c r="C404" t="b">
        <v>0</v>
      </c>
    </row>
    <row r="405" spans="1:3" x14ac:dyDescent="0.25">
      <c r="A405" s="5" t="s">
        <v>63</v>
      </c>
      <c r="B405" t="s">
        <v>146</v>
      </c>
      <c r="C405" t="b">
        <v>0</v>
      </c>
    </row>
    <row r="406" spans="1:3" x14ac:dyDescent="0.25">
      <c r="A406" s="5" t="s">
        <v>64</v>
      </c>
      <c r="B406" t="s">
        <v>146</v>
      </c>
      <c r="C406" t="b">
        <v>0</v>
      </c>
    </row>
    <row r="407" spans="1:3" x14ac:dyDescent="0.25">
      <c r="A407" s="5" t="s">
        <v>65</v>
      </c>
      <c r="B407" t="s">
        <v>146</v>
      </c>
      <c r="C407" t="b">
        <v>0</v>
      </c>
    </row>
    <row r="408" spans="1:3" x14ac:dyDescent="0.25">
      <c r="A408" s="5" t="s">
        <v>66</v>
      </c>
      <c r="B408" t="s">
        <v>146</v>
      </c>
      <c r="C408" t="b">
        <v>0</v>
      </c>
    </row>
    <row r="409" spans="1:3" x14ac:dyDescent="0.25">
      <c r="A409" s="5" t="s">
        <v>67</v>
      </c>
      <c r="B409" t="s">
        <v>146</v>
      </c>
      <c r="C409" t="b">
        <v>0</v>
      </c>
    </row>
    <row r="410" spans="1:3" x14ac:dyDescent="0.25">
      <c r="A410" s="5" t="s">
        <v>68</v>
      </c>
      <c r="B410" t="s">
        <v>146</v>
      </c>
      <c r="C410" t="b">
        <v>0</v>
      </c>
    </row>
    <row r="411" spans="1:3" x14ac:dyDescent="0.25">
      <c r="A411" s="5" t="s">
        <v>285</v>
      </c>
      <c r="B411" t="s">
        <v>146</v>
      </c>
      <c r="C411" t="b">
        <v>0</v>
      </c>
    </row>
    <row r="412" spans="1:3" x14ac:dyDescent="0.25">
      <c r="A412" s="5" t="s">
        <v>286</v>
      </c>
      <c r="B412" t="s">
        <v>146</v>
      </c>
      <c r="C412" t="b">
        <v>0</v>
      </c>
    </row>
    <row r="413" spans="1:3" x14ac:dyDescent="0.25">
      <c r="A413" s="5" t="s">
        <v>287</v>
      </c>
      <c r="B413" t="s">
        <v>146</v>
      </c>
      <c r="C413" t="b">
        <v>0</v>
      </c>
    </row>
    <row r="414" spans="1:3" x14ac:dyDescent="0.25">
      <c r="A414" s="5" t="s">
        <v>288</v>
      </c>
      <c r="B414" t="s">
        <v>146</v>
      </c>
      <c r="C414" t="b">
        <v>0</v>
      </c>
    </row>
    <row r="415" spans="1:3" x14ac:dyDescent="0.25">
      <c r="A415" s="5" t="s">
        <v>289</v>
      </c>
      <c r="B415" t="s">
        <v>146</v>
      </c>
      <c r="C415" t="b">
        <v>0</v>
      </c>
    </row>
    <row r="416" spans="1:3" x14ac:dyDescent="0.25">
      <c r="A416" s="5" t="s">
        <v>290</v>
      </c>
      <c r="B416" t="s">
        <v>146</v>
      </c>
      <c r="C416" t="b">
        <v>0</v>
      </c>
    </row>
    <row r="417" spans="1:3" x14ac:dyDescent="0.25">
      <c r="A417" s="5" t="s">
        <v>291</v>
      </c>
      <c r="B417" t="s">
        <v>146</v>
      </c>
      <c r="C417" t="b">
        <v>0</v>
      </c>
    </row>
    <row r="418" spans="1:3" x14ac:dyDescent="0.25">
      <c r="A418" s="5" t="s">
        <v>292</v>
      </c>
      <c r="B418" t="s">
        <v>146</v>
      </c>
      <c r="C418" t="b">
        <v>0</v>
      </c>
    </row>
    <row r="419" spans="1:3" x14ac:dyDescent="0.25">
      <c r="A419" s="5" t="s">
        <v>293</v>
      </c>
      <c r="B419" t="s">
        <v>146</v>
      </c>
      <c r="C419" t="b">
        <v>0</v>
      </c>
    </row>
    <row r="420" spans="1:3" x14ac:dyDescent="0.25">
      <c r="A420" s="5" t="s">
        <v>294</v>
      </c>
      <c r="B420" t="s">
        <v>146</v>
      </c>
      <c r="C420" t="b">
        <v>0</v>
      </c>
    </row>
    <row r="421" spans="1:3" x14ac:dyDescent="0.25">
      <c r="A421" s="5" t="s">
        <v>295</v>
      </c>
      <c r="B421" t="s">
        <v>146</v>
      </c>
      <c r="C421" t="b">
        <v>0</v>
      </c>
    </row>
    <row r="422" spans="1:3" x14ac:dyDescent="0.25">
      <c r="A422" s="5" t="s">
        <v>296</v>
      </c>
      <c r="B422" t="s">
        <v>146</v>
      </c>
      <c r="C422" t="b">
        <v>0</v>
      </c>
    </row>
    <row r="423" spans="1:3" x14ac:dyDescent="0.25">
      <c r="A423" s="5" t="s">
        <v>207</v>
      </c>
      <c r="B423" t="s">
        <v>146</v>
      </c>
      <c r="C423" t="b">
        <v>0</v>
      </c>
    </row>
    <row r="424" spans="1:3" x14ac:dyDescent="0.25">
      <c r="A424" s="5" t="s">
        <v>208</v>
      </c>
      <c r="B424" t="s">
        <v>146</v>
      </c>
      <c r="C424" t="b">
        <v>0</v>
      </c>
    </row>
    <row r="425" spans="1:3" x14ac:dyDescent="0.25">
      <c r="A425" s="5" t="s">
        <v>209</v>
      </c>
      <c r="B425" t="s">
        <v>146</v>
      </c>
      <c r="C425" t="b">
        <v>0</v>
      </c>
    </row>
    <row r="426" spans="1:3" x14ac:dyDescent="0.25">
      <c r="A426" s="5" t="s">
        <v>210</v>
      </c>
      <c r="B426" t="s">
        <v>146</v>
      </c>
      <c r="C426" t="b">
        <v>0</v>
      </c>
    </row>
    <row r="427" spans="1:3" x14ac:dyDescent="0.25">
      <c r="A427" s="5" t="s">
        <v>211</v>
      </c>
      <c r="B427" t="s">
        <v>146</v>
      </c>
      <c r="C427" t="b">
        <v>0</v>
      </c>
    </row>
    <row r="428" spans="1:3" x14ac:dyDescent="0.25">
      <c r="A428" s="5" t="s">
        <v>212</v>
      </c>
      <c r="B428" t="s">
        <v>146</v>
      </c>
      <c r="C428" t="b">
        <v>0</v>
      </c>
    </row>
    <row r="429" spans="1:3" x14ac:dyDescent="0.25">
      <c r="A429" s="5" t="s">
        <v>213</v>
      </c>
      <c r="B429" t="s">
        <v>146</v>
      </c>
      <c r="C429" t="b">
        <v>0</v>
      </c>
    </row>
    <row r="430" spans="1:3" x14ac:dyDescent="0.25">
      <c r="A430" s="5" t="s">
        <v>214</v>
      </c>
      <c r="B430" t="s">
        <v>146</v>
      </c>
      <c r="C430" t="b">
        <v>0</v>
      </c>
    </row>
    <row r="431" spans="1:3" x14ac:dyDescent="0.25">
      <c r="A431" s="5" t="s">
        <v>215</v>
      </c>
      <c r="B431" t="s">
        <v>146</v>
      </c>
      <c r="C431" t="b">
        <v>0</v>
      </c>
    </row>
    <row r="432" spans="1:3" x14ac:dyDescent="0.25">
      <c r="A432" s="5" t="s">
        <v>216</v>
      </c>
      <c r="B432" t="s">
        <v>146</v>
      </c>
      <c r="C432" t="b">
        <v>0</v>
      </c>
    </row>
    <row r="433" spans="1:3" x14ac:dyDescent="0.25">
      <c r="A433" s="5" t="s">
        <v>217</v>
      </c>
      <c r="B433" t="s">
        <v>146</v>
      </c>
      <c r="C433" t="b">
        <v>0</v>
      </c>
    </row>
    <row r="434" spans="1:3" x14ac:dyDescent="0.25">
      <c r="A434" s="5" t="s">
        <v>218</v>
      </c>
      <c r="B434" t="s">
        <v>146</v>
      </c>
      <c r="C434" t="b">
        <v>0</v>
      </c>
    </row>
    <row r="435" spans="1:3" x14ac:dyDescent="0.25">
      <c r="A435" s="5" t="s">
        <v>115</v>
      </c>
      <c r="B435" t="s">
        <v>146</v>
      </c>
      <c r="C435" t="b">
        <v>0</v>
      </c>
    </row>
    <row r="436" spans="1:3" x14ac:dyDescent="0.25">
      <c r="A436" s="5" t="s">
        <v>117</v>
      </c>
      <c r="B436" t="s">
        <v>146</v>
      </c>
      <c r="C436" t="b">
        <v>0</v>
      </c>
    </row>
    <row r="437" spans="1:3" x14ac:dyDescent="0.25">
      <c r="A437" s="5" t="s">
        <v>119</v>
      </c>
      <c r="B437" t="s">
        <v>146</v>
      </c>
      <c r="C437" t="b">
        <v>0</v>
      </c>
    </row>
    <row r="438" spans="1:3" x14ac:dyDescent="0.25">
      <c r="A438" s="5" t="s">
        <v>121</v>
      </c>
      <c r="B438" t="s">
        <v>146</v>
      </c>
      <c r="C438" t="b">
        <v>0</v>
      </c>
    </row>
    <row r="439" spans="1:3" x14ac:dyDescent="0.25">
      <c r="A439" s="5" t="s">
        <v>123</v>
      </c>
      <c r="B439" t="s">
        <v>146</v>
      </c>
      <c r="C439" t="b">
        <v>0</v>
      </c>
    </row>
    <row r="440" spans="1:3" x14ac:dyDescent="0.25">
      <c r="A440" s="5" t="s">
        <v>125</v>
      </c>
      <c r="B440" t="s">
        <v>146</v>
      </c>
      <c r="C440" t="b">
        <v>0</v>
      </c>
    </row>
    <row r="441" spans="1:3" x14ac:dyDescent="0.25">
      <c r="A441" s="5" t="s">
        <v>127</v>
      </c>
      <c r="B441" t="s">
        <v>146</v>
      </c>
      <c r="C441" t="b">
        <v>0</v>
      </c>
    </row>
    <row r="442" spans="1:3" x14ac:dyDescent="0.25">
      <c r="A442" s="5" t="s">
        <v>129</v>
      </c>
      <c r="B442" t="s">
        <v>146</v>
      </c>
      <c r="C442" t="b">
        <v>0</v>
      </c>
    </row>
    <row r="443" spans="1:3" x14ac:dyDescent="0.25">
      <c r="A443" s="5" t="s">
        <v>131</v>
      </c>
      <c r="B443" t="s">
        <v>146</v>
      </c>
      <c r="C443" t="b">
        <v>0</v>
      </c>
    </row>
    <row r="444" spans="1:3" x14ac:dyDescent="0.25">
      <c r="A444" s="5" t="s">
        <v>133</v>
      </c>
      <c r="B444" t="s">
        <v>146</v>
      </c>
      <c r="C444" t="b">
        <v>0</v>
      </c>
    </row>
    <row r="445" spans="1:3" x14ac:dyDescent="0.25">
      <c r="A445" s="5" t="s">
        <v>135</v>
      </c>
      <c r="B445" t="s">
        <v>146</v>
      </c>
      <c r="C445" t="b">
        <v>0</v>
      </c>
    </row>
    <row r="446" spans="1:3" x14ac:dyDescent="0.25">
      <c r="A446" s="5" t="s">
        <v>137</v>
      </c>
      <c r="B446" t="s">
        <v>146</v>
      </c>
      <c r="C446" t="b">
        <v>0</v>
      </c>
    </row>
    <row r="447" spans="1:3" x14ac:dyDescent="0.25">
      <c r="A447" s="5" t="s">
        <v>139</v>
      </c>
      <c r="B447" t="s">
        <v>146</v>
      </c>
      <c r="C447" t="b">
        <v>0</v>
      </c>
    </row>
    <row r="448" spans="1:3" x14ac:dyDescent="0.25">
      <c r="A448" s="5" t="s">
        <v>272</v>
      </c>
      <c r="B448" t="s">
        <v>256</v>
      </c>
      <c r="C448" s="5" t="s">
        <v>310</v>
      </c>
    </row>
    <row r="449" spans="1:3" x14ac:dyDescent="0.25">
      <c r="A449" s="5" t="s">
        <v>272</v>
      </c>
      <c r="B449" t="s">
        <v>311</v>
      </c>
      <c r="C449">
        <v>2</v>
      </c>
    </row>
    <row r="450" spans="1:3" x14ac:dyDescent="0.25">
      <c r="A450" s="5" t="s">
        <v>272</v>
      </c>
      <c r="B450" t="s">
        <v>312</v>
      </c>
      <c r="C450" s="5" t="s">
        <v>313</v>
      </c>
    </row>
    <row r="451" spans="1:3" x14ac:dyDescent="0.25">
      <c r="A451" t="s">
        <v>341</v>
      </c>
    </row>
    <row r="452" spans="1:3" x14ac:dyDescent="0.25">
      <c r="A452" t="s">
        <v>315</v>
      </c>
    </row>
    <row r="453" spans="1:3" x14ac:dyDescent="0.25">
      <c r="A453" s="5" t="s">
        <v>24</v>
      </c>
      <c r="B453" t="s">
        <v>144</v>
      </c>
      <c r="C453" s="5" t="s">
        <v>248</v>
      </c>
    </row>
    <row r="454" spans="1:3" x14ac:dyDescent="0.25">
      <c r="A454" s="5" t="s">
        <v>24</v>
      </c>
      <c r="B454" t="s">
        <v>145</v>
      </c>
      <c r="C454" t="b">
        <v>0</v>
      </c>
    </row>
    <row r="455" spans="1:3" x14ac:dyDescent="0.25">
      <c r="A455" s="5" t="s">
        <v>23</v>
      </c>
      <c r="B455" t="s">
        <v>146</v>
      </c>
      <c r="C455" t="b">
        <v>0</v>
      </c>
    </row>
    <row r="456" spans="1:3" x14ac:dyDescent="0.25">
      <c r="A456" s="5" t="s">
        <v>272</v>
      </c>
      <c r="B456" t="s">
        <v>146</v>
      </c>
      <c r="C456" t="b">
        <v>0</v>
      </c>
    </row>
    <row r="457" spans="1:3" x14ac:dyDescent="0.25">
      <c r="A457" s="5" t="s">
        <v>273</v>
      </c>
      <c r="B457" t="s">
        <v>146</v>
      </c>
      <c r="C457" t="b">
        <v>0</v>
      </c>
    </row>
    <row r="458" spans="1:3" x14ac:dyDescent="0.25">
      <c r="A458" s="5" t="s">
        <v>274</v>
      </c>
      <c r="B458" t="s">
        <v>146</v>
      </c>
      <c r="C458" t="b">
        <v>0</v>
      </c>
    </row>
    <row r="459" spans="1:3" x14ac:dyDescent="0.25">
      <c r="A459" s="5" t="s">
        <v>275</v>
      </c>
      <c r="B459" t="s">
        <v>146</v>
      </c>
      <c r="C459" t="b">
        <v>0</v>
      </c>
    </row>
    <row r="460" spans="1:3" x14ac:dyDescent="0.25">
      <c r="A460" s="5" t="s">
        <v>276</v>
      </c>
      <c r="B460" t="s">
        <v>146</v>
      </c>
      <c r="C460" t="b">
        <v>0</v>
      </c>
    </row>
    <row r="461" spans="1:3" x14ac:dyDescent="0.25">
      <c r="A461" s="5" t="s">
        <v>277</v>
      </c>
      <c r="B461" t="s">
        <v>146</v>
      </c>
      <c r="C461" t="b">
        <v>0</v>
      </c>
    </row>
    <row r="462" spans="1:3" x14ac:dyDescent="0.25">
      <c r="A462" s="5" t="s">
        <v>278</v>
      </c>
      <c r="B462" t="s">
        <v>146</v>
      </c>
      <c r="C462" t="b">
        <v>0</v>
      </c>
    </row>
    <row r="463" spans="1:3" x14ac:dyDescent="0.25">
      <c r="A463" s="5" t="s">
        <v>279</v>
      </c>
      <c r="B463" t="s">
        <v>146</v>
      </c>
      <c r="C463" t="b">
        <v>0</v>
      </c>
    </row>
    <row r="464" spans="1:3" x14ac:dyDescent="0.25">
      <c r="A464" s="5" t="s">
        <v>280</v>
      </c>
      <c r="B464" t="s">
        <v>146</v>
      </c>
      <c r="C464" t="b">
        <v>0</v>
      </c>
    </row>
    <row r="465" spans="1:3" x14ac:dyDescent="0.25">
      <c r="A465" s="5" t="s">
        <v>281</v>
      </c>
      <c r="B465" t="s">
        <v>146</v>
      </c>
      <c r="C465" t="b">
        <v>0</v>
      </c>
    </row>
    <row r="466" spans="1:3" x14ac:dyDescent="0.25">
      <c r="A466" s="5" t="s">
        <v>282</v>
      </c>
      <c r="B466" t="s">
        <v>146</v>
      </c>
      <c r="C466" t="b">
        <v>0</v>
      </c>
    </row>
    <row r="467" spans="1:3" x14ac:dyDescent="0.25">
      <c r="A467" s="5" t="s">
        <v>283</v>
      </c>
      <c r="B467" t="s">
        <v>146</v>
      </c>
      <c r="C467" t="b">
        <v>0</v>
      </c>
    </row>
    <row r="468" spans="1:3" x14ac:dyDescent="0.25">
      <c r="A468" s="5" t="s">
        <v>284</v>
      </c>
      <c r="B468" t="s">
        <v>146</v>
      </c>
      <c r="C468" t="b">
        <v>0</v>
      </c>
    </row>
    <row r="469" spans="1:3" x14ac:dyDescent="0.25">
      <c r="A469" s="5" t="s">
        <v>57</v>
      </c>
      <c r="B469" t="s">
        <v>146</v>
      </c>
      <c r="C469" t="b">
        <v>0</v>
      </c>
    </row>
    <row r="470" spans="1:3" x14ac:dyDescent="0.25">
      <c r="A470" s="5" t="s">
        <v>58</v>
      </c>
      <c r="B470" t="s">
        <v>146</v>
      </c>
      <c r="C470" t="b">
        <v>0</v>
      </c>
    </row>
    <row r="471" spans="1:3" x14ac:dyDescent="0.25">
      <c r="A471" s="5" t="s">
        <v>59</v>
      </c>
      <c r="B471" t="s">
        <v>146</v>
      </c>
      <c r="C471" t="b">
        <v>0</v>
      </c>
    </row>
    <row r="472" spans="1:3" x14ac:dyDescent="0.25">
      <c r="A472" s="5" t="s">
        <v>60</v>
      </c>
      <c r="B472" t="s">
        <v>146</v>
      </c>
      <c r="C472" t="b">
        <v>0</v>
      </c>
    </row>
    <row r="473" spans="1:3" x14ac:dyDescent="0.25">
      <c r="A473" s="5" t="s">
        <v>61</v>
      </c>
      <c r="B473" t="s">
        <v>146</v>
      </c>
      <c r="C473" t="b">
        <v>0</v>
      </c>
    </row>
    <row r="474" spans="1:3" x14ac:dyDescent="0.25">
      <c r="A474" s="5" t="s">
        <v>62</v>
      </c>
      <c r="B474" t="s">
        <v>146</v>
      </c>
      <c r="C474" t="b">
        <v>0</v>
      </c>
    </row>
    <row r="475" spans="1:3" x14ac:dyDescent="0.25">
      <c r="A475" s="5" t="s">
        <v>63</v>
      </c>
      <c r="B475" t="s">
        <v>146</v>
      </c>
      <c r="C475" t="b">
        <v>0</v>
      </c>
    </row>
    <row r="476" spans="1:3" x14ac:dyDescent="0.25">
      <c r="A476" s="5" t="s">
        <v>64</v>
      </c>
      <c r="B476" t="s">
        <v>146</v>
      </c>
      <c r="C476" t="b">
        <v>0</v>
      </c>
    </row>
    <row r="477" spans="1:3" x14ac:dyDescent="0.25">
      <c r="A477" s="5" t="s">
        <v>65</v>
      </c>
      <c r="B477" t="s">
        <v>146</v>
      </c>
      <c r="C477" t="b">
        <v>0</v>
      </c>
    </row>
    <row r="478" spans="1:3" x14ac:dyDescent="0.25">
      <c r="A478" s="5" t="s">
        <v>66</v>
      </c>
      <c r="B478" t="s">
        <v>146</v>
      </c>
      <c r="C478" t="b">
        <v>0</v>
      </c>
    </row>
    <row r="479" spans="1:3" x14ac:dyDescent="0.25">
      <c r="A479" s="5" t="s">
        <v>67</v>
      </c>
      <c r="B479" t="s">
        <v>146</v>
      </c>
      <c r="C479" t="b">
        <v>0</v>
      </c>
    </row>
    <row r="480" spans="1:3" x14ac:dyDescent="0.25">
      <c r="A480" s="5" t="s">
        <v>68</v>
      </c>
      <c r="B480" t="s">
        <v>146</v>
      </c>
      <c r="C480" t="b">
        <v>0</v>
      </c>
    </row>
    <row r="481" spans="1:3" x14ac:dyDescent="0.25">
      <c r="A481" s="5" t="s">
        <v>285</v>
      </c>
      <c r="B481" t="s">
        <v>146</v>
      </c>
      <c r="C481" t="b">
        <v>0</v>
      </c>
    </row>
    <row r="482" spans="1:3" x14ac:dyDescent="0.25">
      <c r="A482" s="5" t="s">
        <v>286</v>
      </c>
      <c r="B482" t="s">
        <v>146</v>
      </c>
      <c r="C482" t="b">
        <v>0</v>
      </c>
    </row>
    <row r="483" spans="1:3" x14ac:dyDescent="0.25">
      <c r="A483" s="5" t="s">
        <v>287</v>
      </c>
      <c r="B483" t="s">
        <v>146</v>
      </c>
      <c r="C483" t="b">
        <v>0</v>
      </c>
    </row>
    <row r="484" spans="1:3" x14ac:dyDescent="0.25">
      <c r="A484" s="5" t="s">
        <v>288</v>
      </c>
      <c r="B484" t="s">
        <v>146</v>
      </c>
      <c r="C484" t="b">
        <v>0</v>
      </c>
    </row>
    <row r="485" spans="1:3" x14ac:dyDescent="0.25">
      <c r="A485" s="5" t="s">
        <v>289</v>
      </c>
      <c r="B485" t="s">
        <v>146</v>
      </c>
      <c r="C485" t="b">
        <v>0</v>
      </c>
    </row>
    <row r="486" spans="1:3" x14ac:dyDescent="0.25">
      <c r="A486" s="5" t="s">
        <v>290</v>
      </c>
      <c r="B486" t="s">
        <v>146</v>
      </c>
      <c r="C486" t="b">
        <v>0</v>
      </c>
    </row>
    <row r="487" spans="1:3" x14ac:dyDescent="0.25">
      <c r="A487" s="5" t="s">
        <v>291</v>
      </c>
      <c r="B487" t="s">
        <v>146</v>
      </c>
      <c r="C487" t="b">
        <v>0</v>
      </c>
    </row>
    <row r="488" spans="1:3" x14ac:dyDescent="0.25">
      <c r="A488" s="5" t="s">
        <v>292</v>
      </c>
      <c r="B488" t="s">
        <v>146</v>
      </c>
      <c r="C488" t="b">
        <v>0</v>
      </c>
    </row>
    <row r="489" spans="1:3" x14ac:dyDescent="0.25">
      <c r="A489" s="5" t="s">
        <v>293</v>
      </c>
      <c r="B489" t="s">
        <v>146</v>
      </c>
      <c r="C489" t="b">
        <v>0</v>
      </c>
    </row>
    <row r="490" spans="1:3" x14ac:dyDescent="0.25">
      <c r="A490" s="5" t="s">
        <v>294</v>
      </c>
      <c r="B490" t="s">
        <v>146</v>
      </c>
      <c r="C490" t="b">
        <v>0</v>
      </c>
    </row>
    <row r="491" spans="1:3" x14ac:dyDescent="0.25">
      <c r="A491" s="5" t="s">
        <v>295</v>
      </c>
      <c r="B491" t="s">
        <v>146</v>
      </c>
      <c r="C491" t="b">
        <v>0</v>
      </c>
    </row>
    <row r="492" spans="1:3" x14ac:dyDescent="0.25">
      <c r="A492" s="5" t="s">
        <v>296</v>
      </c>
      <c r="B492" t="s">
        <v>146</v>
      </c>
      <c r="C492" t="b">
        <v>0</v>
      </c>
    </row>
    <row r="493" spans="1:3" x14ac:dyDescent="0.25">
      <c r="A493" s="5" t="s">
        <v>207</v>
      </c>
      <c r="B493" t="s">
        <v>146</v>
      </c>
      <c r="C493" t="b">
        <v>0</v>
      </c>
    </row>
    <row r="494" spans="1:3" x14ac:dyDescent="0.25">
      <c r="A494" s="5" t="s">
        <v>208</v>
      </c>
      <c r="B494" t="s">
        <v>146</v>
      </c>
      <c r="C494" t="b">
        <v>0</v>
      </c>
    </row>
    <row r="495" spans="1:3" x14ac:dyDescent="0.25">
      <c r="A495" s="5" t="s">
        <v>209</v>
      </c>
      <c r="B495" t="s">
        <v>146</v>
      </c>
      <c r="C495" t="b">
        <v>0</v>
      </c>
    </row>
    <row r="496" spans="1:3" x14ac:dyDescent="0.25">
      <c r="A496" s="5" t="s">
        <v>210</v>
      </c>
      <c r="B496" t="s">
        <v>146</v>
      </c>
      <c r="C496" t="b">
        <v>0</v>
      </c>
    </row>
    <row r="497" spans="1:3" x14ac:dyDescent="0.25">
      <c r="A497" s="5" t="s">
        <v>211</v>
      </c>
      <c r="B497" t="s">
        <v>146</v>
      </c>
      <c r="C497" t="b">
        <v>0</v>
      </c>
    </row>
    <row r="498" spans="1:3" x14ac:dyDescent="0.25">
      <c r="A498" s="5" t="s">
        <v>212</v>
      </c>
      <c r="B498" t="s">
        <v>146</v>
      </c>
      <c r="C498" t="b">
        <v>0</v>
      </c>
    </row>
    <row r="499" spans="1:3" x14ac:dyDescent="0.25">
      <c r="A499" s="5" t="s">
        <v>213</v>
      </c>
      <c r="B499" t="s">
        <v>146</v>
      </c>
      <c r="C499" t="b">
        <v>0</v>
      </c>
    </row>
    <row r="500" spans="1:3" x14ac:dyDescent="0.25">
      <c r="A500" s="5" t="s">
        <v>214</v>
      </c>
      <c r="B500" t="s">
        <v>146</v>
      </c>
      <c r="C500" t="b">
        <v>0</v>
      </c>
    </row>
    <row r="501" spans="1:3" x14ac:dyDescent="0.25">
      <c r="A501" s="5" t="s">
        <v>215</v>
      </c>
      <c r="B501" t="s">
        <v>146</v>
      </c>
      <c r="C501" t="b">
        <v>0</v>
      </c>
    </row>
    <row r="502" spans="1:3" x14ac:dyDescent="0.25">
      <c r="A502" s="5" t="s">
        <v>216</v>
      </c>
      <c r="B502" t="s">
        <v>146</v>
      </c>
      <c r="C502" t="b">
        <v>0</v>
      </c>
    </row>
    <row r="503" spans="1:3" x14ac:dyDescent="0.25">
      <c r="A503" s="5" t="s">
        <v>217</v>
      </c>
      <c r="B503" t="s">
        <v>146</v>
      </c>
      <c r="C503" t="b">
        <v>0</v>
      </c>
    </row>
    <row r="504" spans="1:3" x14ac:dyDescent="0.25">
      <c r="A504" s="5" t="s">
        <v>218</v>
      </c>
      <c r="B504" t="s">
        <v>146</v>
      </c>
      <c r="C504" t="b">
        <v>0</v>
      </c>
    </row>
    <row r="505" spans="1:3" x14ac:dyDescent="0.25">
      <c r="A505" s="5" t="s">
        <v>115</v>
      </c>
      <c r="B505" t="s">
        <v>146</v>
      </c>
      <c r="C505" t="b">
        <v>0</v>
      </c>
    </row>
    <row r="506" spans="1:3" x14ac:dyDescent="0.25">
      <c r="A506" s="5" t="s">
        <v>117</v>
      </c>
      <c r="B506" t="s">
        <v>146</v>
      </c>
      <c r="C506" t="b">
        <v>0</v>
      </c>
    </row>
    <row r="507" spans="1:3" x14ac:dyDescent="0.25">
      <c r="A507" s="5" t="s">
        <v>119</v>
      </c>
      <c r="B507" t="s">
        <v>146</v>
      </c>
      <c r="C507" t="b">
        <v>0</v>
      </c>
    </row>
    <row r="508" spans="1:3" x14ac:dyDescent="0.25">
      <c r="A508" s="5" t="s">
        <v>121</v>
      </c>
      <c r="B508" t="s">
        <v>146</v>
      </c>
      <c r="C508" t="b">
        <v>0</v>
      </c>
    </row>
    <row r="509" spans="1:3" x14ac:dyDescent="0.25">
      <c r="A509" s="5" t="s">
        <v>123</v>
      </c>
      <c r="B509" t="s">
        <v>146</v>
      </c>
      <c r="C509" t="b">
        <v>0</v>
      </c>
    </row>
    <row r="510" spans="1:3" x14ac:dyDescent="0.25">
      <c r="A510" s="5" t="s">
        <v>125</v>
      </c>
      <c r="B510" t="s">
        <v>146</v>
      </c>
      <c r="C510" t="b">
        <v>0</v>
      </c>
    </row>
    <row r="511" spans="1:3" x14ac:dyDescent="0.25">
      <c r="A511" s="5" t="s">
        <v>127</v>
      </c>
      <c r="B511" t="s">
        <v>146</v>
      </c>
      <c r="C511" t="b">
        <v>0</v>
      </c>
    </row>
    <row r="512" spans="1:3" x14ac:dyDescent="0.25">
      <c r="A512" s="5" t="s">
        <v>129</v>
      </c>
      <c r="B512" t="s">
        <v>146</v>
      </c>
      <c r="C512" t="b">
        <v>0</v>
      </c>
    </row>
    <row r="513" spans="1:3" x14ac:dyDescent="0.25">
      <c r="A513" s="5" t="s">
        <v>131</v>
      </c>
      <c r="B513" t="s">
        <v>146</v>
      </c>
      <c r="C513" t="b">
        <v>0</v>
      </c>
    </row>
    <row r="514" spans="1:3" x14ac:dyDescent="0.25">
      <c r="A514" s="5" t="s">
        <v>133</v>
      </c>
      <c r="B514" t="s">
        <v>146</v>
      </c>
      <c r="C514" t="b">
        <v>0</v>
      </c>
    </row>
    <row r="515" spans="1:3" x14ac:dyDescent="0.25">
      <c r="A515" s="5" t="s">
        <v>135</v>
      </c>
      <c r="B515" t="s">
        <v>146</v>
      </c>
      <c r="C515" t="b">
        <v>0</v>
      </c>
    </row>
    <row r="516" spans="1:3" x14ac:dyDescent="0.25">
      <c r="A516" s="5" t="s">
        <v>137</v>
      </c>
      <c r="B516" t="s">
        <v>146</v>
      </c>
      <c r="C516" t="b">
        <v>0</v>
      </c>
    </row>
    <row r="517" spans="1:3" x14ac:dyDescent="0.25">
      <c r="A517" s="5" t="s">
        <v>139</v>
      </c>
      <c r="B517" t="s">
        <v>146</v>
      </c>
      <c r="C517" t="b">
        <v>0</v>
      </c>
    </row>
    <row r="518" spans="1:3" x14ac:dyDescent="0.25">
      <c r="A518" s="5" t="s">
        <v>272</v>
      </c>
      <c r="B518" t="s">
        <v>256</v>
      </c>
      <c r="C518" s="5" t="s">
        <v>316</v>
      </c>
    </row>
    <row r="519" spans="1:3" x14ac:dyDescent="0.25">
      <c r="A519" t="s">
        <v>317</v>
      </c>
    </row>
    <row r="520" spans="1:3" x14ac:dyDescent="0.25">
      <c r="A520" t="s">
        <v>318</v>
      </c>
    </row>
    <row r="521" spans="1:3" x14ac:dyDescent="0.25">
      <c r="A521" s="5" t="s">
        <v>24</v>
      </c>
      <c r="B521" t="s">
        <v>144</v>
      </c>
      <c r="C521" s="5" t="s">
        <v>248</v>
      </c>
    </row>
    <row r="522" spans="1:3" x14ac:dyDescent="0.25">
      <c r="A522" s="5" t="s">
        <v>24</v>
      </c>
      <c r="B522" t="s">
        <v>145</v>
      </c>
      <c r="C522" t="b">
        <v>0</v>
      </c>
    </row>
    <row r="523" spans="1:3" x14ac:dyDescent="0.25">
      <c r="A523" s="5" t="s">
        <v>23</v>
      </c>
      <c r="B523" t="s">
        <v>146</v>
      </c>
      <c r="C523" t="b">
        <v>0</v>
      </c>
    </row>
    <row r="524" spans="1:3" x14ac:dyDescent="0.25">
      <c r="A524" s="5" t="s">
        <v>272</v>
      </c>
      <c r="B524" t="s">
        <v>146</v>
      </c>
      <c r="C524" t="b">
        <v>0</v>
      </c>
    </row>
    <row r="525" spans="1:3" x14ac:dyDescent="0.25">
      <c r="A525" s="5" t="s">
        <v>273</v>
      </c>
      <c r="B525" t="s">
        <v>146</v>
      </c>
      <c r="C525" t="b">
        <v>0</v>
      </c>
    </row>
    <row r="526" spans="1:3" x14ac:dyDescent="0.25">
      <c r="A526" s="5" t="s">
        <v>274</v>
      </c>
      <c r="B526" t="s">
        <v>146</v>
      </c>
      <c r="C526" t="b">
        <v>0</v>
      </c>
    </row>
    <row r="527" spans="1:3" x14ac:dyDescent="0.25">
      <c r="A527" s="5" t="s">
        <v>275</v>
      </c>
      <c r="B527" t="s">
        <v>146</v>
      </c>
      <c r="C527" t="b">
        <v>0</v>
      </c>
    </row>
    <row r="528" spans="1:3" x14ac:dyDescent="0.25">
      <c r="A528" s="5" t="s">
        <v>276</v>
      </c>
      <c r="B528" t="s">
        <v>146</v>
      </c>
      <c r="C528" t="b">
        <v>0</v>
      </c>
    </row>
    <row r="529" spans="1:3" x14ac:dyDescent="0.25">
      <c r="A529" s="5" t="s">
        <v>277</v>
      </c>
      <c r="B529" t="s">
        <v>146</v>
      </c>
      <c r="C529" t="b">
        <v>0</v>
      </c>
    </row>
    <row r="530" spans="1:3" x14ac:dyDescent="0.25">
      <c r="A530" s="5" t="s">
        <v>278</v>
      </c>
      <c r="B530" t="s">
        <v>146</v>
      </c>
      <c r="C530" t="b">
        <v>0</v>
      </c>
    </row>
    <row r="531" spans="1:3" x14ac:dyDescent="0.25">
      <c r="A531" s="5" t="s">
        <v>279</v>
      </c>
      <c r="B531" t="s">
        <v>146</v>
      </c>
      <c r="C531" t="b">
        <v>0</v>
      </c>
    </row>
    <row r="532" spans="1:3" x14ac:dyDescent="0.25">
      <c r="A532" s="5" t="s">
        <v>280</v>
      </c>
      <c r="B532" t="s">
        <v>146</v>
      </c>
      <c r="C532" t="b">
        <v>0</v>
      </c>
    </row>
    <row r="533" spans="1:3" x14ac:dyDescent="0.25">
      <c r="A533" s="5" t="s">
        <v>281</v>
      </c>
      <c r="B533" t="s">
        <v>146</v>
      </c>
      <c r="C533" t="b">
        <v>0</v>
      </c>
    </row>
    <row r="534" spans="1:3" x14ac:dyDescent="0.25">
      <c r="A534" s="5" t="s">
        <v>282</v>
      </c>
      <c r="B534" t="s">
        <v>146</v>
      </c>
      <c r="C534" t="b">
        <v>0</v>
      </c>
    </row>
    <row r="535" spans="1:3" x14ac:dyDescent="0.25">
      <c r="A535" s="5" t="s">
        <v>283</v>
      </c>
      <c r="B535" t="s">
        <v>146</v>
      </c>
      <c r="C535" t="b">
        <v>0</v>
      </c>
    </row>
    <row r="536" spans="1:3" x14ac:dyDescent="0.25">
      <c r="A536" s="5" t="s">
        <v>284</v>
      </c>
      <c r="B536" t="s">
        <v>146</v>
      </c>
      <c r="C536" t="b">
        <v>0</v>
      </c>
    </row>
    <row r="537" spans="1:3" x14ac:dyDescent="0.25">
      <c r="A537" s="5" t="s">
        <v>57</v>
      </c>
      <c r="B537" t="s">
        <v>146</v>
      </c>
      <c r="C537" t="b">
        <v>0</v>
      </c>
    </row>
    <row r="538" spans="1:3" x14ac:dyDescent="0.25">
      <c r="A538" s="5" t="s">
        <v>58</v>
      </c>
      <c r="B538" t="s">
        <v>146</v>
      </c>
      <c r="C538" t="b">
        <v>0</v>
      </c>
    </row>
    <row r="539" spans="1:3" x14ac:dyDescent="0.25">
      <c r="A539" s="5" t="s">
        <v>59</v>
      </c>
      <c r="B539" t="s">
        <v>146</v>
      </c>
      <c r="C539" t="b">
        <v>0</v>
      </c>
    </row>
    <row r="540" spans="1:3" x14ac:dyDescent="0.25">
      <c r="A540" s="5" t="s">
        <v>60</v>
      </c>
      <c r="B540" t="s">
        <v>146</v>
      </c>
      <c r="C540" t="b">
        <v>0</v>
      </c>
    </row>
    <row r="541" spans="1:3" x14ac:dyDescent="0.25">
      <c r="A541" s="5" t="s">
        <v>61</v>
      </c>
      <c r="B541" t="s">
        <v>146</v>
      </c>
      <c r="C541" t="b">
        <v>0</v>
      </c>
    </row>
    <row r="542" spans="1:3" x14ac:dyDescent="0.25">
      <c r="A542" s="5" t="s">
        <v>62</v>
      </c>
      <c r="B542" t="s">
        <v>146</v>
      </c>
      <c r="C542" t="b">
        <v>0</v>
      </c>
    </row>
    <row r="543" spans="1:3" x14ac:dyDescent="0.25">
      <c r="A543" s="5" t="s">
        <v>63</v>
      </c>
      <c r="B543" t="s">
        <v>146</v>
      </c>
      <c r="C543" t="b">
        <v>0</v>
      </c>
    </row>
    <row r="544" spans="1:3" x14ac:dyDescent="0.25">
      <c r="A544" s="5" t="s">
        <v>64</v>
      </c>
      <c r="B544" t="s">
        <v>146</v>
      </c>
      <c r="C544" t="b">
        <v>0</v>
      </c>
    </row>
    <row r="545" spans="1:3" x14ac:dyDescent="0.25">
      <c r="A545" s="5" t="s">
        <v>65</v>
      </c>
      <c r="B545" t="s">
        <v>146</v>
      </c>
      <c r="C545" t="b">
        <v>0</v>
      </c>
    </row>
    <row r="546" spans="1:3" x14ac:dyDescent="0.25">
      <c r="A546" s="5" t="s">
        <v>66</v>
      </c>
      <c r="B546" t="s">
        <v>146</v>
      </c>
      <c r="C546" t="b">
        <v>0</v>
      </c>
    </row>
    <row r="547" spans="1:3" x14ac:dyDescent="0.25">
      <c r="A547" s="5" t="s">
        <v>67</v>
      </c>
      <c r="B547" t="s">
        <v>146</v>
      </c>
      <c r="C547" t="b">
        <v>0</v>
      </c>
    </row>
    <row r="548" spans="1:3" x14ac:dyDescent="0.25">
      <c r="A548" s="5" t="s">
        <v>68</v>
      </c>
      <c r="B548" t="s">
        <v>146</v>
      </c>
      <c r="C548" t="b">
        <v>0</v>
      </c>
    </row>
    <row r="549" spans="1:3" x14ac:dyDescent="0.25">
      <c r="A549" s="5" t="s">
        <v>285</v>
      </c>
      <c r="B549" t="s">
        <v>146</v>
      </c>
      <c r="C549" t="b">
        <v>0</v>
      </c>
    </row>
    <row r="550" spans="1:3" x14ac:dyDescent="0.25">
      <c r="A550" s="5" t="s">
        <v>286</v>
      </c>
      <c r="B550" t="s">
        <v>146</v>
      </c>
      <c r="C550" t="b">
        <v>0</v>
      </c>
    </row>
    <row r="551" spans="1:3" x14ac:dyDescent="0.25">
      <c r="A551" s="5" t="s">
        <v>287</v>
      </c>
      <c r="B551" t="s">
        <v>146</v>
      </c>
      <c r="C551" t="b">
        <v>0</v>
      </c>
    </row>
    <row r="552" spans="1:3" x14ac:dyDescent="0.25">
      <c r="A552" s="5" t="s">
        <v>288</v>
      </c>
      <c r="B552" t="s">
        <v>146</v>
      </c>
      <c r="C552" t="b">
        <v>0</v>
      </c>
    </row>
    <row r="553" spans="1:3" x14ac:dyDescent="0.25">
      <c r="A553" s="5" t="s">
        <v>289</v>
      </c>
      <c r="B553" t="s">
        <v>146</v>
      </c>
      <c r="C553" t="b">
        <v>0</v>
      </c>
    </row>
    <row r="554" spans="1:3" x14ac:dyDescent="0.25">
      <c r="A554" s="5" t="s">
        <v>290</v>
      </c>
      <c r="B554" t="s">
        <v>146</v>
      </c>
      <c r="C554" t="b">
        <v>0</v>
      </c>
    </row>
    <row r="555" spans="1:3" x14ac:dyDescent="0.25">
      <c r="A555" s="5" t="s">
        <v>291</v>
      </c>
      <c r="B555" t="s">
        <v>146</v>
      </c>
      <c r="C555" t="b">
        <v>0</v>
      </c>
    </row>
    <row r="556" spans="1:3" x14ac:dyDescent="0.25">
      <c r="A556" s="5" t="s">
        <v>292</v>
      </c>
      <c r="B556" t="s">
        <v>146</v>
      </c>
      <c r="C556" t="b">
        <v>0</v>
      </c>
    </row>
    <row r="557" spans="1:3" x14ac:dyDescent="0.25">
      <c r="A557" s="5" t="s">
        <v>293</v>
      </c>
      <c r="B557" t="s">
        <v>146</v>
      </c>
      <c r="C557" t="b">
        <v>0</v>
      </c>
    </row>
    <row r="558" spans="1:3" x14ac:dyDescent="0.25">
      <c r="A558" s="5" t="s">
        <v>294</v>
      </c>
      <c r="B558" t="s">
        <v>146</v>
      </c>
      <c r="C558" t="b">
        <v>0</v>
      </c>
    </row>
    <row r="559" spans="1:3" x14ac:dyDescent="0.25">
      <c r="A559" s="5" t="s">
        <v>295</v>
      </c>
      <c r="B559" t="s">
        <v>146</v>
      </c>
      <c r="C559" t="b">
        <v>0</v>
      </c>
    </row>
    <row r="560" spans="1:3" x14ac:dyDescent="0.25">
      <c r="A560" s="5" t="s">
        <v>296</v>
      </c>
      <c r="B560" t="s">
        <v>146</v>
      </c>
      <c r="C560" t="b">
        <v>0</v>
      </c>
    </row>
    <row r="561" spans="1:3" x14ac:dyDescent="0.25">
      <c r="A561" s="5" t="s">
        <v>207</v>
      </c>
      <c r="B561" t="s">
        <v>146</v>
      </c>
      <c r="C561" t="b">
        <v>0</v>
      </c>
    </row>
    <row r="562" spans="1:3" x14ac:dyDescent="0.25">
      <c r="A562" s="5" t="s">
        <v>208</v>
      </c>
      <c r="B562" t="s">
        <v>146</v>
      </c>
      <c r="C562" t="b">
        <v>0</v>
      </c>
    </row>
    <row r="563" spans="1:3" x14ac:dyDescent="0.25">
      <c r="A563" s="5" t="s">
        <v>209</v>
      </c>
      <c r="B563" t="s">
        <v>146</v>
      </c>
      <c r="C563" t="b">
        <v>0</v>
      </c>
    </row>
    <row r="564" spans="1:3" x14ac:dyDescent="0.25">
      <c r="A564" s="5" t="s">
        <v>210</v>
      </c>
      <c r="B564" t="s">
        <v>146</v>
      </c>
      <c r="C564" t="b">
        <v>0</v>
      </c>
    </row>
    <row r="565" spans="1:3" x14ac:dyDescent="0.25">
      <c r="A565" s="5" t="s">
        <v>211</v>
      </c>
      <c r="B565" t="s">
        <v>146</v>
      </c>
      <c r="C565" t="b">
        <v>0</v>
      </c>
    </row>
    <row r="566" spans="1:3" x14ac:dyDescent="0.25">
      <c r="A566" s="5" t="s">
        <v>212</v>
      </c>
      <c r="B566" t="s">
        <v>146</v>
      </c>
      <c r="C566" t="b">
        <v>0</v>
      </c>
    </row>
    <row r="567" spans="1:3" x14ac:dyDescent="0.25">
      <c r="A567" s="5" t="s">
        <v>213</v>
      </c>
      <c r="B567" t="s">
        <v>146</v>
      </c>
      <c r="C567" t="b">
        <v>0</v>
      </c>
    </row>
    <row r="568" spans="1:3" x14ac:dyDescent="0.25">
      <c r="A568" s="5" t="s">
        <v>214</v>
      </c>
      <c r="B568" t="s">
        <v>146</v>
      </c>
      <c r="C568" t="b">
        <v>0</v>
      </c>
    </row>
    <row r="569" spans="1:3" x14ac:dyDescent="0.25">
      <c r="A569" s="5" t="s">
        <v>215</v>
      </c>
      <c r="B569" t="s">
        <v>146</v>
      </c>
      <c r="C569" t="b">
        <v>0</v>
      </c>
    </row>
    <row r="570" spans="1:3" x14ac:dyDescent="0.25">
      <c r="A570" s="5" t="s">
        <v>216</v>
      </c>
      <c r="B570" t="s">
        <v>146</v>
      </c>
      <c r="C570" t="b">
        <v>0</v>
      </c>
    </row>
    <row r="571" spans="1:3" x14ac:dyDescent="0.25">
      <c r="A571" s="5" t="s">
        <v>217</v>
      </c>
      <c r="B571" t="s">
        <v>146</v>
      </c>
      <c r="C571" t="b">
        <v>0</v>
      </c>
    </row>
    <row r="572" spans="1:3" x14ac:dyDescent="0.25">
      <c r="A572" s="5" t="s">
        <v>218</v>
      </c>
      <c r="B572" t="s">
        <v>146</v>
      </c>
      <c r="C572" t="b">
        <v>0</v>
      </c>
    </row>
    <row r="573" spans="1:3" x14ac:dyDescent="0.25">
      <c r="A573" s="5" t="s">
        <v>115</v>
      </c>
      <c r="B573" t="s">
        <v>146</v>
      </c>
      <c r="C573" t="b">
        <v>0</v>
      </c>
    </row>
    <row r="574" spans="1:3" x14ac:dyDescent="0.25">
      <c r="A574" s="5" t="s">
        <v>117</v>
      </c>
      <c r="B574" t="s">
        <v>146</v>
      </c>
      <c r="C574" t="b">
        <v>0</v>
      </c>
    </row>
    <row r="575" spans="1:3" x14ac:dyDescent="0.25">
      <c r="A575" s="5" t="s">
        <v>119</v>
      </c>
      <c r="B575" t="s">
        <v>146</v>
      </c>
      <c r="C575" t="b">
        <v>0</v>
      </c>
    </row>
    <row r="576" spans="1:3" x14ac:dyDescent="0.25">
      <c r="A576" s="5" t="s">
        <v>121</v>
      </c>
      <c r="B576" t="s">
        <v>146</v>
      </c>
      <c r="C576" t="b">
        <v>0</v>
      </c>
    </row>
    <row r="577" spans="1:3" x14ac:dyDescent="0.25">
      <c r="A577" s="5" t="s">
        <v>123</v>
      </c>
      <c r="B577" t="s">
        <v>146</v>
      </c>
      <c r="C577" t="b">
        <v>0</v>
      </c>
    </row>
    <row r="578" spans="1:3" x14ac:dyDescent="0.25">
      <c r="A578" s="5" t="s">
        <v>125</v>
      </c>
      <c r="B578" t="s">
        <v>146</v>
      </c>
      <c r="C578" t="b">
        <v>0</v>
      </c>
    </row>
    <row r="579" spans="1:3" x14ac:dyDescent="0.25">
      <c r="A579" s="5" t="s">
        <v>127</v>
      </c>
      <c r="B579" t="s">
        <v>146</v>
      </c>
      <c r="C579" t="b">
        <v>0</v>
      </c>
    </row>
    <row r="580" spans="1:3" x14ac:dyDescent="0.25">
      <c r="A580" s="5" t="s">
        <v>129</v>
      </c>
      <c r="B580" t="s">
        <v>146</v>
      </c>
      <c r="C580" t="b">
        <v>0</v>
      </c>
    </row>
    <row r="581" spans="1:3" x14ac:dyDescent="0.25">
      <c r="A581" s="5" t="s">
        <v>131</v>
      </c>
      <c r="B581" t="s">
        <v>146</v>
      </c>
      <c r="C581" t="b">
        <v>0</v>
      </c>
    </row>
    <row r="582" spans="1:3" x14ac:dyDescent="0.25">
      <c r="A582" s="5" t="s">
        <v>133</v>
      </c>
      <c r="B582" t="s">
        <v>146</v>
      </c>
      <c r="C582" t="b">
        <v>0</v>
      </c>
    </row>
    <row r="583" spans="1:3" x14ac:dyDescent="0.25">
      <c r="A583" s="5" t="s">
        <v>135</v>
      </c>
      <c r="B583" t="s">
        <v>146</v>
      </c>
      <c r="C583" t="b">
        <v>0</v>
      </c>
    </row>
    <row r="584" spans="1:3" x14ac:dyDescent="0.25">
      <c r="A584" s="5" t="s">
        <v>137</v>
      </c>
      <c r="B584" t="s">
        <v>146</v>
      </c>
      <c r="C584" t="b">
        <v>0</v>
      </c>
    </row>
    <row r="585" spans="1:3" x14ac:dyDescent="0.25">
      <c r="A585" s="5" t="s">
        <v>139</v>
      </c>
      <c r="B585" t="s">
        <v>146</v>
      </c>
      <c r="C585" t="b">
        <v>0</v>
      </c>
    </row>
    <row r="586" spans="1:3" x14ac:dyDescent="0.25">
      <c r="A586" s="5" t="s">
        <v>272</v>
      </c>
      <c r="B586" t="s">
        <v>256</v>
      </c>
      <c r="C586" s="5" t="s">
        <v>319</v>
      </c>
    </row>
    <row r="587" spans="1:3" x14ac:dyDescent="0.25">
      <c r="A587" t="s">
        <v>320</v>
      </c>
    </row>
    <row r="588" spans="1:3" x14ac:dyDescent="0.25">
      <c r="A588" t="s">
        <v>321</v>
      </c>
    </row>
    <row r="589" spans="1:3" x14ac:dyDescent="0.25">
      <c r="A589" s="5" t="s">
        <v>24</v>
      </c>
      <c r="B589" t="s">
        <v>144</v>
      </c>
      <c r="C589" s="5" t="s">
        <v>248</v>
      </c>
    </row>
    <row r="590" spans="1:3" x14ac:dyDescent="0.25">
      <c r="A590" s="5" t="s">
        <v>24</v>
      </c>
      <c r="B590" t="s">
        <v>145</v>
      </c>
      <c r="C590" t="b">
        <v>0</v>
      </c>
    </row>
    <row r="591" spans="1:3" x14ac:dyDescent="0.25">
      <c r="A591" s="5" t="s">
        <v>23</v>
      </c>
      <c r="B591" t="s">
        <v>146</v>
      </c>
      <c r="C591" t="b">
        <v>0</v>
      </c>
    </row>
    <row r="592" spans="1:3" x14ac:dyDescent="0.25">
      <c r="A592" s="5" t="s">
        <v>272</v>
      </c>
      <c r="B592" t="s">
        <v>146</v>
      </c>
      <c r="C592" t="b">
        <v>0</v>
      </c>
    </row>
    <row r="593" spans="1:3" x14ac:dyDescent="0.25">
      <c r="A593" s="5" t="s">
        <v>273</v>
      </c>
      <c r="B593" t="s">
        <v>146</v>
      </c>
      <c r="C593" t="b">
        <v>0</v>
      </c>
    </row>
    <row r="594" spans="1:3" x14ac:dyDescent="0.25">
      <c r="A594" s="5" t="s">
        <v>274</v>
      </c>
      <c r="B594" t="s">
        <v>146</v>
      </c>
      <c r="C594" t="b">
        <v>0</v>
      </c>
    </row>
    <row r="595" spans="1:3" x14ac:dyDescent="0.25">
      <c r="A595" s="5" t="s">
        <v>275</v>
      </c>
      <c r="B595" t="s">
        <v>146</v>
      </c>
      <c r="C595" t="b">
        <v>0</v>
      </c>
    </row>
    <row r="596" spans="1:3" x14ac:dyDescent="0.25">
      <c r="A596" s="5" t="s">
        <v>276</v>
      </c>
      <c r="B596" t="s">
        <v>146</v>
      </c>
      <c r="C596" t="b">
        <v>0</v>
      </c>
    </row>
    <row r="597" spans="1:3" x14ac:dyDescent="0.25">
      <c r="A597" s="5" t="s">
        <v>277</v>
      </c>
      <c r="B597" t="s">
        <v>146</v>
      </c>
      <c r="C597" t="b">
        <v>0</v>
      </c>
    </row>
    <row r="598" spans="1:3" x14ac:dyDescent="0.25">
      <c r="A598" s="5" t="s">
        <v>278</v>
      </c>
      <c r="B598" t="s">
        <v>146</v>
      </c>
      <c r="C598" t="b">
        <v>0</v>
      </c>
    </row>
    <row r="599" spans="1:3" x14ac:dyDescent="0.25">
      <c r="A599" s="5" t="s">
        <v>279</v>
      </c>
      <c r="B599" t="s">
        <v>146</v>
      </c>
      <c r="C599" t="b">
        <v>0</v>
      </c>
    </row>
    <row r="600" spans="1:3" x14ac:dyDescent="0.25">
      <c r="A600" s="5" t="s">
        <v>280</v>
      </c>
      <c r="B600" t="s">
        <v>146</v>
      </c>
      <c r="C600" t="b">
        <v>0</v>
      </c>
    </row>
    <row r="601" spans="1:3" x14ac:dyDescent="0.25">
      <c r="A601" s="5" t="s">
        <v>281</v>
      </c>
      <c r="B601" t="s">
        <v>146</v>
      </c>
      <c r="C601" t="b">
        <v>0</v>
      </c>
    </row>
    <row r="602" spans="1:3" x14ac:dyDescent="0.25">
      <c r="A602" s="5" t="s">
        <v>282</v>
      </c>
      <c r="B602" t="s">
        <v>146</v>
      </c>
      <c r="C602" t="b">
        <v>0</v>
      </c>
    </row>
    <row r="603" spans="1:3" x14ac:dyDescent="0.25">
      <c r="A603" s="5" t="s">
        <v>283</v>
      </c>
      <c r="B603" t="s">
        <v>146</v>
      </c>
      <c r="C603" t="b">
        <v>0</v>
      </c>
    </row>
    <row r="604" spans="1:3" x14ac:dyDescent="0.25">
      <c r="A604" s="5" t="s">
        <v>284</v>
      </c>
      <c r="B604" t="s">
        <v>146</v>
      </c>
      <c r="C604" t="b">
        <v>0</v>
      </c>
    </row>
    <row r="605" spans="1:3" x14ac:dyDescent="0.25">
      <c r="A605" s="5" t="s">
        <v>57</v>
      </c>
      <c r="B605" t="s">
        <v>146</v>
      </c>
      <c r="C605" t="b">
        <v>0</v>
      </c>
    </row>
    <row r="606" spans="1:3" x14ac:dyDescent="0.25">
      <c r="A606" s="5" t="s">
        <v>58</v>
      </c>
      <c r="B606" t="s">
        <v>146</v>
      </c>
      <c r="C606" t="b">
        <v>0</v>
      </c>
    </row>
    <row r="607" spans="1:3" x14ac:dyDescent="0.25">
      <c r="A607" s="5" t="s">
        <v>59</v>
      </c>
      <c r="B607" t="s">
        <v>146</v>
      </c>
      <c r="C607" t="b">
        <v>0</v>
      </c>
    </row>
    <row r="608" spans="1:3" x14ac:dyDescent="0.25">
      <c r="A608" s="5" t="s">
        <v>60</v>
      </c>
      <c r="B608" t="s">
        <v>146</v>
      </c>
      <c r="C608" t="b">
        <v>0</v>
      </c>
    </row>
    <row r="609" spans="1:3" x14ac:dyDescent="0.25">
      <c r="A609" s="5" t="s">
        <v>61</v>
      </c>
      <c r="B609" t="s">
        <v>146</v>
      </c>
      <c r="C609" t="b">
        <v>0</v>
      </c>
    </row>
    <row r="610" spans="1:3" x14ac:dyDescent="0.25">
      <c r="A610" s="5" t="s">
        <v>62</v>
      </c>
      <c r="B610" t="s">
        <v>146</v>
      </c>
      <c r="C610" t="b">
        <v>0</v>
      </c>
    </row>
    <row r="611" spans="1:3" x14ac:dyDescent="0.25">
      <c r="A611" s="5" t="s">
        <v>63</v>
      </c>
      <c r="B611" t="s">
        <v>146</v>
      </c>
      <c r="C611" t="b">
        <v>0</v>
      </c>
    </row>
    <row r="612" spans="1:3" x14ac:dyDescent="0.25">
      <c r="A612" s="5" t="s">
        <v>64</v>
      </c>
      <c r="B612" t="s">
        <v>146</v>
      </c>
      <c r="C612" t="b">
        <v>0</v>
      </c>
    </row>
    <row r="613" spans="1:3" x14ac:dyDescent="0.25">
      <c r="A613" s="5" t="s">
        <v>65</v>
      </c>
      <c r="B613" t="s">
        <v>146</v>
      </c>
      <c r="C613" t="b">
        <v>0</v>
      </c>
    </row>
    <row r="614" spans="1:3" x14ac:dyDescent="0.25">
      <c r="A614" s="5" t="s">
        <v>66</v>
      </c>
      <c r="B614" t="s">
        <v>146</v>
      </c>
      <c r="C614" t="b">
        <v>0</v>
      </c>
    </row>
    <row r="615" spans="1:3" x14ac:dyDescent="0.25">
      <c r="A615" s="5" t="s">
        <v>67</v>
      </c>
      <c r="B615" t="s">
        <v>146</v>
      </c>
      <c r="C615" t="b">
        <v>0</v>
      </c>
    </row>
    <row r="616" spans="1:3" x14ac:dyDescent="0.25">
      <c r="A616" s="5" t="s">
        <v>68</v>
      </c>
      <c r="B616" t="s">
        <v>146</v>
      </c>
      <c r="C616" t="b">
        <v>0</v>
      </c>
    </row>
    <row r="617" spans="1:3" x14ac:dyDescent="0.25">
      <c r="A617" s="5" t="s">
        <v>285</v>
      </c>
      <c r="B617" t="s">
        <v>146</v>
      </c>
      <c r="C617" t="b">
        <v>0</v>
      </c>
    </row>
    <row r="618" spans="1:3" x14ac:dyDescent="0.25">
      <c r="A618" s="5" t="s">
        <v>286</v>
      </c>
      <c r="B618" t="s">
        <v>146</v>
      </c>
      <c r="C618" t="b">
        <v>0</v>
      </c>
    </row>
    <row r="619" spans="1:3" x14ac:dyDescent="0.25">
      <c r="A619" s="5" t="s">
        <v>287</v>
      </c>
      <c r="B619" t="s">
        <v>146</v>
      </c>
      <c r="C619" t="b">
        <v>0</v>
      </c>
    </row>
    <row r="620" spans="1:3" x14ac:dyDescent="0.25">
      <c r="A620" s="5" t="s">
        <v>288</v>
      </c>
      <c r="B620" t="s">
        <v>146</v>
      </c>
      <c r="C620" t="b">
        <v>0</v>
      </c>
    </row>
    <row r="621" spans="1:3" x14ac:dyDescent="0.25">
      <c r="A621" s="5" t="s">
        <v>289</v>
      </c>
      <c r="B621" t="s">
        <v>146</v>
      </c>
      <c r="C621" t="b">
        <v>0</v>
      </c>
    </row>
    <row r="622" spans="1:3" x14ac:dyDescent="0.25">
      <c r="A622" s="5" t="s">
        <v>290</v>
      </c>
      <c r="B622" t="s">
        <v>146</v>
      </c>
      <c r="C622" t="b">
        <v>0</v>
      </c>
    </row>
    <row r="623" spans="1:3" x14ac:dyDescent="0.25">
      <c r="A623" s="5" t="s">
        <v>291</v>
      </c>
      <c r="B623" t="s">
        <v>146</v>
      </c>
      <c r="C623" t="b">
        <v>0</v>
      </c>
    </row>
    <row r="624" spans="1:3" x14ac:dyDescent="0.25">
      <c r="A624" s="5" t="s">
        <v>292</v>
      </c>
      <c r="B624" t="s">
        <v>146</v>
      </c>
      <c r="C624" t="b">
        <v>0</v>
      </c>
    </row>
    <row r="625" spans="1:3" x14ac:dyDescent="0.25">
      <c r="A625" s="5" t="s">
        <v>293</v>
      </c>
      <c r="B625" t="s">
        <v>146</v>
      </c>
      <c r="C625" t="b">
        <v>0</v>
      </c>
    </row>
    <row r="626" spans="1:3" x14ac:dyDescent="0.25">
      <c r="A626" s="5" t="s">
        <v>294</v>
      </c>
      <c r="B626" t="s">
        <v>146</v>
      </c>
      <c r="C626" t="b">
        <v>0</v>
      </c>
    </row>
    <row r="627" spans="1:3" x14ac:dyDescent="0.25">
      <c r="A627" s="5" t="s">
        <v>295</v>
      </c>
      <c r="B627" t="s">
        <v>146</v>
      </c>
      <c r="C627" t="b">
        <v>0</v>
      </c>
    </row>
    <row r="628" spans="1:3" x14ac:dyDescent="0.25">
      <c r="A628" s="5" t="s">
        <v>296</v>
      </c>
      <c r="B628" t="s">
        <v>146</v>
      </c>
      <c r="C628" t="b">
        <v>0</v>
      </c>
    </row>
    <row r="629" spans="1:3" x14ac:dyDescent="0.25">
      <c r="A629" s="5" t="s">
        <v>207</v>
      </c>
      <c r="B629" t="s">
        <v>146</v>
      </c>
      <c r="C629" t="b">
        <v>0</v>
      </c>
    </row>
    <row r="630" spans="1:3" x14ac:dyDescent="0.25">
      <c r="A630" s="5" t="s">
        <v>208</v>
      </c>
      <c r="B630" t="s">
        <v>146</v>
      </c>
      <c r="C630" t="b">
        <v>0</v>
      </c>
    </row>
    <row r="631" spans="1:3" x14ac:dyDescent="0.25">
      <c r="A631" s="5" t="s">
        <v>209</v>
      </c>
      <c r="B631" t="s">
        <v>146</v>
      </c>
      <c r="C631" t="b">
        <v>0</v>
      </c>
    </row>
    <row r="632" spans="1:3" x14ac:dyDescent="0.25">
      <c r="A632" s="5" t="s">
        <v>210</v>
      </c>
      <c r="B632" t="s">
        <v>146</v>
      </c>
      <c r="C632" t="b">
        <v>0</v>
      </c>
    </row>
    <row r="633" spans="1:3" x14ac:dyDescent="0.25">
      <c r="A633" s="5" t="s">
        <v>211</v>
      </c>
      <c r="B633" t="s">
        <v>146</v>
      </c>
      <c r="C633" t="b">
        <v>0</v>
      </c>
    </row>
    <row r="634" spans="1:3" x14ac:dyDescent="0.25">
      <c r="A634" s="5" t="s">
        <v>212</v>
      </c>
      <c r="B634" t="s">
        <v>146</v>
      </c>
      <c r="C634" t="b">
        <v>0</v>
      </c>
    </row>
    <row r="635" spans="1:3" x14ac:dyDescent="0.25">
      <c r="A635" s="5" t="s">
        <v>213</v>
      </c>
      <c r="B635" t="s">
        <v>146</v>
      </c>
      <c r="C635" t="b">
        <v>0</v>
      </c>
    </row>
    <row r="636" spans="1:3" x14ac:dyDescent="0.25">
      <c r="A636" s="5" t="s">
        <v>214</v>
      </c>
      <c r="B636" t="s">
        <v>146</v>
      </c>
      <c r="C636" t="b">
        <v>0</v>
      </c>
    </row>
    <row r="637" spans="1:3" x14ac:dyDescent="0.25">
      <c r="A637" s="5" t="s">
        <v>215</v>
      </c>
      <c r="B637" t="s">
        <v>146</v>
      </c>
      <c r="C637" t="b">
        <v>0</v>
      </c>
    </row>
    <row r="638" spans="1:3" x14ac:dyDescent="0.25">
      <c r="A638" s="5" t="s">
        <v>216</v>
      </c>
      <c r="B638" t="s">
        <v>146</v>
      </c>
      <c r="C638" t="b">
        <v>0</v>
      </c>
    </row>
    <row r="639" spans="1:3" x14ac:dyDescent="0.25">
      <c r="A639" s="5" t="s">
        <v>217</v>
      </c>
      <c r="B639" t="s">
        <v>146</v>
      </c>
      <c r="C639" t="b">
        <v>0</v>
      </c>
    </row>
    <row r="640" spans="1:3" x14ac:dyDescent="0.25">
      <c r="A640" s="5" t="s">
        <v>218</v>
      </c>
      <c r="B640" t="s">
        <v>146</v>
      </c>
      <c r="C640" t="b">
        <v>0</v>
      </c>
    </row>
    <row r="641" spans="1:3" x14ac:dyDescent="0.25">
      <c r="A641" s="5" t="s">
        <v>115</v>
      </c>
      <c r="B641" t="s">
        <v>146</v>
      </c>
      <c r="C641" t="b">
        <v>0</v>
      </c>
    </row>
    <row r="642" spans="1:3" x14ac:dyDescent="0.25">
      <c r="A642" s="5" t="s">
        <v>117</v>
      </c>
      <c r="B642" t="s">
        <v>146</v>
      </c>
      <c r="C642" t="b">
        <v>0</v>
      </c>
    </row>
    <row r="643" spans="1:3" x14ac:dyDescent="0.25">
      <c r="A643" s="5" t="s">
        <v>119</v>
      </c>
      <c r="B643" t="s">
        <v>146</v>
      </c>
      <c r="C643" t="b">
        <v>0</v>
      </c>
    </row>
    <row r="644" spans="1:3" x14ac:dyDescent="0.25">
      <c r="A644" s="5" t="s">
        <v>121</v>
      </c>
      <c r="B644" t="s">
        <v>146</v>
      </c>
      <c r="C644" t="b">
        <v>0</v>
      </c>
    </row>
    <row r="645" spans="1:3" x14ac:dyDescent="0.25">
      <c r="A645" s="5" t="s">
        <v>123</v>
      </c>
      <c r="B645" t="s">
        <v>146</v>
      </c>
      <c r="C645" t="b">
        <v>0</v>
      </c>
    </row>
    <row r="646" spans="1:3" x14ac:dyDescent="0.25">
      <c r="A646" s="5" t="s">
        <v>125</v>
      </c>
      <c r="B646" t="s">
        <v>146</v>
      </c>
      <c r="C646" t="b">
        <v>0</v>
      </c>
    </row>
    <row r="647" spans="1:3" x14ac:dyDescent="0.25">
      <c r="A647" s="5" t="s">
        <v>127</v>
      </c>
      <c r="B647" t="s">
        <v>146</v>
      </c>
      <c r="C647" t="b">
        <v>0</v>
      </c>
    </row>
    <row r="648" spans="1:3" x14ac:dyDescent="0.25">
      <c r="A648" s="5" t="s">
        <v>129</v>
      </c>
      <c r="B648" t="s">
        <v>146</v>
      </c>
      <c r="C648" t="b">
        <v>0</v>
      </c>
    </row>
    <row r="649" spans="1:3" x14ac:dyDescent="0.25">
      <c r="A649" s="5" t="s">
        <v>131</v>
      </c>
      <c r="B649" t="s">
        <v>146</v>
      </c>
      <c r="C649" t="b">
        <v>0</v>
      </c>
    </row>
    <row r="650" spans="1:3" x14ac:dyDescent="0.25">
      <c r="A650" s="5" t="s">
        <v>133</v>
      </c>
      <c r="B650" t="s">
        <v>146</v>
      </c>
      <c r="C650" t="b">
        <v>0</v>
      </c>
    </row>
    <row r="651" spans="1:3" x14ac:dyDescent="0.25">
      <c r="A651" s="5" t="s">
        <v>135</v>
      </c>
      <c r="B651" t="s">
        <v>146</v>
      </c>
      <c r="C651" t="b">
        <v>0</v>
      </c>
    </row>
    <row r="652" spans="1:3" x14ac:dyDescent="0.25">
      <c r="A652" s="5" t="s">
        <v>137</v>
      </c>
      <c r="B652" t="s">
        <v>146</v>
      </c>
      <c r="C652" t="b">
        <v>0</v>
      </c>
    </row>
    <row r="653" spans="1:3" x14ac:dyDescent="0.25">
      <c r="A653" s="5" t="s">
        <v>139</v>
      </c>
      <c r="B653" t="s">
        <v>146</v>
      </c>
      <c r="C653" t="b">
        <v>0</v>
      </c>
    </row>
    <row r="654" spans="1:3" x14ac:dyDescent="0.25">
      <c r="A654" s="5" t="s">
        <v>272</v>
      </c>
      <c r="B654" t="s">
        <v>256</v>
      </c>
      <c r="C654" s="5" t="s">
        <v>322</v>
      </c>
    </row>
    <row r="655" spans="1:3" x14ac:dyDescent="0.25">
      <c r="A655" t="s">
        <v>323</v>
      </c>
    </row>
    <row r="656" spans="1:3" x14ac:dyDescent="0.25">
      <c r="A656" t="s">
        <v>324</v>
      </c>
    </row>
    <row r="657" spans="1:3" x14ac:dyDescent="0.25">
      <c r="A657" s="5" t="s">
        <v>24</v>
      </c>
      <c r="B657" t="s">
        <v>144</v>
      </c>
      <c r="C657" s="5" t="s">
        <v>248</v>
      </c>
    </row>
    <row r="658" spans="1:3" x14ac:dyDescent="0.25">
      <c r="A658" s="5" t="s">
        <v>24</v>
      </c>
      <c r="B658" t="s">
        <v>145</v>
      </c>
      <c r="C658" t="b">
        <v>0</v>
      </c>
    </row>
    <row r="659" spans="1:3" x14ac:dyDescent="0.25">
      <c r="A659" s="5" t="s">
        <v>23</v>
      </c>
      <c r="B659" t="s">
        <v>146</v>
      </c>
      <c r="C659" t="b">
        <v>0</v>
      </c>
    </row>
    <row r="660" spans="1:3" x14ac:dyDescent="0.25">
      <c r="A660" s="5" t="s">
        <v>272</v>
      </c>
      <c r="B660" t="s">
        <v>146</v>
      </c>
      <c r="C660" t="b">
        <v>0</v>
      </c>
    </row>
    <row r="661" spans="1:3" x14ac:dyDescent="0.25">
      <c r="A661" s="5" t="s">
        <v>273</v>
      </c>
      <c r="B661" t="s">
        <v>146</v>
      </c>
      <c r="C661" t="b">
        <v>0</v>
      </c>
    </row>
    <row r="662" spans="1:3" x14ac:dyDescent="0.25">
      <c r="A662" s="5" t="s">
        <v>274</v>
      </c>
      <c r="B662" t="s">
        <v>146</v>
      </c>
      <c r="C662" t="b">
        <v>0</v>
      </c>
    </row>
    <row r="663" spans="1:3" x14ac:dyDescent="0.25">
      <c r="A663" s="5" t="s">
        <v>275</v>
      </c>
      <c r="B663" t="s">
        <v>146</v>
      </c>
      <c r="C663" t="b">
        <v>0</v>
      </c>
    </row>
    <row r="664" spans="1:3" x14ac:dyDescent="0.25">
      <c r="A664" s="5" t="s">
        <v>276</v>
      </c>
      <c r="B664" t="s">
        <v>146</v>
      </c>
      <c r="C664" t="b">
        <v>0</v>
      </c>
    </row>
    <row r="665" spans="1:3" x14ac:dyDescent="0.25">
      <c r="A665" s="5" t="s">
        <v>277</v>
      </c>
      <c r="B665" t="s">
        <v>146</v>
      </c>
      <c r="C665" t="b">
        <v>0</v>
      </c>
    </row>
    <row r="666" spans="1:3" x14ac:dyDescent="0.25">
      <c r="A666" s="5" t="s">
        <v>278</v>
      </c>
      <c r="B666" t="s">
        <v>146</v>
      </c>
      <c r="C666" t="b">
        <v>0</v>
      </c>
    </row>
    <row r="667" spans="1:3" x14ac:dyDescent="0.25">
      <c r="A667" s="5" t="s">
        <v>279</v>
      </c>
      <c r="B667" t="s">
        <v>146</v>
      </c>
      <c r="C667" t="b">
        <v>0</v>
      </c>
    </row>
    <row r="668" spans="1:3" x14ac:dyDescent="0.25">
      <c r="A668" s="5" t="s">
        <v>280</v>
      </c>
      <c r="B668" t="s">
        <v>146</v>
      </c>
      <c r="C668" t="b">
        <v>0</v>
      </c>
    </row>
    <row r="669" spans="1:3" x14ac:dyDescent="0.25">
      <c r="A669" s="5" t="s">
        <v>281</v>
      </c>
      <c r="B669" t="s">
        <v>146</v>
      </c>
      <c r="C669" t="b">
        <v>0</v>
      </c>
    </row>
    <row r="670" spans="1:3" x14ac:dyDescent="0.25">
      <c r="A670" s="5" t="s">
        <v>282</v>
      </c>
      <c r="B670" t="s">
        <v>146</v>
      </c>
      <c r="C670" t="b">
        <v>0</v>
      </c>
    </row>
    <row r="671" spans="1:3" x14ac:dyDescent="0.25">
      <c r="A671" s="5" t="s">
        <v>283</v>
      </c>
      <c r="B671" t="s">
        <v>146</v>
      </c>
      <c r="C671" t="b">
        <v>0</v>
      </c>
    </row>
    <row r="672" spans="1:3" x14ac:dyDescent="0.25">
      <c r="A672" s="5" t="s">
        <v>284</v>
      </c>
      <c r="B672" t="s">
        <v>146</v>
      </c>
      <c r="C672" t="b">
        <v>0</v>
      </c>
    </row>
    <row r="673" spans="1:3" x14ac:dyDescent="0.25">
      <c r="A673" s="5" t="s">
        <v>57</v>
      </c>
      <c r="B673" t="s">
        <v>146</v>
      </c>
      <c r="C673" t="b">
        <v>0</v>
      </c>
    </row>
    <row r="674" spans="1:3" x14ac:dyDescent="0.25">
      <c r="A674" s="5" t="s">
        <v>58</v>
      </c>
      <c r="B674" t="s">
        <v>146</v>
      </c>
      <c r="C674" t="b">
        <v>0</v>
      </c>
    </row>
    <row r="675" spans="1:3" x14ac:dyDescent="0.25">
      <c r="A675" s="5" t="s">
        <v>59</v>
      </c>
      <c r="B675" t="s">
        <v>146</v>
      </c>
      <c r="C675" t="b">
        <v>0</v>
      </c>
    </row>
    <row r="676" spans="1:3" x14ac:dyDescent="0.25">
      <c r="A676" s="5" t="s">
        <v>60</v>
      </c>
      <c r="B676" t="s">
        <v>146</v>
      </c>
      <c r="C676" t="b">
        <v>0</v>
      </c>
    </row>
    <row r="677" spans="1:3" x14ac:dyDescent="0.25">
      <c r="A677" s="5" t="s">
        <v>61</v>
      </c>
      <c r="B677" t="s">
        <v>146</v>
      </c>
      <c r="C677" t="b">
        <v>0</v>
      </c>
    </row>
    <row r="678" spans="1:3" x14ac:dyDescent="0.25">
      <c r="A678" s="5" t="s">
        <v>62</v>
      </c>
      <c r="B678" t="s">
        <v>146</v>
      </c>
      <c r="C678" t="b">
        <v>0</v>
      </c>
    </row>
    <row r="679" spans="1:3" x14ac:dyDescent="0.25">
      <c r="A679" s="5" t="s">
        <v>63</v>
      </c>
      <c r="B679" t="s">
        <v>146</v>
      </c>
      <c r="C679" t="b">
        <v>0</v>
      </c>
    </row>
    <row r="680" spans="1:3" x14ac:dyDescent="0.25">
      <c r="A680" s="5" t="s">
        <v>64</v>
      </c>
      <c r="B680" t="s">
        <v>146</v>
      </c>
      <c r="C680" t="b">
        <v>0</v>
      </c>
    </row>
    <row r="681" spans="1:3" x14ac:dyDescent="0.25">
      <c r="A681" s="5" t="s">
        <v>65</v>
      </c>
      <c r="B681" t="s">
        <v>146</v>
      </c>
      <c r="C681" t="b">
        <v>0</v>
      </c>
    </row>
    <row r="682" spans="1:3" x14ac:dyDescent="0.25">
      <c r="A682" s="5" t="s">
        <v>66</v>
      </c>
      <c r="B682" t="s">
        <v>146</v>
      </c>
      <c r="C682" t="b">
        <v>0</v>
      </c>
    </row>
    <row r="683" spans="1:3" x14ac:dyDescent="0.25">
      <c r="A683" s="5" t="s">
        <v>67</v>
      </c>
      <c r="B683" t="s">
        <v>146</v>
      </c>
      <c r="C683" t="b">
        <v>0</v>
      </c>
    </row>
    <row r="684" spans="1:3" x14ac:dyDescent="0.25">
      <c r="A684" s="5" t="s">
        <v>68</v>
      </c>
      <c r="B684" t="s">
        <v>146</v>
      </c>
      <c r="C684" t="b">
        <v>0</v>
      </c>
    </row>
    <row r="685" spans="1:3" x14ac:dyDescent="0.25">
      <c r="A685" s="5" t="s">
        <v>285</v>
      </c>
      <c r="B685" t="s">
        <v>146</v>
      </c>
      <c r="C685" t="b">
        <v>0</v>
      </c>
    </row>
    <row r="686" spans="1:3" x14ac:dyDescent="0.25">
      <c r="A686" s="5" t="s">
        <v>286</v>
      </c>
      <c r="B686" t="s">
        <v>146</v>
      </c>
      <c r="C686" t="b">
        <v>0</v>
      </c>
    </row>
    <row r="687" spans="1:3" x14ac:dyDescent="0.25">
      <c r="A687" s="5" t="s">
        <v>287</v>
      </c>
      <c r="B687" t="s">
        <v>146</v>
      </c>
      <c r="C687" t="b">
        <v>0</v>
      </c>
    </row>
    <row r="688" spans="1:3" x14ac:dyDescent="0.25">
      <c r="A688" s="5" t="s">
        <v>288</v>
      </c>
      <c r="B688" t="s">
        <v>146</v>
      </c>
      <c r="C688" t="b">
        <v>0</v>
      </c>
    </row>
    <row r="689" spans="1:3" x14ac:dyDescent="0.25">
      <c r="A689" s="5" t="s">
        <v>289</v>
      </c>
      <c r="B689" t="s">
        <v>146</v>
      </c>
      <c r="C689" t="b">
        <v>0</v>
      </c>
    </row>
    <row r="690" spans="1:3" x14ac:dyDescent="0.25">
      <c r="A690" s="5" t="s">
        <v>290</v>
      </c>
      <c r="B690" t="s">
        <v>146</v>
      </c>
      <c r="C690" t="b">
        <v>0</v>
      </c>
    </row>
    <row r="691" spans="1:3" x14ac:dyDescent="0.25">
      <c r="A691" s="5" t="s">
        <v>291</v>
      </c>
      <c r="B691" t="s">
        <v>146</v>
      </c>
      <c r="C691" t="b">
        <v>0</v>
      </c>
    </row>
    <row r="692" spans="1:3" x14ac:dyDescent="0.25">
      <c r="A692" s="5" t="s">
        <v>292</v>
      </c>
      <c r="B692" t="s">
        <v>146</v>
      </c>
      <c r="C692" t="b">
        <v>0</v>
      </c>
    </row>
    <row r="693" spans="1:3" x14ac:dyDescent="0.25">
      <c r="A693" s="5" t="s">
        <v>293</v>
      </c>
      <c r="B693" t="s">
        <v>146</v>
      </c>
      <c r="C693" t="b">
        <v>0</v>
      </c>
    </row>
    <row r="694" spans="1:3" x14ac:dyDescent="0.25">
      <c r="A694" s="5" t="s">
        <v>294</v>
      </c>
      <c r="B694" t="s">
        <v>146</v>
      </c>
      <c r="C694" t="b">
        <v>0</v>
      </c>
    </row>
    <row r="695" spans="1:3" x14ac:dyDescent="0.25">
      <c r="A695" s="5" t="s">
        <v>295</v>
      </c>
      <c r="B695" t="s">
        <v>146</v>
      </c>
      <c r="C695" t="b">
        <v>0</v>
      </c>
    </row>
    <row r="696" spans="1:3" x14ac:dyDescent="0.25">
      <c r="A696" s="5" t="s">
        <v>296</v>
      </c>
      <c r="B696" t="s">
        <v>146</v>
      </c>
      <c r="C696" t="b">
        <v>0</v>
      </c>
    </row>
    <row r="697" spans="1:3" x14ac:dyDescent="0.25">
      <c r="A697" s="5" t="s">
        <v>207</v>
      </c>
      <c r="B697" t="s">
        <v>146</v>
      </c>
      <c r="C697" t="b">
        <v>0</v>
      </c>
    </row>
    <row r="698" spans="1:3" x14ac:dyDescent="0.25">
      <c r="A698" s="5" t="s">
        <v>208</v>
      </c>
      <c r="B698" t="s">
        <v>146</v>
      </c>
      <c r="C698" t="b">
        <v>0</v>
      </c>
    </row>
    <row r="699" spans="1:3" x14ac:dyDescent="0.25">
      <c r="A699" s="5" t="s">
        <v>209</v>
      </c>
      <c r="B699" t="s">
        <v>146</v>
      </c>
      <c r="C699" t="b">
        <v>0</v>
      </c>
    </row>
    <row r="700" spans="1:3" x14ac:dyDescent="0.25">
      <c r="A700" s="5" t="s">
        <v>210</v>
      </c>
      <c r="B700" t="s">
        <v>146</v>
      </c>
      <c r="C700" t="b">
        <v>0</v>
      </c>
    </row>
    <row r="701" spans="1:3" x14ac:dyDescent="0.25">
      <c r="A701" s="5" t="s">
        <v>211</v>
      </c>
      <c r="B701" t="s">
        <v>146</v>
      </c>
      <c r="C701" t="b">
        <v>0</v>
      </c>
    </row>
    <row r="702" spans="1:3" x14ac:dyDescent="0.25">
      <c r="A702" s="5" t="s">
        <v>212</v>
      </c>
      <c r="B702" t="s">
        <v>146</v>
      </c>
      <c r="C702" t="b">
        <v>0</v>
      </c>
    </row>
    <row r="703" spans="1:3" x14ac:dyDescent="0.25">
      <c r="A703" s="5" t="s">
        <v>213</v>
      </c>
      <c r="B703" t="s">
        <v>146</v>
      </c>
      <c r="C703" t="b">
        <v>0</v>
      </c>
    </row>
    <row r="704" spans="1:3" x14ac:dyDescent="0.25">
      <c r="A704" s="5" t="s">
        <v>214</v>
      </c>
      <c r="B704" t="s">
        <v>146</v>
      </c>
      <c r="C704" t="b">
        <v>0</v>
      </c>
    </row>
    <row r="705" spans="1:3" x14ac:dyDescent="0.25">
      <c r="A705" s="5" t="s">
        <v>215</v>
      </c>
      <c r="B705" t="s">
        <v>146</v>
      </c>
      <c r="C705" t="b">
        <v>0</v>
      </c>
    </row>
    <row r="706" spans="1:3" x14ac:dyDescent="0.25">
      <c r="A706" s="5" t="s">
        <v>216</v>
      </c>
      <c r="B706" t="s">
        <v>146</v>
      </c>
      <c r="C706" t="b">
        <v>0</v>
      </c>
    </row>
    <row r="707" spans="1:3" x14ac:dyDescent="0.25">
      <c r="A707" s="5" t="s">
        <v>217</v>
      </c>
      <c r="B707" t="s">
        <v>146</v>
      </c>
      <c r="C707" t="b">
        <v>0</v>
      </c>
    </row>
    <row r="708" spans="1:3" x14ac:dyDescent="0.25">
      <c r="A708" s="5" t="s">
        <v>218</v>
      </c>
      <c r="B708" t="s">
        <v>146</v>
      </c>
      <c r="C708" t="b">
        <v>0</v>
      </c>
    </row>
    <row r="709" spans="1:3" x14ac:dyDescent="0.25">
      <c r="A709" s="5" t="s">
        <v>115</v>
      </c>
      <c r="B709" t="s">
        <v>146</v>
      </c>
      <c r="C709" t="b">
        <v>0</v>
      </c>
    </row>
    <row r="710" spans="1:3" x14ac:dyDescent="0.25">
      <c r="A710" s="5" t="s">
        <v>117</v>
      </c>
      <c r="B710" t="s">
        <v>146</v>
      </c>
      <c r="C710" t="b">
        <v>0</v>
      </c>
    </row>
    <row r="711" spans="1:3" x14ac:dyDescent="0.25">
      <c r="A711" s="5" t="s">
        <v>119</v>
      </c>
      <c r="B711" t="s">
        <v>146</v>
      </c>
      <c r="C711" t="b">
        <v>0</v>
      </c>
    </row>
    <row r="712" spans="1:3" x14ac:dyDescent="0.25">
      <c r="A712" s="5" t="s">
        <v>121</v>
      </c>
      <c r="B712" t="s">
        <v>146</v>
      </c>
      <c r="C712" t="b">
        <v>0</v>
      </c>
    </row>
    <row r="713" spans="1:3" x14ac:dyDescent="0.25">
      <c r="A713" s="5" t="s">
        <v>123</v>
      </c>
      <c r="B713" t="s">
        <v>146</v>
      </c>
      <c r="C713" t="b">
        <v>0</v>
      </c>
    </row>
    <row r="714" spans="1:3" x14ac:dyDescent="0.25">
      <c r="A714" s="5" t="s">
        <v>125</v>
      </c>
      <c r="B714" t="s">
        <v>146</v>
      </c>
      <c r="C714" t="b">
        <v>0</v>
      </c>
    </row>
    <row r="715" spans="1:3" x14ac:dyDescent="0.25">
      <c r="A715" s="5" t="s">
        <v>127</v>
      </c>
      <c r="B715" t="s">
        <v>146</v>
      </c>
      <c r="C715" t="b">
        <v>0</v>
      </c>
    </row>
    <row r="716" spans="1:3" x14ac:dyDescent="0.25">
      <c r="A716" s="5" t="s">
        <v>129</v>
      </c>
      <c r="B716" t="s">
        <v>146</v>
      </c>
      <c r="C716" t="b">
        <v>0</v>
      </c>
    </row>
    <row r="717" spans="1:3" x14ac:dyDescent="0.25">
      <c r="A717" s="5" t="s">
        <v>131</v>
      </c>
      <c r="B717" t="s">
        <v>146</v>
      </c>
      <c r="C717" t="b">
        <v>0</v>
      </c>
    </row>
    <row r="718" spans="1:3" x14ac:dyDescent="0.25">
      <c r="A718" s="5" t="s">
        <v>133</v>
      </c>
      <c r="B718" t="s">
        <v>146</v>
      </c>
      <c r="C718" t="b">
        <v>0</v>
      </c>
    </row>
    <row r="719" spans="1:3" x14ac:dyDescent="0.25">
      <c r="A719" s="5" t="s">
        <v>135</v>
      </c>
      <c r="B719" t="s">
        <v>146</v>
      </c>
      <c r="C719" t="b">
        <v>0</v>
      </c>
    </row>
    <row r="720" spans="1:3" x14ac:dyDescent="0.25">
      <c r="A720" s="5" t="s">
        <v>137</v>
      </c>
      <c r="B720" t="s">
        <v>146</v>
      </c>
      <c r="C720" t="b">
        <v>0</v>
      </c>
    </row>
    <row r="721" spans="1:3" x14ac:dyDescent="0.25">
      <c r="A721" s="5" t="s">
        <v>139</v>
      </c>
      <c r="B721" t="s">
        <v>146</v>
      </c>
      <c r="C721" t="b">
        <v>0</v>
      </c>
    </row>
    <row r="722" spans="1:3" x14ac:dyDescent="0.25">
      <c r="A722" s="5" t="s">
        <v>272</v>
      </c>
      <c r="B722" t="s">
        <v>256</v>
      </c>
      <c r="C722" s="5" t="s">
        <v>325</v>
      </c>
    </row>
    <row r="723" spans="1:3" x14ac:dyDescent="0.25">
      <c r="A723" t="s">
        <v>326</v>
      </c>
    </row>
    <row r="724" spans="1:3" x14ac:dyDescent="0.25">
      <c r="A724" t="s">
        <v>327</v>
      </c>
    </row>
    <row r="725" spans="1:3" x14ac:dyDescent="0.25">
      <c r="A725" s="5" t="s">
        <v>24</v>
      </c>
      <c r="B725" t="s">
        <v>144</v>
      </c>
      <c r="C725" s="5" t="s">
        <v>248</v>
      </c>
    </row>
    <row r="726" spans="1:3" x14ac:dyDescent="0.25">
      <c r="A726" s="5" t="s">
        <v>24</v>
      </c>
      <c r="B726" t="s">
        <v>145</v>
      </c>
      <c r="C726" t="b">
        <v>0</v>
      </c>
    </row>
    <row r="727" spans="1:3" x14ac:dyDescent="0.25">
      <c r="A727" s="5" t="s">
        <v>23</v>
      </c>
      <c r="B727" t="s">
        <v>146</v>
      </c>
      <c r="C727" t="b">
        <v>0</v>
      </c>
    </row>
    <row r="728" spans="1:3" x14ac:dyDescent="0.25">
      <c r="A728" s="5" t="s">
        <v>272</v>
      </c>
      <c r="B728" t="s">
        <v>146</v>
      </c>
      <c r="C728" t="b">
        <v>0</v>
      </c>
    </row>
    <row r="729" spans="1:3" x14ac:dyDescent="0.25">
      <c r="A729" s="5" t="s">
        <v>273</v>
      </c>
      <c r="B729" t="s">
        <v>146</v>
      </c>
      <c r="C729" t="b">
        <v>0</v>
      </c>
    </row>
    <row r="730" spans="1:3" x14ac:dyDescent="0.25">
      <c r="A730" s="5" t="s">
        <v>274</v>
      </c>
      <c r="B730" t="s">
        <v>146</v>
      </c>
      <c r="C730" t="b">
        <v>0</v>
      </c>
    </row>
    <row r="731" spans="1:3" x14ac:dyDescent="0.25">
      <c r="A731" s="5" t="s">
        <v>275</v>
      </c>
      <c r="B731" t="s">
        <v>146</v>
      </c>
      <c r="C731" t="b">
        <v>0</v>
      </c>
    </row>
    <row r="732" spans="1:3" x14ac:dyDescent="0.25">
      <c r="A732" s="5" t="s">
        <v>276</v>
      </c>
      <c r="B732" t="s">
        <v>146</v>
      </c>
      <c r="C732" t="b">
        <v>0</v>
      </c>
    </row>
    <row r="733" spans="1:3" x14ac:dyDescent="0.25">
      <c r="A733" s="5" t="s">
        <v>277</v>
      </c>
      <c r="B733" t="s">
        <v>146</v>
      </c>
      <c r="C733" t="b">
        <v>0</v>
      </c>
    </row>
    <row r="734" spans="1:3" x14ac:dyDescent="0.25">
      <c r="A734" s="5" t="s">
        <v>278</v>
      </c>
      <c r="B734" t="s">
        <v>146</v>
      </c>
      <c r="C734" t="b">
        <v>0</v>
      </c>
    </row>
    <row r="735" spans="1:3" x14ac:dyDescent="0.25">
      <c r="A735" s="5" t="s">
        <v>279</v>
      </c>
      <c r="B735" t="s">
        <v>146</v>
      </c>
      <c r="C735" t="b">
        <v>0</v>
      </c>
    </row>
    <row r="736" spans="1:3" x14ac:dyDescent="0.25">
      <c r="A736" s="5" t="s">
        <v>280</v>
      </c>
      <c r="B736" t="s">
        <v>146</v>
      </c>
      <c r="C736" t="b">
        <v>0</v>
      </c>
    </row>
    <row r="737" spans="1:3" x14ac:dyDescent="0.25">
      <c r="A737" s="5" t="s">
        <v>281</v>
      </c>
      <c r="B737" t="s">
        <v>146</v>
      </c>
      <c r="C737" t="b">
        <v>0</v>
      </c>
    </row>
    <row r="738" spans="1:3" x14ac:dyDescent="0.25">
      <c r="A738" s="5" t="s">
        <v>282</v>
      </c>
      <c r="B738" t="s">
        <v>146</v>
      </c>
      <c r="C738" t="b">
        <v>0</v>
      </c>
    </row>
    <row r="739" spans="1:3" x14ac:dyDescent="0.25">
      <c r="A739" s="5" t="s">
        <v>283</v>
      </c>
      <c r="B739" t="s">
        <v>146</v>
      </c>
      <c r="C739" t="b">
        <v>0</v>
      </c>
    </row>
    <row r="740" spans="1:3" x14ac:dyDescent="0.25">
      <c r="A740" s="5" t="s">
        <v>284</v>
      </c>
      <c r="B740" t="s">
        <v>146</v>
      </c>
      <c r="C740" t="b">
        <v>0</v>
      </c>
    </row>
    <row r="741" spans="1:3" x14ac:dyDescent="0.25">
      <c r="A741" s="5" t="s">
        <v>57</v>
      </c>
      <c r="B741" t="s">
        <v>146</v>
      </c>
      <c r="C741" t="b">
        <v>0</v>
      </c>
    </row>
    <row r="742" spans="1:3" x14ac:dyDescent="0.25">
      <c r="A742" s="5" t="s">
        <v>58</v>
      </c>
      <c r="B742" t="s">
        <v>146</v>
      </c>
      <c r="C742" t="b">
        <v>0</v>
      </c>
    </row>
    <row r="743" spans="1:3" x14ac:dyDescent="0.25">
      <c r="A743" s="5" t="s">
        <v>59</v>
      </c>
      <c r="B743" t="s">
        <v>146</v>
      </c>
      <c r="C743" t="b">
        <v>0</v>
      </c>
    </row>
    <row r="744" spans="1:3" x14ac:dyDescent="0.25">
      <c r="A744" s="5" t="s">
        <v>60</v>
      </c>
      <c r="B744" t="s">
        <v>146</v>
      </c>
      <c r="C744" t="b">
        <v>0</v>
      </c>
    </row>
    <row r="745" spans="1:3" x14ac:dyDescent="0.25">
      <c r="A745" s="5" t="s">
        <v>61</v>
      </c>
      <c r="B745" t="s">
        <v>146</v>
      </c>
      <c r="C745" t="b">
        <v>0</v>
      </c>
    </row>
    <row r="746" spans="1:3" x14ac:dyDescent="0.25">
      <c r="A746" s="5" t="s">
        <v>62</v>
      </c>
      <c r="B746" t="s">
        <v>146</v>
      </c>
      <c r="C746" t="b">
        <v>0</v>
      </c>
    </row>
    <row r="747" spans="1:3" x14ac:dyDescent="0.25">
      <c r="A747" s="5" t="s">
        <v>63</v>
      </c>
      <c r="B747" t="s">
        <v>146</v>
      </c>
      <c r="C747" t="b">
        <v>0</v>
      </c>
    </row>
    <row r="748" spans="1:3" x14ac:dyDescent="0.25">
      <c r="A748" s="5" t="s">
        <v>64</v>
      </c>
      <c r="B748" t="s">
        <v>146</v>
      </c>
      <c r="C748" t="b">
        <v>0</v>
      </c>
    </row>
    <row r="749" spans="1:3" x14ac:dyDescent="0.25">
      <c r="A749" s="5" t="s">
        <v>65</v>
      </c>
      <c r="B749" t="s">
        <v>146</v>
      </c>
      <c r="C749" t="b">
        <v>0</v>
      </c>
    </row>
    <row r="750" spans="1:3" x14ac:dyDescent="0.25">
      <c r="A750" s="5" t="s">
        <v>66</v>
      </c>
      <c r="B750" t="s">
        <v>146</v>
      </c>
      <c r="C750" t="b">
        <v>0</v>
      </c>
    </row>
    <row r="751" spans="1:3" x14ac:dyDescent="0.25">
      <c r="A751" s="5" t="s">
        <v>67</v>
      </c>
      <c r="B751" t="s">
        <v>146</v>
      </c>
      <c r="C751" t="b">
        <v>0</v>
      </c>
    </row>
    <row r="752" spans="1:3" x14ac:dyDescent="0.25">
      <c r="A752" s="5" t="s">
        <v>68</v>
      </c>
      <c r="B752" t="s">
        <v>146</v>
      </c>
      <c r="C752" t="b">
        <v>0</v>
      </c>
    </row>
    <row r="753" spans="1:3" x14ac:dyDescent="0.25">
      <c r="A753" s="5" t="s">
        <v>285</v>
      </c>
      <c r="B753" t="s">
        <v>146</v>
      </c>
      <c r="C753" t="b">
        <v>0</v>
      </c>
    </row>
    <row r="754" spans="1:3" x14ac:dyDescent="0.25">
      <c r="A754" s="5" t="s">
        <v>286</v>
      </c>
      <c r="B754" t="s">
        <v>146</v>
      </c>
      <c r="C754" t="b">
        <v>0</v>
      </c>
    </row>
    <row r="755" spans="1:3" x14ac:dyDescent="0.25">
      <c r="A755" s="5" t="s">
        <v>287</v>
      </c>
      <c r="B755" t="s">
        <v>146</v>
      </c>
      <c r="C755" t="b">
        <v>0</v>
      </c>
    </row>
    <row r="756" spans="1:3" x14ac:dyDescent="0.25">
      <c r="A756" s="5" t="s">
        <v>288</v>
      </c>
      <c r="B756" t="s">
        <v>146</v>
      </c>
      <c r="C756" t="b">
        <v>0</v>
      </c>
    </row>
    <row r="757" spans="1:3" x14ac:dyDescent="0.25">
      <c r="A757" s="5" t="s">
        <v>289</v>
      </c>
      <c r="B757" t="s">
        <v>146</v>
      </c>
      <c r="C757" t="b">
        <v>0</v>
      </c>
    </row>
    <row r="758" spans="1:3" x14ac:dyDescent="0.25">
      <c r="A758" s="5" t="s">
        <v>290</v>
      </c>
      <c r="B758" t="s">
        <v>146</v>
      </c>
      <c r="C758" t="b">
        <v>0</v>
      </c>
    </row>
    <row r="759" spans="1:3" x14ac:dyDescent="0.25">
      <c r="A759" s="5" t="s">
        <v>291</v>
      </c>
      <c r="B759" t="s">
        <v>146</v>
      </c>
      <c r="C759" t="b">
        <v>0</v>
      </c>
    </row>
    <row r="760" spans="1:3" x14ac:dyDescent="0.25">
      <c r="A760" s="5" t="s">
        <v>292</v>
      </c>
      <c r="B760" t="s">
        <v>146</v>
      </c>
      <c r="C760" t="b">
        <v>0</v>
      </c>
    </row>
    <row r="761" spans="1:3" x14ac:dyDescent="0.25">
      <c r="A761" s="5" t="s">
        <v>293</v>
      </c>
      <c r="B761" t="s">
        <v>146</v>
      </c>
      <c r="C761" t="b">
        <v>0</v>
      </c>
    </row>
    <row r="762" spans="1:3" x14ac:dyDescent="0.25">
      <c r="A762" s="5" t="s">
        <v>294</v>
      </c>
      <c r="B762" t="s">
        <v>146</v>
      </c>
      <c r="C762" t="b">
        <v>0</v>
      </c>
    </row>
    <row r="763" spans="1:3" x14ac:dyDescent="0.25">
      <c r="A763" s="5" t="s">
        <v>295</v>
      </c>
      <c r="B763" t="s">
        <v>146</v>
      </c>
      <c r="C763" t="b">
        <v>0</v>
      </c>
    </row>
    <row r="764" spans="1:3" x14ac:dyDescent="0.25">
      <c r="A764" s="5" t="s">
        <v>296</v>
      </c>
      <c r="B764" t="s">
        <v>146</v>
      </c>
      <c r="C764" t="b">
        <v>0</v>
      </c>
    </row>
    <row r="765" spans="1:3" x14ac:dyDescent="0.25">
      <c r="A765" s="5" t="s">
        <v>207</v>
      </c>
      <c r="B765" t="s">
        <v>146</v>
      </c>
      <c r="C765" t="b">
        <v>0</v>
      </c>
    </row>
    <row r="766" spans="1:3" x14ac:dyDescent="0.25">
      <c r="A766" s="5" t="s">
        <v>208</v>
      </c>
      <c r="B766" t="s">
        <v>146</v>
      </c>
      <c r="C766" t="b">
        <v>0</v>
      </c>
    </row>
    <row r="767" spans="1:3" x14ac:dyDescent="0.25">
      <c r="A767" s="5" t="s">
        <v>209</v>
      </c>
      <c r="B767" t="s">
        <v>146</v>
      </c>
      <c r="C767" t="b">
        <v>0</v>
      </c>
    </row>
    <row r="768" spans="1:3" x14ac:dyDescent="0.25">
      <c r="A768" s="5" t="s">
        <v>210</v>
      </c>
      <c r="B768" t="s">
        <v>146</v>
      </c>
      <c r="C768" t="b">
        <v>0</v>
      </c>
    </row>
    <row r="769" spans="1:3" x14ac:dyDescent="0.25">
      <c r="A769" s="5" t="s">
        <v>211</v>
      </c>
      <c r="B769" t="s">
        <v>146</v>
      </c>
      <c r="C769" t="b">
        <v>0</v>
      </c>
    </row>
    <row r="770" spans="1:3" x14ac:dyDescent="0.25">
      <c r="A770" s="5" t="s">
        <v>212</v>
      </c>
      <c r="B770" t="s">
        <v>146</v>
      </c>
      <c r="C770" t="b">
        <v>0</v>
      </c>
    </row>
    <row r="771" spans="1:3" x14ac:dyDescent="0.25">
      <c r="A771" s="5" t="s">
        <v>213</v>
      </c>
      <c r="B771" t="s">
        <v>146</v>
      </c>
      <c r="C771" t="b">
        <v>0</v>
      </c>
    </row>
    <row r="772" spans="1:3" x14ac:dyDescent="0.25">
      <c r="A772" s="5" t="s">
        <v>214</v>
      </c>
      <c r="B772" t="s">
        <v>146</v>
      </c>
      <c r="C772" t="b">
        <v>0</v>
      </c>
    </row>
    <row r="773" spans="1:3" x14ac:dyDescent="0.25">
      <c r="A773" s="5" t="s">
        <v>215</v>
      </c>
      <c r="B773" t="s">
        <v>146</v>
      </c>
      <c r="C773" t="b">
        <v>0</v>
      </c>
    </row>
    <row r="774" spans="1:3" x14ac:dyDescent="0.25">
      <c r="A774" s="5" t="s">
        <v>216</v>
      </c>
      <c r="B774" t="s">
        <v>146</v>
      </c>
      <c r="C774" t="b">
        <v>0</v>
      </c>
    </row>
    <row r="775" spans="1:3" x14ac:dyDescent="0.25">
      <c r="A775" s="5" t="s">
        <v>217</v>
      </c>
      <c r="B775" t="s">
        <v>146</v>
      </c>
      <c r="C775" t="b">
        <v>0</v>
      </c>
    </row>
    <row r="776" spans="1:3" x14ac:dyDescent="0.25">
      <c r="A776" s="5" t="s">
        <v>218</v>
      </c>
      <c r="B776" t="s">
        <v>146</v>
      </c>
      <c r="C776" t="b">
        <v>0</v>
      </c>
    </row>
    <row r="777" spans="1:3" x14ac:dyDescent="0.25">
      <c r="A777" s="5" t="s">
        <v>115</v>
      </c>
      <c r="B777" t="s">
        <v>146</v>
      </c>
      <c r="C777" t="b">
        <v>0</v>
      </c>
    </row>
    <row r="778" spans="1:3" x14ac:dyDescent="0.25">
      <c r="A778" s="5" t="s">
        <v>117</v>
      </c>
      <c r="B778" t="s">
        <v>146</v>
      </c>
      <c r="C778" t="b">
        <v>0</v>
      </c>
    </row>
    <row r="779" spans="1:3" x14ac:dyDescent="0.25">
      <c r="A779" s="5" t="s">
        <v>119</v>
      </c>
      <c r="B779" t="s">
        <v>146</v>
      </c>
      <c r="C779" t="b">
        <v>0</v>
      </c>
    </row>
    <row r="780" spans="1:3" x14ac:dyDescent="0.25">
      <c r="A780" s="5" t="s">
        <v>121</v>
      </c>
      <c r="B780" t="s">
        <v>146</v>
      </c>
      <c r="C780" t="b">
        <v>0</v>
      </c>
    </row>
    <row r="781" spans="1:3" x14ac:dyDescent="0.25">
      <c r="A781" s="5" t="s">
        <v>123</v>
      </c>
      <c r="B781" t="s">
        <v>146</v>
      </c>
      <c r="C781" t="b">
        <v>0</v>
      </c>
    </row>
    <row r="782" spans="1:3" x14ac:dyDescent="0.25">
      <c r="A782" s="5" t="s">
        <v>125</v>
      </c>
      <c r="B782" t="s">
        <v>146</v>
      </c>
      <c r="C782" t="b">
        <v>0</v>
      </c>
    </row>
    <row r="783" spans="1:3" x14ac:dyDescent="0.25">
      <c r="A783" s="5" t="s">
        <v>127</v>
      </c>
      <c r="B783" t="s">
        <v>146</v>
      </c>
      <c r="C783" t="b">
        <v>0</v>
      </c>
    </row>
    <row r="784" spans="1:3" x14ac:dyDescent="0.25">
      <c r="A784" s="5" t="s">
        <v>129</v>
      </c>
      <c r="B784" t="s">
        <v>146</v>
      </c>
      <c r="C784" t="b">
        <v>0</v>
      </c>
    </row>
    <row r="785" spans="1:3" x14ac:dyDescent="0.25">
      <c r="A785" s="5" t="s">
        <v>131</v>
      </c>
      <c r="B785" t="s">
        <v>146</v>
      </c>
      <c r="C785" t="b">
        <v>0</v>
      </c>
    </row>
    <row r="786" spans="1:3" x14ac:dyDescent="0.25">
      <c r="A786" s="5" t="s">
        <v>133</v>
      </c>
      <c r="B786" t="s">
        <v>146</v>
      </c>
      <c r="C786" t="b">
        <v>0</v>
      </c>
    </row>
    <row r="787" spans="1:3" x14ac:dyDescent="0.25">
      <c r="A787" s="5" t="s">
        <v>135</v>
      </c>
      <c r="B787" t="s">
        <v>146</v>
      </c>
      <c r="C787" t="b">
        <v>0</v>
      </c>
    </row>
    <row r="788" spans="1:3" x14ac:dyDescent="0.25">
      <c r="A788" s="5" t="s">
        <v>137</v>
      </c>
      <c r="B788" t="s">
        <v>146</v>
      </c>
      <c r="C788" t="b">
        <v>0</v>
      </c>
    </row>
    <row r="789" spans="1:3" x14ac:dyDescent="0.25">
      <c r="A789" s="5" t="s">
        <v>139</v>
      </c>
      <c r="B789" t="s">
        <v>146</v>
      </c>
      <c r="C789" t="b">
        <v>0</v>
      </c>
    </row>
    <row r="790" spans="1:3" x14ac:dyDescent="0.25">
      <c r="A790" s="5" t="s">
        <v>272</v>
      </c>
      <c r="B790" t="s">
        <v>256</v>
      </c>
      <c r="C790" s="5" t="s">
        <v>328</v>
      </c>
    </row>
    <row r="791" spans="1:3" x14ac:dyDescent="0.25">
      <c r="A791" s="5" t="s">
        <v>272</v>
      </c>
      <c r="B791" t="s">
        <v>311</v>
      </c>
      <c r="C791">
        <v>2</v>
      </c>
    </row>
    <row r="792" spans="1:3" x14ac:dyDescent="0.25">
      <c r="A792" s="5" t="s">
        <v>272</v>
      </c>
      <c r="B792" t="s">
        <v>312</v>
      </c>
      <c r="C792" s="5" t="s">
        <v>329</v>
      </c>
    </row>
    <row r="793" spans="1:3" x14ac:dyDescent="0.25">
      <c r="A793" t="s">
        <v>330</v>
      </c>
    </row>
    <row r="794" spans="1:3" x14ac:dyDescent="0.25">
      <c r="A794" t="s">
        <v>332</v>
      </c>
    </row>
    <row r="795" spans="1:3" x14ac:dyDescent="0.25">
      <c r="A795" s="5" t="s">
        <v>24</v>
      </c>
      <c r="B795" t="s">
        <v>144</v>
      </c>
      <c r="C795" s="5" t="s">
        <v>248</v>
      </c>
    </row>
    <row r="796" spans="1:3" x14ac:dyDescent="0.25">
      <c r="A796" s="5" t="s">
        <v>24</v>
      </c>
      <c r="B796" t="s">
        <v>145</v>
      </c>
      <c r="C796" t="b">
        <v>0</v>
      </c>
    </row>
    <row r="797" spans="1:3" x14ac:dyDescent="0.25">
      <c r="A797" s="5" t="s">
        <v>23</v>
      </c>
      <c r="B797" t="s">
        <v>146</v>
      </c>
      <c r="C797" t="b">
        <v>0</v>
      </c>
    </row>
    <row r="798" spans="1:3" x14ac:dyDescent="0.25">
      <c r="A798" s="5" t="s">
        <v>272</v>
      </c>
      <c r="B798" t="s">
        <v>146</v>
      </c>
      <c r="C798" t="b">
        <v>0</v>
      </c>
    </row>
    <row r="799" spans="1:3" x14ac:dyDescent="0.25">
      <c r="A799" s="5" t="s">
        <v>273</v>
      </c>
      <c r="B799" t="s">
        <v>146</v>
      </c>
      <c r="C799" t="b">
        <v>0</v>
      </c>
    </row>
    <row r="800" spans="1:3" x14ac:dyDescent="0.25">
      <c r="A800" s="5" t="s">
        <v>274</v>
      </c>
      <c r="B800" t="s">
        <v>146</v>
      </c>
      <c r="C800" t="b">
        <v>0</v>
      </c>
    </row>
    <row r="801" spans="1:3" x14ac:dyDescent="0.25">
      <c r="A801" s="5" t="s">
        <v>275</v>
      </c>
      <c r="B801" t="s">
        <v>146</v>
      </c>
      <c r="C801" t="b">
        <v>0</v>
      </c>
    </row>
    <row r="802" spans="1:3" x14ac:dyDescent="0.25">
      <c r="A802" s="5" t="s">
        <v>276</v>
      </c>
      <c r="B802" t="s">
        <v>146</v>
      </c>
      <c r="C802" t="b">
        <v>0</v>
      </c>
    </row>
    <row r="803" spans="1:3" x14ac:dyDescent="0.25">
      <c r="A803" s="5" t="s">
        <v>277</v>
      </c>
      <c r="B803" t="s">
        <v>146</v>
      </c>
      <c r="C803" t="b">
        <v>0</v>
      </c>
    </row>
    <row r="804" spans="1:3" x14ac:dyDescent="0.25">
      <c r="A804" s="5" t="s">
        <v>278</v>
      </c>
      <c r="B804" t="s">
        <v>146</v>
      </c>
      <c r="C804" t="b">
        <v>0</v>
      </c>
    </row>
    <row r="805" spans="1:3" x14ac:dyDescent="0.25">
      <c r="A805" s="5" t="s">
        <v>279</v>
      </c>
      <c r="B805" t="s">
        <v>146</v>
      </c>
      <c r="C805" t="b">
        <v>0</v>
      </c>
    </row>
    <row r="806" spans="1:3" x14ac:dyDescent="0.25">
      <c r="A806" s="5" t="s">
        <v>280</v>
      </c>
      <c r="B806" t="s">
        <v>146</v>
      </c>
      <c r="C806" t="b">
        <v>0</v>
      </c>
    </row>
    <row r="807" spans="1:3" x14ac:dyDescent="0.25">
      <c r="A807" s="5" t="s">
        <v>281</v>
      </c>
      <c r="B807" t="s">
        <v>146</v>
      </c>
      <c r="C807" t="b">
        <v>0</v>
      </c>
    </row>
    <row r="808" spans="1:3" x14ac:dyDescent="0.25">
      <c r="A808" s="5" t="s">
        <v>282</v>
      </c>
      <c r="B808" t="s">
        <v>146</v>
      </c>
      <c r="C808" t="b">
        <v>0</v>
      </c>
    </row>
    <row r="809" spans="1:3" x14ac:dyDescent="0.25">
      <c r="A809" s="5" t="s">
        <v>283</v>
      </c>
      <c r="B809" t="s">
        <v>146</v>
      </c>
      <c r="C809" t="b">
        <v>0</v>
      </c>
    </row>
    <row r="810" spans="1:3" x14ac:dyDescent="0.25">
      <c r="A810" s="5" t="s">
        <v>284</v>
      </c>
      <c r="B810" t="s">
        <v>146</v>
      </c>
      <c r="C810" t="b">
        <v>0</v>
      </c>
    </row>
    <row r="811" spans="1:3" x14ac:dyDescent="0.25">
      <c r="A811" s="5" t="s">
        <v>57</v>
      </c>
      <c r="B811" t="s">
        <v>146</v>
      </c>
      <c r="C811" t="b">
        <v>1</v>
      </c>
    </row>
    <row r="812" spans="1:3" x14ac:dyDescent="0.25">
      <c r="A812" s="5" t="s">
        <v>58</v>
      </c>
      <c r="B812" t="s">
        <v>146</v>
      </c>
      <c r="C812" t="b">
        <v>1</v>
      </c>
    </row>
    <row r="813" spans="1:3" x14ac:dyDescent="0.25">
      <c r="A813" s="5" t="s">
        <v>59</v>
      </c>
      <c r="B813" t="s">
        <v>146</v>
      </c>
      <c r="C813" t="b">
        <v>1</v>
      </c>
    </row>
    <row r="814" spans="1:3" x14ac:dyDescent="0.25">
      <c r="A814" s="5" t="s">
        <v>60</v>
      </c>
      <c r="B814" t="s">
        <v>146</v>
      </c>
      <c r="C814" t="b">
        <v>1</v>
      </c>
    </row>
    <row r="815" spans="1:3" x14ac:dyDescent="0.25">
      <c r="A815" s="5" t="s">
        <v>61</v>
      </c>
      <c r="B815" t="s">
        <v>146</v>
      </c>
      <c r="C815" t="b">
        <v>1</v>
      </c>
    </row>
    <row r="816" spans="1:3" x14ac:dyDescent="0.25">
      <c r="A816" s="5" t="s">
        <v>62</v>
      </c>
      <c r="B816" t="s">
        <v>146</v>
      </c>
      <c r="C816" t="b">
        <v>1</v>
      </c>
    </row>
    <row r="817" spans="1:3" x14ac:dyDescent="0.25">
      <c r="A817" s="5" t="s">
        <v>63</v>
      </c>
      <c r="B817" t="s">
        <v>146</v>
      </c>
      <c r="C817" t="b">
        <v>1</v>
      </c>
    </row>
    <row r="818" spans="1:3" x14ac:dyDescent="0.25">
      <c r="A818" s="5" t="s">
        <v>64</v>
      </c>
      <c r="B818" t="s">
        <v>146</v>
      </c>
      <c r="C818" t="b">
        <v>1</v>
      </c>
    </row>
    <row r="819" spans="1:3" x14ac:dyDescent="0.25">
      <c r="A819" s="5" t="s">
        <v>65</v>
      </c>
      <c r="B819" t="s">
        <v>146</v>
      </c>
      <c r="C819" t="b">
        <v>1</v>
      </c>
    </row>
    <row r="820" spans="1:3" x14ac:dyDescent="0.25">
      <c r="A820" s="5" t="s">
        <v>66</v>
      </c>
      <c r="B820" t="s">
        <v>146</v>
      </c>
      <c r="C820" t="b">
        <v>1</v>
      </c>
    </row>
    <row r="821" spans="1:3" x14ac:dyDescent="0.25">
      <c r="A821" s="5" t="s">
        <v>67</v>
      </c>
      <c r="B821" t="s">
        <v>146</v>
      </c>
      <c r="C821" t="b">
        <v>1</v>
      </c>
    </row>
    <row r="822" spans="1:3" x14ac:dyDescent="0.25">
      <c r="A822" s="5" t="s">
        <v>68</v>
      </c>
      <c r="B822" t="s">
        <v>146</v>
      </c>
      <c r="C822" t="b">
        <v>1</v>
      </c>
    </row>
    <row r="823" spans="1:3" x14ac:dyDescent="0.25">
      <c r="A823" s="5" t="s">
        <v>285</v>
      </c>
      <c r="B823" t="s">
        <v>146</v>
      </c>
      <c r="C823" t="b">
        <v>1</v>
      </c>
    </row>
    <row r="824" spans="1:3" x14ac:dyDescent="0.25">
      <c r="A824" s="5" t="s">
        <v>286</v>
      </c>
      <c r="B824" t="s">
        <v>146</v>
      </c>
      <c r="C824" t="b">
        <v>1</v>
      </c>
    </row>
    <row r="825" spans="1:3" x14ac:dyDescent="0.25">
      <c r="A825" s="5" t="s">
        <v>287</v>
      </c>
      <c r="B825" t="s">
        <v>146</v>
      </c>
      <c r="C825" t="b">
        <v>1</v>
      </c>
    </row>
    <row r="826" spans="1:3" x14ac:dyDescent="0.25">
      <c r="A826" s="5" t="s">
        <v>288</v>
      </c>
      <c r="B826" t="s">
        <v>146</v>
      </c>
      <c r="C826" t="b">
        <v>1</v>
      </c>
    </row>
    <row r="827" spans="1:3" x14ac:dyDescent="0.25">
      <c r="A827" s="5" t="s">
        <v>289</v>
      </c>
      <c r="B827" t="s">
        <v>146</v>
      </c>
      <c r="C827" t="b">
        <v>1</v>
      </c>
    </row>
    <row r="828" spans="1:3" x14ac:dyDescent="0.25">
      <c r="A828" s="5" t="s">
        <v>290</v>
      </c>
      <c r="B828" t="s">
        <v>146</v>
      </c>
      <c r="C828" t="b">
        <v>1</v>
      </c>
    </row>
    <row r="829" spans="1:3" x14ac:dyDescent="0.25">
      <c r="A829" s="5" t="s">
        <v>291</v>
      </c>
      <c r="B829" t="s">
        <v>146</v>
      </c>
      <c r="C829" t="b">
        <v>1</v>
      </c>
    </row>
    <row r="830" spans="1:3" x14ac:dyDescent="0.25">
      <c r="A830" s="5" t="s">
        <v>292</v>
      </c>
      <c r="B830" t="s">
        <v>146</v>
      </c>
      <c r="C830" t="b">
        <v>1</v>
      </c>
    </row>
    <row r="831" spans="1:3" x14ac:dyDescent="0.25">
      <c r="A831" s="5" t="s">
        <v>293</v>
      </c>
      <c r="B831" t="s">
        <v>146</v>
      </c>
      <c r="C831" t="b">
        <v>1</v>
      </c>
    </row>
    <row r="832" spans="1:3" x14ac:dyDescent="0.25">
      <c r="A832" s="5" t="s">
        <v>294</v>
      </c>
      <c r="B832" t="s">
        <v>146</v>
      </c>
      <c r="C832" t="b">
        <v>1</v>
      </c>
    </row>
    <row r="833" spans="1:3" x14ac:dyDescent="0.25">
      <c r="A833" s="5" t="s">
        <v>295</v>
      </c>
      <c r="B833" t="s">
        <v>146</v>
      </c>
      <c r="C833" t="b">
        <v>1</v>
      </c>
    </row>
    <row r="834" spans="1:3" x14ac:dyDescent="0.25">
      <c r="A834" s="5" t="s">
        <v>296</v>
      </c>
      <c r="B834" t="s">
        <v>146</v>
      </c>
      <c r="C834" t="b">
        <v>1</v>
      </c>
    </row>
    <row r="835" spans="1:3" x14ac:dyDescent="0.25">
      <c r="A835" s="5" t="s">
        <v>207</v>
      </c>
      <c r="B835" t="s">
        <v>146</v>
      </c>
      <c r="C835" t="b">
        <v>1</v>
      </c>
    </row>
    <row r="836" spans="1:3" x14ac:dyDescent="0.25">
      <c r="A836" s="5" t="s">
        <v>208</v>
      </c>
      <c r="B836" t="s">
        <v>146</v>
      </c>
      <c r="C836" t="b">
        <v>1</v>
      </c>
    </row>
    <row r="837" spans="1:3" x14ac:dyDescent="0.25">
      <c r="A837" s="5" t="s">
        <v>209</v>
      </c>
      <c r="B837" t="s">
        <v>146</v>
      </c>
      <c r="C837" t="b">
        <v>1</v>
      </c>
    </row>
    <row r="838" spans="1:3" x14ac:dyDescent="0.25">
      <c r="A838" s="5" t="s">
        <v>210</v>
      </c>
      <c r="B838" t="s">
        <v>146</v>
      </c>
      <c r="C838" t="b">
        <v>1</v>
      </c>
    </row>
    <row r="839" spans="1:3" x14ac:dyDescent="0.25">
      <c r="A839" s="5" t="s">
        <v>211</v>
      </c>
      <c r="B839" t="s">
        <v>146</v>
      </c>
      <c r="C839" t="b">
        <v>1</v>
      </c>
    </row>
    <row r="840" spans="1:3" x14ac:dyDescent="0.25">
      <c r="A840" s="5" t="s">
        <v>212</v>
      </c>
      <c r="B840" t="s">
        <v>146</v>
      </c>
      <c r="C840" t="b">
        <v>1</v>
      </c>
    </row>
    <row r="841" spans="1:3" x14ac:dyDescent="0.25">
      <c r="A841" s="5" t="s">
        <v>213</v>
      </c>
      <c r="B841" t="s">
        <v>146</v>
      </c>
      <c r="C841" t="b">
        <v>1</v>
      </c>
    </row>
    <row r="842" spans="1:3" x14ac:dyDescent="0.25">
      <c r="A842" s="5" t="s">
        <v>214</v>
      </c>
      <c r="B842" t="s">
        <v>146</v>
      </c>
      <c r="C842" t="b">
        <v>1</v>
      </c>
    </row>
    <row r="843" spans="1:3" x14ac:dyDescent="0.25">
      <c r="A843" s="5" t="s">
        <v>215</v>
      </c>
      <c r="B843" t="s">
        <v>146</v>
      </c>
      <c r="C843" t="b">
        <v>1</v>
      </c>
    </row>
    <row r="844" spans="1:3" x14ac:dyDescent="0.25">
      <c r="A844" s="5" t="s">
        <v>216</v>
      </c>
      <c r="B844" t="s">
        <v>146</v>
      </c>
      <c r="C844" t="b">
        <v>1</v>
      </c>
    </row>
    <row r="845" spans="1:3" x14ac:dyDescent="0.25">
      <c r="A845" s="5" t="s">
        <v>217</v>
      </c>
      <c r="B845" t="s">
        <v>146</v>
      </c>
      <c r="C845" t="b">
        <v>1</v>
      </c>
    </row>
    <row r="846" spans="1:3" x14ac:dyDescent="0.25">
      <c r="A846" s="5" t="s">
        <v>218</v>
      </c>
      <c r="B846" t="s">
        <v>146</v>
      </c>
      <c r="C846" t="b">
        <v>1</v>
      </c>
    </row>
    <row r="847" spans="1:3" x14ac:dyDescent="0.25">
      <c r="A847" s="5" t="s">
        <v>115</v>
      </c>
      <c r="B847" t="s">
        <v>146</v>
      </c>
      <c r="C847" t="b">
        <v>1</v>
      </c>
    </row>
    <row r="848" spans="1:3" x14ac:dyDescent="0.25">
      <c r="A848" s="5" t="s">
        <v>117</v>
      </c>
      <c r="B848" t="s">
        <v>146</v>
      </c>
      <c r="C848" t="b">
        <v>1</v>
      </c>
    </row>
    <row r="849" spans="1:3" x14ac:dyDescent="0.25">
      <c r="A849" s="5" t="s">
        <v>119</v>
      </c>
      <c r="B849" t="s">
        <v>146</v>
      </c>
      <c r="C849" t="b">
        <v>1</v>
      </c>
    </row>
    <row r="850" spans="1:3" x14ac:dyDescent="0.25">
      <c r="A850" s="5" t="s">
        <v>121</v>
      </c>
      <c r="B850" t="s">
        <v>146</v>
      </c>
      <c r="C850" t="b">
        <v>1</v>
      </c>
    </row>
    <row r="851" spans="1:3" x14ac:dyDescent="0.25">
      <c r="A851" s="5" t="s">
        <v>123</v>
      </c>
      <c r="B851" t="s">
        <v>146</v>
      </c>
      <c r="C851" t="b">
        <v>1</v>
      </c>
    </row>
    <row r="852" spans="1:3" x14ac:dyDescent="0.25">
      <c r="A852" s="5" t="s">
        <v>125</v>
      </c>
      <c r="B852" t="s">
        <v>146</v>
      </c>
      <c r="C852" t="b">
        <v>1</v>
      </c>
    </row>
    <row r="853" spans="1:3" x14ac:dyDescent="0.25">
      <c r="A853" s="5" t="s">
        <v>127</v>
      </c>
      <c r="B853" t="s">
        <v>146</v>
      </c>
      <c r="C853" t="b">
        <v>1</v>
      </c>
    </row>
    <row r="854" spans="1:3" x14ac:dyDescent="0.25">
      <c r="A854" s="5" t="s">
        <v>129</v>
      </c>
      <c r="B854" t="s">
        <v>146</v>
      </c>
      <c r="C854" t="b">
        <v>1</v>
      </c>
    </row>
    <row r="855" spans="1:3" x14ac:dyDescent="0.25">
      <c r="A855" s="5" t="s">
        <v>131</v>
      </c>
      <c r="B855" t="s">
        <v>146</v>
      </c>
      <c r="C855" t="b">
        <v>1</v>
      </c>
    </row>
    <row r="856" spans="1:3" x14ac:dyDescent="0.25">
      <c r="A856" s="5" t="s">
        <v>133</v>
      </c>
      <c r="B856" t="s">
        <v>146</v>
      </c>
      <c r="C856" t="b">
        <v>1</v>
      </c>
    </row>
    <row r="857" spans="1:3" x14ac:dyDescent="0.25">
      <c r="A857" s="5" t="s">
        <v>135</v>
      </c>
      <c r="B857" t="s">
        <v>146</v>
      </c>
      <c r="C857" t="b">
        <v>1</v>
      </c>
    </row>
    <row r="858" spans="1:3" x14ac:dyDescent="0.25">
      <c r="A858" s="5" t="s">
        <v>137</v>
      </c>
      <c r="B858" t="s">
        <v>146</v>
      </c>
      <c r="C858" t="b">
        <v>1</v>
      </c>
    </row>
    <row r="859" spans="1:3" x14ac:dyDescent="0.25">
      <c r="A859" s="5" t="s">
        <v>139</v>
      </c>
      <c r="B859" t="s">
        <v>146</v>
      </c>
      <c r="C859" t="b">
        <v>1</v>
      </c>
    </row>
    <row r="860" spans="1:3" x14ac:dyDescent="0.25">
      <c r="A860" s="5" t="s">
        <v>167</v>
      </c>
      <c r="B860" t="s">
        <v>146</v>
      </c>
      <c r="C860" t="b">
        <v>1</v>
      </c>
    </row>
    <row r="861" spans="1:3" x14ac:dyDescent="0.25">
      <c r="A861" s="5" t="s">
        <v>168</v>
      </c>
      <c r="B861" t="s">
        <v>146</v>
      </c>
      <c r="C861" t="b">
        <v>1</v>
      </c>
    </row>
    <row r="862" spans="1:3" x14ac:dyDescent="0.25">
      <c r="A862" s="5" t="s">
        <v>169</v>
      </c>
      <c r="B862" t="s">
        <v>146</v>
      </c>
      <c r="C862" t="b">
        <v>1</v>
      </c>
    </row>
    <row r="863" spans="1:3" x14ac:dyDescent="0.25">
      <c r="A863" s="5" t="s">
        <v>170</v>
      </c>
      <c r="B863" t="s">
        <v>146</v>
      </c>
      <c r="C863" t="b">
        <v>1</v>
      </c>
    </row>
    <row r="864" spans="1:3" x14ac:dyDescent="0.25">
      <c r="A864" s="5" t="s">
        <v>171</v>
      </c>
      <c r="B864" t="s">
        <v>146</v>
      </c>
      <c r="C864" t="b">
        <v>1</v>
      </c>
    </row>
    <row r="865" spans="1:3" x14ac:dyDescent="0.25">
      <c r="A865" s="5" t="s">
        <v>172</v>
      </c>
      <c r="B865" t="s">
        <v>146</v>
      </c>
      <c r="C865" t="b">
        <v>1</v>
      </c>
    </row>
    <row r="866" spans="1:3" x14ac:dyDescent="0.25">
      <c r="A866" s="5" t="s">
        <v>173</v>
      </c>
      <c r="B866" t="s">
        <v>146</v>
      </c>
      <c r="C866" t="b">
        <v>1</v>
      </c>
    </row>
    <row r="867" spans="1:3" x14ac:dyDescent="0.25">
      <c r="A867" s="5" t="s">
        <v>174</v>
      </c>
      <c r="B867" t="s">
        <v>146</v>
      </c>
      <c r="C867" t="b">
        <v>1</v>
      </c>
    </row>
    <row r="868" spans="1:3" x14ac:dyDescent="0.25">
      <c r="A868" s="5" t="s">
        <v>175</v>
      </c>
      <c r="B868" t="s">
        <v>146</v>
      </c>
      <c r="C868" t="b">
        <v>1</v>
      </c>
    </row>
    <row r="869" spans="1:3" x14ac:dyDescent="0.25">
      <c r="A869" s="5" t="s">
        <v>176</v>
      </c>
      <c r="B869" t="s">
        <v>146</v>
      </c>
      <c r="C869" t="b">
        <v>1</v>
      </c>
    </row>
    <row r="870" spans="1:3" x14ac:dyDescent="0.25">
      <c r="A870" s="5" t="s">
        <v>177</v>
      </c>
      <c r="B870" t="s">
        <v>146</v>
      </c>
      <c r="C870" t="b">
        <v>1</v>
      </c>
    </row>
    <row r="871" spans="1:3" x14ac:dyDescent="0.25">
      <c r="A871" s="5" t="s">
        <v>178</v>
      </c>
      <c r="B871" t="s">
        <v>146</v>
      </c>
      <c r="C871" t="b">
        <v>1</v>
      </c>
    </row>
    <row r="872" spans="1:3" x14ac:dyDescent="0.25">
      <c r="A872" s="5" t="s">
        <v>179</v>
      </c>
      <c r="B872" t="s">
        <v>146</v>
      </c>
      <c r="C872" t="b">
        <v>1</v>
      </c>
    </row>
    <row r="873" spans="1:3" x14ac:dyDescent="0.25">
      <c r="A873" s="5" t="s">
        <v>180</v>
      </c>
      <c r="B873" t="s">
        <v>146</v>
      </c>
      <c r="C873" t="b">
        <v>1</v>
      </c>
    </row>
    <row r="874" spans="1:3" x14ac:dyDescent="0.25">
      <c r="A874" s="5" t="s">
        <v>181</v>
      </c>
      <c r="B874" t="s">
        <v>146</v>
      </c>
      <c r="C874" t="b">
        <v>1</v>
      </c>
    </row>
    <row r="875" spans="1:3" x14ac:dyDescent="0.25">
      <c r="A875" s="5" t="s">
        <v>182</v>
      </c>
      <c r="B875" t="s">
        <v>146</v>
      </c>
      <c r="C875" t="b">
        <v>1</v>
      </c>
    </row>
    <row r="876" spans="1:3" x14ac:dyDescent="0.25">
      <c r="A876" s="5" t="s">
        <v>183</v>
      </c>
      <c r="B876" t="s">
        <v>146</v>
      </c>
      <c r="C876" t="b">
        <v>1</v>
      </c>
    </row>
    <row r="877" spans="1:3" x14ac:dyDescent="0.25">
      <c r="A877" s="5" t="s">
        <v>184</v>
      </c>
      <c r="B877" t="s">
        <v>146</v>
      </c>
      <c r="C877" t="b">
        <v>1</v>
      </c>
    </row>
    <row r="878" spans="1:3" x14ac:dyDescent="0.25">
      <c r="A878" s="5" t="s">
        <v>185</v>
      </c>
      <c r="B878" t="s">
        <v>146</v>
      </c>
      <c r="C878" t="b">
        <v>1</v>
      </c>
    </row>
    <row r="879" spans="1:3" x14ac:dyDescent="0.25">
      <c r="A879" s="5" t="s">
        <v>186</v>
      </c>
      <c r="B879" t="s">
        <v>146</v>
      </c>
      <c r="C879" t="b">
        <v>1</v>
      </c>
    </row>
    <row r="880" spans="1:3" x14ac:dyDescent="0.25">
      <c r="A880" s="5" t="s">
        <v>187</v>
      </c>
      <c r="B880" t="s">
        <v>146</v>
      </c>
      <c r="C880" t="b">
        <v>1</v>
      </c>
    </row>
    <row r="881" spans="1:3" x14ac:dyDescent="0.25">
      <c r="A881" s="5" t="s">
        <v>188</v>
      </c>
      <c r="B881" t="s">
        <v>146</v>
      </c>
      <c r="C881" t="b">
        <v>1</v>
      </c>
    </row>
    <row r="882" spans="1:3" x14ac:dyDescent="0.25">
      <c r="A882" s="5" t="s">
        <v>189</v>
      </c>
      <c r="B882" t="s">
        <v>146</v>
      </c>
      <c r="C882" t="b">
        <v>1</v>
      </c>
    </row>
    <row r="883" spans="1:3" x14ac:dyDescent="0.25">
      <c r="A883" s="5" t="s">
        <v>190</v>
      </c>
      <c r="B883" t="s">
        <v>146</v>
      </c>
      <c r="C883" t="b">
        <v>1</v>
      </c>
    </row>
    <row r="884" spans="1:3" x14ac:dyDescent="0.25">
      <c r="A884" s="5" t="s">
        <v>191</v>
      </c>
      <c r="B884" t="s">
        <v>146</v>
      </c>
      <c r="C884" t="b">
        <v>1</v>
      </c>
    </row>
    <row r="885" spans="1:3" x14ac:dyDescent="0.25">
      <c r="A885" s="5" t="s">
        <v>192</v>
      </c>
      <c r="B885" t="s">
        <v>146</v>
      </c>
      <c r="C885" t="b">
        <v>1</v>
      </c>
    </row>
    <row r="886" spans="1:3" x14ac:dyDescent="0.25">
      <c r="A886" t="s">
        <v>333</v>
      </c>
    </row>
    <row r="887" spans="1:3" x14ac:dyDescent="0.25">
      <c r="A887" t="s">
        <v>335</v>
      </c>
    </row>
    <row r="888" spans="1:3" x14ac:dyDescent="0.25">
      <c r="A888" s="5" t="s">
        <v>24</v>
      </c>
      <c r="B888" t="s">
        <v>144</v>
      </c>
      <c r="C888" s="5" t="s">
        <v>248</v>
      </c>
    </row>
    <row r="889" spans="1:3" x14ac:dyDescent="0.25">
      <c r="A889" s="5" t="s">
        <v>24</v>
      </c>
      <c r="B889" t="s">
        <v>145</v>
      </c>
      <c r="C889" t="b">
        <v>0</v>
      </c>
    </row>
    <row r="890" spans="1:3" x14ac:dyDescent="0.25">
      <c r="A890" s="5" t="s">
        <v>23</v>
      </c>
      <c r="B890" t="s">
        <v>146</v>
      </c>
      <c r="C890" t="b">
        <v>0</v>
      </c>
    </row>
    <row r="891" spans="1:3" x14ac:dyDescent="0.25">
      <c r="A891" s="5" t="s">
        <v>272</v>
      </c>
      <c r="B891" t="s">
        <v>146</v>
      </c>
      <c r="C891" t="b">
        <v>0</v>
      </c>
    </row>
    <row r="892" spans="1:3" x14ac:dyDescent="0.25">
      <c r="A892" s="5" t="s">
        <v>273</v>
      </c>
      <c r="B892" t="s">
        <v>146</v>
      </c>
      <c r="C892" t="b">
        <v>1</v>
      </c>
    </row>
    <row r="893" spans="1:3" x14ac:dyDescent="0.25">
      <c r="A893" s="5" t="s">
        <v>274</v>
      </c>
      <c r="B893" t="s">
        <v>146</v>
      </c>
      <c r="C893" t="b">
        <v>1</v>
      </c>
    </row>
    <row r="894" spans="1:3" x14ac:dyDescent="0.25">
      <c r="A894" s="5" t="s">
        <v>275</v>
      </c>
      <c r="B894" t="s">
        <v>146</v>
      </c>
      <c r="C894" t="b">
        <v>1</v>
      </c>
    </row>
    <row r="895" spans="1:3" x14ac:dyDescent="0.25">
      <c r="A895" s="5" t="s">
        <v>276</v>
      </c>
      <c r="B895" t="s">
        <v>146</v>
      </c>
      <c r="C895" t="b">
        <v>1</v>
      </c>
    </row>
    <row r="896" spans="1:3" x14ac:dyDescent="0.25">
      <c r="A896" s="5" t="s">
        <v>277</v>
      </c>
      <c r="B896" t="s">
        <v>146</v>
      </c>
      <c r="C896" t="b">
        <v>1</v>
      </c>
    </row>
    <row r="897" spans="1:3" x14ac:dyDescent="0.25">
      <c r="A897" s="5" t="s">
        <v>278</v>
      </c>
      <c r="B897" t="s">
        <v>146</v>
      </c>
      <c r="C897" t="b">
        <v>1</v>
      </c>
    </row>
    <row r="898" spans="1:3" x14ac:dyDescent="0.25">
      <c r="A898" s="5" t="s">
        <v>279</v>
      </c>
      <c r="B898" t="s">
        <v>146</v>
      </c>
      <c r="C898" t="b">
        <v>1</v>
      </c>
    </row>
    <row r="899" spans="1:3" x14ac:dyDescent="0.25">
      <c r="A899" s="5" t="s">
        <v>280</v>
      </c>
      <c r="B899" t="s">
        <v>146</v>
      </c>
      <c r="C899" t="b">
        <v>1</v>
      </c>
    </row>
    <row r="900" spans="1:3" x14ac:dyDescent="0.25">
      <c r="A900" s="5" t="s">
        <v>281</v>
      </c>
      <c r="B900" t="s">
        <v>146</v>
      </c>
      <c r="C900" t="b">
        <v>1</v>
      </c>
    </row>
    <row r="901" spans="1:3" x14ac:dyDescent="0.25">
      <c r="A901" s="5" t="s">
        <v>282</v>
      </c>
      <c r="B901" t="s">
        <v>146</v>
      </c>
      <c r="C901" t="b">
        <v>1</v>
      </c>
    </row>
    <row r="902" spans="1:3" x14ac:dyDescent="0.25">
      <c r="A902" s="5" t="s">
        <v>283</v>
      </c>
      <c r="B902" t="s">
        <v>146</v>
      </c>
      <c r="C902" t="b">
        <v>1</v>
      </c>
    </row>
    <row r="903" spans="1:3" x14ac:dyDescent="0.25">
      <c r="A903" s="5" t="s">
        <v>284</v>
      </c>
      <c r="B903" t="s">
        <v>146</v>
      </c>
      <c r="C903" t="b">
        <v>1</v>
      </c>
    </row>
    <row r="904" spans="1:3" x14ac:dyDescent="0.25">
      <c r="A904" s="5" t="s">
        <v>57</v>
      </c>
      <c r="B904" t="s">
        <v>146</v>
      </c>
      <c r="C904" t="b">
        <v>1</v>
      </c>
    </row>
    <row r="905" spans="1:3" x14ac:dyDescent="0.25">
      <c r="A905" s="5" t="s">
        <v>58</v>
      </c>
      <c r="B905" t="s">
        <v>146</v>
      </c>
      <c r="C905" t="b">
        <v>1</v>
      </c>
    </row>
    <row r="906" spans="1:3" x14ac:dyDescent="0.25">
      <c r="A906" s="5" t="s">
        <v>59</v>
      </c>
      <c r="B906" t="s">
        <v>146</v>
      </c>
      <c r="C906" t="b">
        <v>1</v>
      </c>
    </row>
    <row r="907" spans="1:3" x14ac:dyDescent="0.25">
      <c r="A907" s="5" t="s">
        <v>60</v>
      </c>
      <c r="B907" t="s">
        <v>146</v>
      </c>
      <c r="C907" t="b">
        <v>1</v>
      </c>
    </row>
    <row r="908" spans="1:3" x14ac:dyDescent="0.25">
      <c r="A908" s="5" t="s">
        <v>61</v>
      </c>
      <c r="B908" t="s">
        <v>146</v>
      </c>
      <c r="C908" t="b">
        <v>1</v>
      </c>
    </row>
    <row r="909" spans="1:3" x14ac:dyDescent="0.25">
      <c r="A909" s="5" t="s">
        <v>62</v>
      </c>
      <c r="B909" t="s">
        <v>146</v>
      </c>
      <c r="C909" t="b">
        <v>1</v>
      </c>
    </row>
    <row r="910" spans="1:3" x14ac:dyDescent="0.25">
      <c r="A910" s="5" t="s">
        <v>63</v>
      </c>
      <c r="B910" t="s">
        <v>146</v>
      </c>
      <c r="C910" t="b">
        <v>1</v>
      </c>
    </row>
    <row r="911" spans="1:3" x14ac:dyDescent="0.25">
      <c r="A911" s="5" t="s">
        <v>64</v>
      </c>
      <c r="B911" t="s">
        <v>146</v>
      </c>
      <c r="C911" t="b">
        <v>1</v>
      </c>
    </row>
    <row r="912" spans="1:3" x14ac:dyDescent="0.25">
      <c r="A912" s="5" t="s">
        <v>65</v>
      </c>
      <c r="B912" t="s">
        <v>146</v>
      </c>
      <c r="C912" t="b">
        <v>1</v>
      </c>
    </row>
    <row r="913" spans="1:3" x14ac:dyDescent="0.25">
      <c r="A913" s="5" t="s">
        <v>66</v>
      </c>
      <c r="B913" t="s">
        <v>146</v>
      </c>
      <c r="C913" t="b">
        <v>1</v>
      </c>
    </row>
    <row r="914" spans="1:3" x14ac:dyDescent="0.25">
      <c r="A914" s="5" t="s">
        <v>67</v>
      </c>
      <c r="B914" t="s">
        <v>146</v>
      </c>
      <c r="C914" t="b">
        <v>1</v>
      </c>
    </row>
    <row r="915" spans="1:3" x14ac:dyDescent="0.25">
      <c r="A915" s="5" t="s">
        <v>68</v>
      </c>
      <c r="B915" t="s">
        <v>146</v>
      </c>
      <c r="C915" t="b">
        <v>1</v>
      </c>
    </row>
    <row r="916" spans="1:3" x14ac:dyDescent="0.25">
      <c r="A916" s="5" t="s">
        <v>285</v>
      </c>
      <c r="B916" t="s">
        <v>146</v>
      </c>
      <c r="C916" t="b">
        <v>0</v>
      </c>
    </row>
    <row r="917" spans="1:3" x14ac:dyDescent="0.25">
      <c r="A917" s="5" t="s">
        <v>286</v>
      </c>
      <c r="B917" t="s">
        <v>146</v>
      </c>
      <c r="C917" t="b">
        <v>0</v>
      </c>
    </row>
    <row r="918" spans="1:3" x14ac:dyDescent="0.25">
      <c r="A918" s="5" t="s">
        <v>287</v>
      </c>
      <c r="B918" t="s">
        <v>146</v>
      </c>
      <c r="C918" t="b">
        <v>0</v>
      </c>
    </row>
    <row r="919" spans="1:3" x14ac:dyDescent="0.25">
      <c r="A919" s="5" t="s">
        <v>288</v>
      </c>
      <c r="B919" t="s">
        <v>146</v>
      </c>
      <c r="C919" t="b">
        <v>0</v>
      </c>
    </row>
    <row r="920" spans="1:3" x14ac:dyDescent="0.25">
      <c r="A920" s="5" t="s">
        <v>289</v>
      </c>
      <c r="B920" t="s">
        <v>146</v>
      </c>
      <c r="C920" t="b">
        <v>0</v>
      </c>
    </row>
    <row r="921" spans="1:3" x14ac:dyDescent="0.25">
      <c r="A921" s="5" t="s">
        <v>290</v>
      </c>
      <c r="B921" t="s">
        <v>146</v>
      </c>
      <c r="C921" t="b">
        <v>0</v>
      </c>
    </row>
    <row r="922" spans="1:3" x14ac:dyDescent="0.25">
      <c r="A922" s="5" t="s">
        <v>291</v>
      </c>
      <c r="B922" t="s">
        <v>146</v>
      </c>
      <c r="C922" t="b">
        <v>0</v>
      </c>
    </row>
    <row r="923" spans="1:3" x14ac:dyDescent="0.25">
      <c r="A923" s="5" t="s">
        <v>292</v>
      </c>
      <c r="B923" t="s">
        <v>146</v>
      </c>
      <c r="C923" t="b">
        <v>0</v>
      </c>
    </row>
    <row r="924" spans="1:3" x14ac:dyDescent="0.25">
      <c r="A924" s="5" t="s">
        <v>293</v>
      </c>
      <c r="B924" t="s">
        <v>146</v>
      </c>
      <c r="C924" t="b">
        <v>0</v>
      </c>
    </row>
    <row r="925" spans="1:3" x14ac:dyDescent="0.25">
      <c r="A925" s="5" t="s">
        <v>294</v>
      </c>
      <c r="B925" t="s">
        <v>146</v>
      </c>
      <c r="C925" t="b">
        <v>0</v>
      </c>
    </row>
    <row r="926" spans="1:3" x14ac:dyDescent="0.25">
      <c r="A926" s="5" t="s">
        <v>295</v>
      </c>
      <c r="B926" t="s">
        <v>146</v>
      </c>
      <c r="C926" t="b">
        <v>0</v>
      </c>
    </row>
    <row r="927" spans="1:3" x14ac:dyDescent="0.25">
      <c r="A927" s="5" t="s">
        <v>296</v>
      </c>
      <c r="B927" t="s">
        <v>146</v>
      </c>
      <c r="C927" t="b">
        <v>0</v>
      </c>
    </row>
    <row r="928" spans="1:3" x14ac:dyDescent="0.25">
      <c r="A928" s="5" t="s">
        <v>207</v>
      </c>
      <c r="B928" t="s">
        <v>146</v>
      </c>
      <c r="C928" t="b">
        <v>1</v>
      </c>
    </row>
    <row r="929" spans="1:3" x14ac:dyDescent="0.25">
      <c r="A929" s="5" t="s">
        <v>208</v>
      </c>
      <c r="B929" t="s">
        <v>146</v>
      </c>
      <c r="C929" t="b">
        <v>1</v>
      </c>
    </row>
    <row r="930" spans="1:3" x14ac:dyDescent="0.25">
      <c r="A930" s="5" t="s">
        <v>209</v>
      </c>
      <c r="B930" t="s">
        <v>146</v>
      </c>
      <c r="C930" t="b">
        <v>1</v>
      </c>
    </row>
    <row r="931" spans="1:3" x14ac:dyDescent="0.25">
      <c r="A931" s="5" t="s">
        <v>210</v>
      </c>
      <c r="B931" t="s">
        <v>146</v>
      </c>
      <c r="C931" t="b">
        <v>1</v>
      </c>
    </row>
    <row r="932" spans="1:3" x14ac:dyDescent="0.25">
      <c r="A932" s="5" t="s">
        <v>211</v>
      </c>
      <c r="B932" t="s">
        <v>146</v>
      </c>
      <c r="C932" t="b">
        <v>1</v>
      </c>
    </row>
    <row r="933" spans="1:3" x14ac:dyDescent="0.25">
      <c r="A933" s="5" t="s">
        <v>212</v>
      </c>
      <c r="B933" t="s">
        <v>146</v>
      </c>
      <c r="C933" t="b">
        <v>1</v>
      </c>
    </row>
    <row r="934" spans="1:3" x14ac:dyDescent="0.25">
      <c r="A934" s="5" t="s">
        <v>213</v>
      </c>
      <c r="B934" t="s">
        <v>146</v>
      </c>
      <c r="C934" t="b">
        <v>1</v>
      </c>
    </row>
    <row r="935" spans="1:3" x14ac:dyDescent="0.25">
      <c r="A935" s="5" t="s">
        <v>214</v>
      </c>
      <c r="B935" t="s">
        <v>146</v>
      </c>
      <c r="C935" t="b">
        <v>1</v>
      </c>
    </row>
    <row r="936" spans="1:3" x14ac:dyDescent="0.25">
      <c r="A936" s="5" t="s">
        <v>215</v>
      </c>
      <c r="B936" t="s">
        <v>146</v>
      </c>
      <c r="C936" t="b">
        <v>1</v>
      </c>
    </row>
    <row r="937" spans="1:3" x14ac:dyDescent="0.25">
      <c r="A937" s="5" t="s">
        <v>216</v>
      </c>
      <c r="B937" t="s">
        <v>146</v>
      </c>
      <c r="C937" t="b">
        <v>1</v>
      </c>
    </row>
    <row r="938" spans="1:3" x14ac:dyDescent="0.25">
      <c r="A938" s="5" t="s">
        <v>217</v>
      </c>
      <c r="B938" t="s">
        <v>146</v>
      </c>
      <c r="C938" t="b">
        <v>1</v>
      </c>
    </row>
    <row r="939" spans="1:3" x14ac:dyDescent="0.25">
      <c r="A939" s="5" t="s">
        <v>218</v>
      </c>
      <c r="B939" t="s">
        <v>146</v>
      </c>
      <c r="C939" t="b">
        <v>1</v>
      </c>
    </row>
    <row r="940" spans="1:3" x14ac:dyDescent="0.25">
      <c r="A940" s="5" t="s">
        <v>115</v>
      </c>
      <c r="B940" t="s">
        <v>146</v>
      </c>
      <c r="C940" t="b">
        <v>1</v>
      </c>
    </row>
    <row r="941" spans="1:3" x14ac:dyDescent="0.25">
      <c r="A941" s="5" t="s">
        <v>117</v>
      </c>
      <c r="B941" t="s">
        <v>146</v>
      </c>
      <c r="C941" t="b">
        <v>1</v>
      </c>
    </row>
    <row r="942" spans="1:3" x14ac:dyDescent="0.25">
      <c r="A942" s="5" t="s">
        <v>119</v>
      </c>
      <c r="B942" t="s">
        <v>146</v>
      </c>
      <c r="C942" t="b">
        <v>1</v>
      </c>
    </row>
    <row r="943" spans="1:3" x14ac:dyDescent="0.25">
      <c r="A943" s="5" t="s">
        <v>121</v>
      </c>
      <c r="B943" t="s">
        <v>146</v>
      </c>
      <c r="C943" t="b">
        <v>1</v>
      </c>
    </row>
    <row r="944" spans="1:3" x14ac:dyDescent="0.25">
      <c r="A944" s="5" t="s">
        <v>123</v>
      </c>
      <c r="B944" t="s">
        <v>146</v>
      </c>
      <c r="C944" t="b">
        <v>1</v>
      </c>
    </row>
    <row r="945" spans="1:3" x14ac:dyDescent="0.25">
      <c r="A945" s="5" t="s">
        <v>125</v>
      </c>
      <c r="B945" t="s">
        <v>146</v>
      </c>
      <c r="C945" t="b">
        <v>1</v>
      </c>
    </row>
    <row r="946" spans="1:3" x14ac:dyDescent="0.25">
      <c r="A946" s="5" t="s">
        <v>127</v>
      </c>
      <c r="B946" t="s">
        <v>146</v>
      </c>
      <c r="C946" t="b">
        <v>1</v>
      </c>
    </row>
    <row r="947" spans="1:3" x14ac:dyDescent="0.25">
      <c r="A947" s="5" t="s">
        <v>129</v>
      </c>
      <c r="B947" t="s">
        <v>146</v>
      </c>
      <c r="C947" t="b">
        <v>1</v>
      </c>
    </row>
    <row r="948" spans="1:3" x14ac:dyDescent="0.25">
      <c r="A948" s="5" t="s">
        <v>131</v>
      </c>
      <c r="B948" t="s">
        <v>146</v>
      </c>
      <c r="C948" t="b">
        <v>1</v>
      </c>
    </row>
    <row r="949" spans="1:3" x14ac:dyDescent="0.25">
      <c r="A949" s="5" t="s">
        <v>133</v>
      </c>
      <c r="B949" t="s">
        <v>146</v>
      </c>
      <c r="C949" t="b">
        <v>1</v>
      </c>
    </row>
    <row r="950" spans="1:3" x14ac:dyDescent="0.25">
      <c r="A950" s="5" t="s">
        <v>135</v>
      </c>
      <c r="B950" t="s">
        <v>146</v>
      </c>
      <c r="C950" t="b">
        <v>1</v>
      </c>
    </row>
    <row r="951" spans="1:3" x14ac:dyDescent="0.25">
      <c r="A951" s="5" t="s">
        <v>137</v>
      </c>
      <c r="B951" t="s">
        <v>146</v>
      </c>
      <c r="C951" t="b">
        <v>1</v>
      </c>
    </row>
    <row r="952" spans="1:3" x14ac:dyDescent="0.25">
      <c r="A952" s="5" t="s">
        <v>139</v>
      </c>
      <c r="B952" t="s">
        <v>146</v>
      </c>
      <c r="C952" t="b">
        <v>1</v>
      </c>
    </row>
    <row r="953" spans="1:3" x14ac:dyDescent="0.25">
      <c r="A953" s="5" t="s">
        <v>167</v>
      </c>
      <c r="B953" t="s">
        <v>146</v>
      </c>
      <c r="C953" t="b">
        <v>1</v>
      </c>
    </row>
    <row r="954" spans="1:3" x14ac:dyDescent="0.25">
      <c r="A954" s="5" t="s">
        <v>168</v>
      </c>
      <c r="B954" t="s">
        <v>146</v>
      </c>
      <c r="C954" t="b">
        <v>1</v>
      </c>
    </row>
    <row r="955" spans="1:3" x14ac:dyDescent="0.25">
      <c r="A955" s="5" t="s">
        <v>169</v>
      </c>
      <c r="B955" t="s">
        <v>146</v>
      </c>
      <c r="C955" t="b">
        <v>1</v>
      </c>
    </row>
    <row r="956" spans="1:3" x14ac:dyDescent="0.25">
      <c r="A956" s="5" t="s">
        <v>170</v>
      </c>
      <c r="B956" t="s">
        <v>146</v>
      </c>
      <c r="C956" t="b">
        <v>1</v>
      </c>
    </row>
    <row r="957" spans="1:3" x14ac:dyDescent="0.25">
      <c r="A957" s="5" t="s">
        <v>171</v>
      </c>
      <c r="B957" t="s">
        <v>146</v>
      </c>
      <c r="C957" t="b">
        <v>1</v>
      </c>
    </row>
    <row r="958" spans="1:3" x14ac:dyDescent="0.25">
      <c r="A958" s="5" t="s">
        <v>172</v>
      </c>
      <c r="B958" t="s">
        <v>146</v>
      </c>
      <c r="C958" t="b">
        <v>1</v>
      </c>
    </row>
    <row r="959" spans="1:3" x14ac:dyDescent="0.25">
      <c r="A959" s="5" t="s">
        <v>173</v>
      </c>
      <c r="B959" t="s">
        <v>146</v>
      </c>
      <c r="C959" t="b">
        <v>1</v>
      </c>
    </row>
    <row r="960" spans="1:3" x14ac:dyDescent="0.25">
      <c r="A960" s="5" t="s">
        <v>174</v>
      </c>
      <c r="B960" t="s">
        <v>146</v>
      </c>
      <c r="C960" t="b">
        <v>1</v>
      </c>
    </row>
    <row r="961" spans="1:3" x14ac:dyDescent="0.25">
      <c r="A961" s="5" t="s">
        <v>175</v>
      </c>
      <c r="B961" t="s">
        <v>146</v>
      </c>
      <c r="C961" t="b">
        <v>1</v>
      </c>
    </row>
    <row r="962" spans="1:3" x14ac:dyDescent="0.25">
      <c r="A962" s="5" t="s">
        <v>176</v>
      </c>
      <c r="B962" t="s">
        <v>146</v>
      </c>
      <c r="C962" t="b">
        <v>1</v>
      </c>
    </row>
    <row r="963" spans="1:3" x14ac:dyDescent="0.25">
      <c r="A963" s="5" t="s">
        <v>177</v>
      </c>
      <c r="B963" t="s">
        <v>146</v>
      </c>
      <c r="C963" t="b">
        <v>1</v>
      </c>
    </row>
    <row r="964" spans="1:3" x14ac:dyDescent="0.25">
      <c r="A964" s="5" t="s">
        <v>178</v>
      </c>
      <c r="B964" t="s">
        <v>146</v>
      </c>
      <c r="C964" t="b">
        <v>1</v>
      </c>
    </row>
    <row r="965" spans="1:3" x14ac:dyDescent="0.25">
      <c r="A965" s="5" t="s">
        <v>179</v>
      </c>
      <c r="B965" t="s">
        <v>146</v>
      </c>
      <c r="C965" t="b">
        <v>1</v>
      </c>
    </row>
    <row r="966" spans="1:3" x14ac:dyDescent="0.25">
      <c r="A966" s="5" t="s">
        <v>180</v>
      </c>
      <c r="B966" t="s">
        <v>146</v>
      </c>
      <c r="C966" t="b">
        <v>1</v>
      </c>
    </row>
    <row r="967" spans="1:3" x14ac:dyDescent="0.25">
      <c r="A967" s="5" t="s">
        <v>181</v>
      </c>
      <c r="B967" t="s">
        <v>146</v>
      </c>
      <c r="C967" t="b">
        <v>1</v>
      </c>
    </row>
    <row r="968" spans="1:3" x14ac:dyDescent="0.25">
      <c r="A968" s="5" t="s">
        <v>182</v>
      </c>
      <c r="B968" t="s">
        <v>146</v>
      </c>
      <c r="C968" t="b">
        <v>1</v>
      </c>
    </row>
    <row r="969" spans="1:3" x14ac:dyDescent="0.25">
      <c r="A969" s="5" t="s">
        <v>183</v>
      </c>
      <c r="B969" t="s">
        <v>146</v>
      </c>
      <c r="C969" t="b">
        <v>1</v>
      </c>
    </row>
    <row r="970" spans="1:3" x14ac:dyDescent="0.25">
      <c r="A970" s="5" t="s">
        <v>184</v>
      </c>
      <c r="B970" t="s">
        <v>146</v>
      </c>
      <c r="C970" t="b">
        <v>1</v>
      </c>
    </row>
    <row r="971" spans="1:3" x14ac:dyDescent="0.25">
      <c r="A971" s="5" t="s">
        <v>185</v>
      </c>
      <c r="B971" t="s">
        <v>146</v>
      </c>
      <c r="C971" t="b">
        <v>1</v>
      </c>
    </row>
    <row r="972" spans="1:3" x14ac:dyDescent="0.25">
      <c r="A972" s="5" t="s">
        <v>186</v>
      </c>
      <c r="B972" t="s">
        <v>146</v>
      </c>
      <c r="C972" t="b">
        <v>1</v>
      </c>
    </row>
    <row r="973" spans="1:3" x14ac:dyDescent="0.25">
      <c r="A973" s="5" t="s">
        <v>187</v>
      </c>
      <c r="B973" t="s">
        <v>146</v>
      </c>
      <c r="C973" t="b">
        <v>1</v>
      </c>
    </row>
    <row r="974" spans="1:3" x14ac:dyDescent="0.25">
      <c r="A974" s="5" t="s">
        <v>188</v>
      </c>
      <c r="B974" t="s">
        <v>146</v>
      </c>
      <c r="C974" t="b">
        <v>1</v>
      </c>
    </row>
    <row r="975" spans="1:3" x14ac:dyDescent="0.25">
      <c r="A975" s="5" t="s">
        <v>189</v>
      </c>
      <c r="B975" t="s">
        <v>146</v>
      </c>
      <c r="C975" t="b">
        <v>1</v>
      </c>
    </row>
    <row r="976" spans="1:3" x14ac:dyDescent="0.25">
      <c r="A976" s="5" t="s">
        <v>190</v>
      </c>
      <c r="B976" t="s">
        <v>146</v>
      </c>
      <c r="C976" t="b">
        <v>1</v>
      </c>
    </row>
    <row r="977" spans="1:3" x14ac:dyDescent="0.25">
      <c r="A977" s="5" t="s">
        <v>191</v>
      </c>
      <c r="B977" t="s">
        <v>146</v>
      </c>
      <c r="C977" t="b">
        <v>1</v>
      </c>
    </row>
    <row r="978" spans="1:3" x14ac:dyDescent="0.25">
      <c r="A978" s="5" t="s">
        <v>192</v>
      </c>
      <c r="B978" t="s">
        <v>146</v>
      </c>
      <c r="C978" t="b">
        <v>1</v>
      </c>
    </row>
    <row r="979" spans="1:3" x14ac:dyDescent="0.25">
      <c r="A979" t="s">
        <v>336</v>
      </c>
    </row>
    <row r="980" spans="1:3" x14ac:dyDescent="0.25">
      <c r="A980" t="s">
        <v>338</v>
      </c>
    </row>
    <row r="981" spans="1:3" x14ac:dyDescent="0.25">
      <c r="A981" s="5" t="s">
        <v>24</v>
      </c>
      <c r="B981" t="s">
        <v>144</v>
      </c>
      <c r="C981" s="5" t="s">
        <v>248</v>
      </c>
    </row>
    <row r="982" spans="1:3" x14ac:dyDescent="0.25">
      <c r="A982" s="5" t="s">
        <v>24</v>
      </c>
      <c r="B982" t="s">
        <v>145</v>
      </c>
      <c r="C982" t="b">
        <v>0</v>
      </c>
    </row>
    <row r="983" spans="1:3" x14ac:dyDescent="0.25">
      <c r="A983" s="5" t="s">
        <v>23</v>
      </c>
      <c r="B983" t="s">
        <v>146</v>
      </c>
      <c r="C983" t="b">
        <v>0</v>
      </c>
    </row>
    <row r="984" spans="1:3" x14ac:dyDescent="0.25">
      <c r="A984" s="5" t="s">
        <v>272</v>
      </c>
      <c r="B984" t="s">
        <v>146</v>
      </c>
      <c r="C984" t="b">
        <v>0</v>
      </c>
    </row>
    <row r="985" spans="1:3" x14ac:dyDescent="0.25">
      <c r="A985" s="5" t="s">
        <v>273</v>
      </c>
      <c r="B985" t="s">
        <v>146</v>
      </c>
      <c r="C985" t="b">
        <v>1</v>
      </c>
    </row>
    <row r="986" spans="1:3" x14ac:dyDescent="0.25">
      <c r="A986" s="5" t="s">
        <v>274</v>
      </c>
      <c r="B986" t="s">
        <v>146</v>
      </c>
      <c r="C986" t="b">
        <v>1</v>
      </c>
    </row>
    <row r="987" spans="1:3" x14ac:dyDescent="0.25">
      <c r="A987" s="5" t="s">
        <v>275</v>
      </c>
      <c r="B987" t="s">
        <v>146</v>
      </c>
      <c r="C987" t="b">
        <v>1</v>
      </c>
    </row>
    <row r="988" spans="1:3" x14ac:dyDescent="0.25">
      <c r="A988" s="5" t="s">
        <v>276</v>
      </c>
      <c r="B988" t="s">
        <v>146</v>
      </c>
      <c r="C988" t="b">
        <v>1</v>
      </c>
    </row>
    <row r="989" spans="1:3" x14ac:dyDescent="0.25">
      <c r="A989" s="5" t="s">
        <v>277</v>
      </c>
      <c r="B989" t="s">
        <v>146</v>
      </c>
      <c r="C989" t="b">
        <v>1</v>
      </c>
    </row>
    <row r="990" spans="1:3" x14ac:dyDescent="0.25">
      <c r="A990" s="5" t="s">
        <v>278</v>
      </c>
      <c r="B990" t="s">
        <v>146</v>
      </c>
      <c r="C990" t="b">
        <v>1</v>
      </c>
    </row>
    <row r="991" spans="1:3" x14ac:dyDescent="0.25">
      <c r="A991" s="5" t="s">
        <v>279</v>
      </c>
      <c r="B991" t="s">
        <v>146</v>
      </c>
      <c r="C991" t="b">
        <v>1</v>
      </c>
    </row>
    <row r="992" spans="1:3" x14ac:dyDescent="0.25">
      <c r="A992" s="5" t="s">
        <v>280</v>
      </c>
      <c r="B992" t="s">
        <v>146</v>
      </c>
      <c r="C992" t="b">
        <v>1</v>
      </c>
    </row>
    <row r="993" spans="1:3" x14ac:dyDescent="0.25">
      <c r="A993" s="5" t="s">
        <v>281</v>
      </c>
      <c r="B993" t="s">
        <v>146</v>
      </c>
      <c r="C993" t="b">
        <v>1</v>
      </c>
    </row>
    <row r="994" spans="1:3" x14ac:dyDescent="0.25">
      <c r="A994" s="5" t="s">
        <v>282</v>
      </c>
      <c r="B994" t="s">
        <v>146</v>
      </c>
      <c r="C994" t="b">
        <v>1</v>
      </c>
    </row>
    <row r="995" spans="1:3" x14ac:dyDescent="0.25">
      <c r="A995" s="5" t="s">
        <v>283</v>
      </c>
      <c r="B995" t="s">
        <v>146</v>
      </c>
      <c r="C995" t="b">
        <v>1</v>
      </c>
    </row>
    <row r="996" spans="1:3" x14ac:dyDescent="0.25">
      <c r="A996" s="5" t="s">
        <v>284</v>
      </c>
      <c r="B996" t="s">
        <v>146</v>
      </c>
      <c r="C996" t="b">
        <v>1</v>
      </c>
    </row>
    <row r="997" spans="1:3" x14ac:dyDescent="0.25">
      <c r="A997" s="5" t="s">
        <v>57</v>
      </c>
      <c r="B997" t="s">
        <v>146</v>
      </c>
      <c r="C997" t="b">
        <v>1</v>
      </c>
    </row>
    <row r="998" spans="1:3" x14ac:dyDescent="0.25">
      <c r="A998" s="5" t="s">
        <v>58</v>
      </c>
      <c r="B998" t="s">
        <v>146</v>
      </c>
      <c r="C998" t="b">
        <v>1</v>
      </c>
    </row>
    <row r="999" spans="1:3" x14ac:dyDescent="0.25">
      <c r="A999" s="5" t="s">
        <v>59</v>
      </c>
      <c r="B999" t="s">
        <v>146</v>
      </c>
      <c r="C999" t="b">
        <v>1</v>
      </c>
    </row>
    <row r="1000" spans="1:3" x14ac:dyDescent="0.25">
      <c r="A1000" s="5" t="s">
        <v>60</v>
      </c>
      <c r="B1000" t="s">
        <v>146</v>
      </c>
      <c r="C1000" t="b">
        <v>1</v>
      </c>
    </row>
    <row r="1001" spans="1:3" x14ac:dyDescent="0.25">
      <c r="A1001" s="5" t="s">
        <v>61</v>
      </c>
      <c r="B1001" t="s">
        <v>146</v>
      </c>
      <c r="C1001" t="b">
        <v>1</v>
      </c>
    </row>
    <row r="1002" spans="1:3" x14ac:dyDescent="0.25">
      <c r="A1002" s="5" t="s">
        <v>62</v>
      </c>
      <c r="B1002" t="s">
        <v>146</v>
      </c>
      <c r="C1002" t="b">
        <v>1</v>
      </c>
    </row>
    <row r="1003" spans="1:3" x14ac:dyDescent="0.25">
      <c r="A1003" s="5" t="s">
        <v>63</v>
      </c>
      <c r="B1003" t="s">
        <v>146</v>
      </c>
      <c r="C1003" t="b">
        <v>1</v>
      </c>
    </row>
    <row r="1004" spans="1:3" x14ac:dyDescent="0.25">
      <c r="A1004" s="5" t="s">
        <v>64</v>
      </c>
      <c r="B1004" t="s">
        <v>146</v>
      </c>
      <c r="C1004" t="b">
        <v>1</v>
      </c>
    </row>
    <row r="1005" spans="1:3" x14ac:dyDescent="0.25">
      <c r="A1005" s="5" t="s">
        <v>65</v>
      </c>
      <c r="B1005" t="s">
        <v>146</v>
      </c>
      <c r="C1005" t="b">
        <v>1</v>
      </c>
    </row>
    <row r="1006" spans="1:3" x14ac:dyDescent="0.25">
      <c r="A1006" s="5" t="s">
        <v>66</v>
      </c>
      <c r="B1006" t="s">
        <v>146</v>
      </c>
      <c r="C1006" t="b">
        <v>1</v>
      </c>
    </row>
    <row r="1007" spans="1:3" x14ac:dyDescent="0.25">
      <c r="A1007" s="5" t="s">
        <v>67</v>
      </c>
      <c r="B1007" t="s">
        <v>146</v>
      </c>
      <c r="C1007" t="b">
        <v>1</v>
      </c>
    </row>
    <row r="1008" spans="1:3" x14ac:dyDescent="0.25">
      <c r="A1008" s="5" t="s">
        <v>68</v>
      </c>
      <c r="B1008" t="s">
        <v>146</v>
      </c>
      <c r="C1008" t="b">
        <v>1</v>
      </c>
    </row>
    <row r="1009" spans="1:3" x14ac:dyDescent="0.25">
      <c r="A1009" s="5" t="s">
        <v>285</v>
      </c>
      <c r="B1009" t="s">
        <v>146</v>
      </c>
      <c r="C1009" t="b">
        <v>1</v>
      </c>
    </row>
    <row r="1010" spans="1:3" x14ac:dyDescent="0.25">
      <c r="A1010" s="5" t="s">
        <v>286</v>
      </c>
      <c r="B1010" t="s">
        <v>146</v>
      </c>
      <c r="C1010" t="b">
        <v>1</v>
      </c>
    </row>
    <row r="1011" spans="1:3" x14ac:dyDescent="0.25">
      <c r="A1011" s="5" t="s">
        <v>287</v>
      </c>
      <c r="B1011" t="s">
        <v>146</v>
      </c>
      <c r="C1011" t="b">
        <v>1</v>
      </c>
    </row>
    <row r="1012" spans="1:3" x14ac:dyDescent="0.25">
      <c r="A1012" s="5" t="s">
        <v>288</v>
      </c>
      <c r="B1012" t="s">
        <v>146</v>
      </c>
      <c r="C1012" t="b">
        <v>1</v>
      </c>
    </row>
    <row r="1013" spans="1:3" x14ac:dyDescent="0.25">
      <c r="A1013" s="5" t="s">
        <v>289</v>
      </c>
      <c r="B1013" t="s">
        <v>146</v>
      </c>
      <c r="C1013" t="b">
        <v>1</v>
      </c>
    </row>
    <row r="1014" spans="1:3" x14ac:dyDescent="0.25">
      <c r="A1014" s="5" t="s">
        <v>290</v>
      </c>
      <c r="B1014" t="s">
        <v>146</v>
      </c>
      <c r="C1014" t="b">
        <v>1</v>
      </c>
    </row>
    <row r="1015" spans="1:3" x14ac:dyDescent="0.25">
      <c r="A1015" s="5" t="s">
        <v>291</v>
      </c>
      <c r="B1015" t="s">
        <v>146</v>
      </c>
      <c r="C1015" t="b">
        <v>1</v>
      </c>
    </row>
    <row r="1016" spans="1:3" x14ac:dyDescent="0.25">
      <c r="A1016" s="5" t="s">
        <v>292</v>
      </c>
      <c r="B1016" t="s">
        <v>146</v>
      </c>
      <c r="C1016" t="b">
        <v>1</v>
      </c>
    </row>
    <row r="1017" spans="1:3" x14ac:dyDescent="0.25">
      <c r="A1017" s="5" t="s">
        <v>293</v>
      </c>
      <c r="B1017" t="s">
        <v>146</v>
      </c>
      <c r="C1017" t="b">
        <v>1</v>
      </c>
    </row>
    <row r="1018" spans="1:3" x14ac:dyDescent="0.25">
      <c r="A1018" s="5" t="s">
        <v>294</v>
      </c>
      <c r="B1018" t="s">
        <v>146</v>
      </c>
      <c r="C1018" t="b">
        <v>1</v>
      </c>
    </row>
    <row r="1019" spans="1:3" x14ac:dyDescent="0.25">
      <c r="A1019" s="5" t="s">
        <v>295</v>
      </c>
      <c r="B1019" t="s">
        <v>146</v>
      </c>
      <c r="C1019" t="b">
        <v>1</v>
      </c>
    </row>
    <row r="1020" spans="1:3" x14ac:dyDescent="0.25">
      <c r="A1020" s="5" t="s">
        <v>296</v>
      </c>
      <c r="B1020" t="s">
        <v>146</v>
      </c>
      <c r="C1020" t="b">
        <v>1</v>
      </c>
    </row>
    <row r="1021" spans="1:3" x14ac:dyDescent="0.25">
      <c r="A1021" s="5" t="s">
        <v>207</v>
      </c>
      <c r="B1021" t="s">
        <v>146</v>
      </c>
      <c r="C1021" t="b">
        <v>0</v>
      </c>
    </row>
    <row r="1022" spans="1:3" x14ac:dyDescent="0.25">
      <c r="A1022" s="5" t="s">
        <v>208</v>
      </c>
      <c r="B1022" t="s">
        <v>146</v>
      </c>
      <c r="C1022" t="b">
        <v>0</v>
      </c>
    </row>
    <row r="1023" spans="1:3" x14ac:dyDescent="0.25">
      <c r="A1023" s="5" t="s">
        <v>209</v>
      </c>
      <c r="B1023" t="s">
        <v>146</v>
      </c>
      <c r="C1023" t="b">
        <v>0</v>
      </c>
    </row>
    <row r="1024" spans="1:3" x14ac:dyDescent="0.25">
      <c r="A1024" s="5" t="s">
        <v>210</v>
      </c>
      <c r="B1024" t="s">
        <v>146</v>
      </c>
      <c r="C1024" t="b">
        <v>0</v>
      </c>
    </row>
    <row r="1025" spans="1:3" x14ac:dyDescent="0.25">
      <c r="A1025" s="5" t="s">
        <v>211</v>
      </c>
      <c r="B1025" t="s">
        <v>146</v>
      </c>
      <c r="C1025" t="b">
        <v>0</v>
      </c>
    </row>
    <row r="1026" spans="1:3" x14ac:dyDescent="0.25">
      <c r="A1026" s="5" t="s">
        <v>212</v>
      </c>
      <c r="B1026" t="s">
        <v>146</v>
      </c>
      <c r="C1026" t="b">
        <v>0</v>
      </c>
    </row>
    <row r="1027" spans="1:3" x14ac:dyDescent="0.25">
      <c r="A1027" s="5" t="s">
        <v>213</v>
      </c>
      <c r="B1027" t="s">
        <v>146</v>
      </c>
      <c r="C1027" t="b">
        <v>0</v>
      </c>
    </row>
    <row r="1028" spans="1:3" x14ac:dyDescent="0.25">
      <c r="A1028" s="5" t="s">
        <v>214</v>
      </c>
      <c r="B1028" t="s">
        <v>146</v>
      </c>
      <c r="C1028" t="b">
        <v>0</v>
      </c>
    </row>
    <row r="1029" spans="1:3" x14ac:dyDescent="0.25">
      <c r="A1029" s="5" t="s">
        <v>215</v>
      </c>
      <c r="B1029" t="s">
        <v>146</v>
      </c>
      <c r="C1029" t="b">
        <v>0</v>
      </c>
    </row>
    <row r="1030" spans="1:3" x14ac:dyDescent="0.25">
      <c r="A1030" s="5" t="s">
        <v>216</v>
      </c>
      <c r="B1030" t="s">
        <v>146</v>
      </c>
      <c r="C1030" t="b">
        <v>0</v>
      </c>
    </row>
    <row r="1031" spans="1:3" x14ac:dyDescent="0.25">
      <c r="A1031" s="5" t="s">
        <v>217</v>
      </c>
      <c r="B1031" t="s">
        <v>146</v>
      </c>
      <c r="C1031" t="b">
        <v>0</v>
      </c>
    </row>
    <row r="1032" spans="1:3" x14ac:dyDescent="0.25">
      <c r="A1032" s="5" t="s">
        <v>218</v>
      </c>
      <c r="B1032" t="s">
        <v>146</v>
      </c>
      <c r="C1032" t="b">
        <v>0</v>
      </c>
    </row>
    <row r="1033" spans="1:3" x14ac:dyDescent="0.25">
      <c r="A1033" s="5" t="s">
        <v>115</v>
      </c>
      <c r="B1033" t="s">
        <v>146</v>
      </c>
      <c r="C1033" t="b">
        <v>1</v>
      </c>
    </row>
    <row r="1034" spans="1:3" x14ac:dyDescent="0.25">
      <c r="A1034" s="5" t="s">
        <v>117</v>
      </c>
      <c r="B1034" t="s">
        <v>146</v>
      </c>
      <c r="C1034" t="b">
        <v>1</v>
      </c>
    </row>
    <row r="1035" spans="1:3" x14ac:dyDescent="0.25">
      <c r="A1035" s="5" t="s">
        <v>119</v>
      </c>
      <c r="B1035" t="s">
        <v>146</v>
      </c>
      <c r="C1035" t="b">
        <v>1</v>
      </c>
    </row>
    <row r="1036" spans="1:3" x14ac:dyDescent="0.25">
      <c r="A1036" s="5" t="s">
        <v>121</v>
      </c>
      <c r="B1036" t="s">
        <v>146</v>
      </c>
      <c r="C1036" t="b">
        <v>1</v>
      </c>
    </row>
    <row r="1037" spans="1:3" x14ac:dyDescent="0.25">
      <c r="A1037" s="5" t="s">
        <v>123</v>
      </c>
      <c r="B1037" t="s">
        <v>146</v>
      </c>
      <c r="C1037" t="b">
        <v>1</v>
      </c>
    </row>
    <row r="1038" spans="1:3" x14ac:dyDescent="0.25">
      <c r="A1038" s="5" t="s">
        <v>125</v>
      </c>
      <c r="B1038" t="s">
        <v>146</v>
      </c>
      <c r="C1038" t="b">
        <v>1</v>
      </c>
    </row>
    <row r="1039" spans="1:3" x14ac:dyDescent="0.25">
      <c r="A1039" s="5" t="s">
        <v>127</v>
      </c>
      <c r="B1039" t="s">
        <v>146</v>
      </c>
      <c r="C1039" t="b">
        <v>1</v>
      </c>
    </row>
    <row r="1040" spans="1:3" x14ac:dyDescent="0.25">
      <c r="A1040" s="5" t="s">
        <v>129</v>
      </c>
      <c r="B1040" t="s">
        <v>146</v>
      </c>
      <c r="C1040" t="b">
        <v>1</v>
      </c>
    </row>
    <row r="1041" spans="1:3" x14ac:dyDescent="0.25">
      <c r="A1041" s="5" t="s">
        <v>131</v>
      </c>
      <c r="B1041" t="s">
        <v>146</v>
      </c>
      <c r="C1041" t="b">
        <v>1</v>
      </c>
    </row>
    <row r="1042" spans="1:3" x14ac:dyDescent="0.25">
      <c r="A1042" s="5" t="s">
        <v>133</v>
      </c>
      <c r="B1042" t="s">
        <v>146</v>
      </c>
      <c r="C1042" t="b">
        <v>1</v>
      </c>
    </row>
    <row r="1043" spans="1:3" x14ac:dyDescent="0.25">
      <c r="A1043" s="5" t="s">
        <v>135</v>
      </c>
      <c r="B1043" t="s">
        <v>146</v>
      </c>
      <c r="C1043" t="b">
        <v>1</v>
      </c>
    </row>
    <row r="1044" spans="1:3" x14ac:dyDescent="0.25">
      <c r="A1044" s="5" t="s">
        <v>137</v>
      </c>
      <c r="B1044" t="s">
        <v>146</v>
      </c>
      <c r="C1044" t="b">
        <v>1</v>
      </c>
    </row>
    <row r="1045" spans="1:3" x14ac:dyDescent="0.25">
      <c r="A1045" s="5" t="s">
        <v>139</v>
      </c>
      <c r="B1045" t="s">
        <v>146</v>
      </c>
      <c r="C1045" t="b">
        <v>1</v>
      </c>
    </row>
    <row r="1046" spans="1:3" x14ac:dyDescent="0.25">
      <c r="A1046" s="5" t="s">
        <v>167</v>
      </c>
      <c r="B1046" t="s">
        <v>146</v>
      </c>
      <c r="C1046" t="b">
        <v>1</v>
      </c>
    </row>
    <row r="1047" spans="1:3" x14ac:dyDescent="0.25">
      <c r="A1047" s="5" t="s">
        <v>168</v>
      </c>
      <c r="B1047" t="s">
        <v>146</v>
      </c>
      <c r="C1047" t="b">
        <v>1</v>
      </c>
    </row>
    <row r="1048" spans="1:3" x14ac:dyDescent="0.25">
      <c r="A1048" s="5" t="s">
        <v>169</v>
      </c>
      <c r="B1048" t="s">
        <v>146</v>
      </c>
      <c r="C1048" t="b">
        <v>1</v>
      </c>
    </row>
    <row r="1049" spans="1:3" x14ac:dyDescent="0.25">
      <c r="A1049" s="5" t="s">
        <v>170</v>
      </c>
      <c r="B1049" t="s">
        <v>146</v>
      </c>
      <c r="C1049" t="b">
        <v>1</v>
      </c>
    </row>
    <row r="1050" spans="1:3" x14ac:dyDescent="0.25">
      <c r="A1050" s="5" t="s">
        <v>171</v>
      </c>
      <c r="B1050" t="s">
        <v>146</v>
      </c>
      <c r="C1050" t="b">
        <v>1</v>
      </c>
    </row>
    <row r="1051" spans="1:3" x14ac:dyDescent="0.25">
      <c r="A1051" s="5" t="s">
        <v>172</v>
      </c>
      <c r="B1051" t="s">
        <v>146</v>
      </c>
      <c r="C1051" t="b">
        <v>1</v>
      </c>
    </row>
    <row r="1052" spans="1:3" x14ac:dyDescent="0.25">
      <c r="A1052" s="5" t="s">
        <v>173</v>
      </c>
      <c r="B1052" t="s">
        <v>146</v>
      </c>
      <c r="C1052" t="b">
        <v>1</v>
      </c>
    </row>
    <row r="1053" spans="1:3" x14ac:dyDescent="0.25">
      <c r="A1053" s="5" t="s">
        <v>174</v>
      </c>
      <c r="B1053" t="s">
        <v>146</v>
      </c>
      <c r="C1053" t="b">
        <v>1</v>
      </c>
    </row>
    <row r="1054" spans="1:3" x14ac:dyDescent="0.25">
      <c r="A1054" s="5" t="s">
        <v>175</v>
      </c>
      <c r="B1054" t="s">
        <v>146</v>
      </c>
      <c r="C1054" t="b">
        <v>1</v>
      </c>
    </row>
    <row r="1055" spans="1:3" x14ac:dyDescent="0.25">
      <c r="A1055" s="5" t="s">
        <v>176</v>
      </c>
      <c r="B1055" t="s">
        <v>146</v>
      </c>
      <c r="C1055" t="b">
        <v>1</v>
      </c>
    </row>
    <row r="1056" spans="1:3" x14ac:dyDescent="0.25">
      <c r="A1056" s="5" t="s">
        <v>177</v>
      </c>
      <c r="B1056" t="s">
        <v>146</v>
      </c>
      <c r="C1056" t="b">
        <v>1</v>
      </c>
    </row>
    <row r="1057" spans="1:3" x14ac:dyDescent="0.25">
      <c r="A1057" s="5" t="s">
        <v>178</v>
      </c>
      <c r="B1057" t="s">
        <v>146</v>
      </c>
      <c r="C1057" t="b">
        <v>1</v>
      </c>
    </row>
    <row r="1058" spans="1:3" x14ac:dyDescent="0.25">
      <c r="A1058" s="5" t="s">
        <v>179</v>
      </c>
      <c r="B1058" t="s">
        <v>146</v>
      </c>
      <c r="C1058" t="b">
        <v>1</v>
      </c>
    </row>
    <row r="1059" spans="1:3" x14ac:dyDescent="0.25">
      <c r="A1059" s="5" t="s">
        <v>180</v>
      </c>
      <c r="B1059" t="s">
        <v>146</v>
      </c>
      <c r="C1059" t="b">
        <v>1</v>
      </c>
    </row>
    <row r="1060" spans="1:3" x14ac:dyDescent="0.25">
      <c r="A1060" s="5" t="s">
        <v>181</v>
      </c>
      <c r="B1060" t="s">
        <v>146</v>
      </c>
      <c r="C1060" t="b">
        <v>1</v>
      </c>
    </row>
    <row r="1061" spans="1:3" x14ac:dyDescent="0.25">
      <c r="A1061" s="5" t="s">
        <v>182</v>
      </c>
      <c r="B1061" t="s">
        <v>146</v>
      </c>
      <c r="C1061" t="b">
        <v>1</v>
      </c>
    </row>
    <row r="1062" spans="1:3" x14ac:dyDescent="0.25">
      <c r="A1062" s="5" t="s">
        <v>183</v>
      </c>
      <c r="B1062" t="s">
        <v>146</v>
      </c>
      <c r="C1062" t="b">
        <v>1</v>
      </c>
    </row>
    <row r="1063" spans="1:3" x14ac:dyDescent="0.25">
      <c r="A1063" s="5" t="s">
        <v>184</v>
      </c>
      <c r="B1063" t="s">
        <v>146</v>
      </c>
      <c r="C1063" t="b">
        <v>1</v>
      </c>
    </row>
    <row r="1064" spans="1:3" x14ac:dyDescent="0.25">
      <c r="A1064" s="5" t="s">
        <v>185</v>
      </c>
      <c r="B1064" t="s">
        <v>146</v>
      </c>
      <c r="C1064" t="b">
        <v>1</v>
      </c>
    </row>
    <row r="1065" spans="1:3" x14ac:dyDescent="0.25">
      <c r="A1065" s="5" t="s">
        <v>186</v>
      </c>
      <c r="B1065" t="s">
        <v>146</v>
      </c>
      <c r="C1065" t="b">
        <v>1</v>
      </c>
    </row>
    <row r="1066" spans="1:3" x14ac:dyDescent="0.25">
      <c r="A1066" s="5" t="s">
        <v>187</v>
      </c>
      <c r="B1066" t="s">
        <v>146</v>
      </c>
      <c r="C1066" t="b">
        <v>1</v>
      </c>
    </row>
    <row r="1067" spans="1:3" x14ac:dyDescent="0.25">
      <c r="A1067" s="5" t="s">
        <v>188</v>
      </c>
      <c r="B1067" t="s">
        <v>146</v>
      </c>
      <c r="C1067" t="b">
        <v>1</v>
      </c>
    </row>
    <row r="1068" spans="1:3" x14ac:dyDescent="0.25">
      <c r="A1068" s="5" t="s">
        <v>189</v>
      </c>
      <c r="B1068" t="s">
        <v>146</v>
      </c>
      <c r="C1068" t="b">
        <v>1</v>
      </c>
    </row>
    <row r="1069" spans="1:3" x14ac:dyDescent="0.25">
      <c r="A1069" s="5" t="s">
        <v>190</v>
      </c>
      <c r="B1069" t="s">
        <v>146</v>
      </c>
      <c r="C1069" t="b">
        <v>1</v>
      </c>
    </row>
    <row r="1070" spans="1:3" x14ac:dyDescent="0.25">
      <c r="A1070" s="5" t="s">
        <v>191</v>
      </c>
      <c r="B1070" t="s">
        <v>146</v>
      </c>
      <c r="C1070" t="b">
        <v>1</v>
      </c>
    </row>
    <row r="1071" spans="1:3" x14ac:dyDescent="0.25">
      <c r="A1071" s="5" t="s">
        <v>192</v>
      </c>
      <c r="B1071" t="s">
        <v>146</v>
      </c>
      <c r="C1071" t="b">
        <v>1</v>
      </c>
    </row>
    <row r="1072" spans="1:3" x14ac:dyDescent="0.25">
      <c r="A1072" t="s">
        <v>339</v>
      </c>
    </row>
    <row r="1073" spans="1:3" x14ac:dyDescent="0.25">
      <c r="A1073" t="s">
        <v>309</v>
      </c>
    </row>
    <row r="1074" spans="1:3" x14ac:dyDescent="0.25">
      <c r="A1074" s="5" t="s">
        <v>24</v>
      </c>
      <c r="B1074" t="s">
        <v>144</v>
      </c>
      <c r="C1074" s="5" t="s">
        <v>248</v>
      </c>
    </row>
    <row r="1075" spans="1:3" x14ac:dyDescent="0.25">
      <c r="A1075" s="5" t="s">
        <v>24</v>
      </c>
      <c r="B1075" t="s">
        <v>145</v>
      </c>
      <c r="C1075" t="b">
        <v>0</v>
      </c>
    </row>
    <row r="1076" spans="1:3" x14ac:dyDescent="0.25">
      <c r="A1076" s="5" t="s">
        <v>23</v>
      </c>
      <c r="B1076" t="s">
        <v>146</v>
      </c>
      <c r="C1076" t="b">
        <v>0</v>
      </c>
    </row>
    <row r="1077" spans="1:3" x14ac:dyDescent="0.25">
      <c r="A1077" s="5" t="s">
        <v>272</v>
      </c>
      <c r="B1077" t="s">
        <v>146</v>
      </c>
      <c r="C1077" t="b">
        <v>0</v>
      </c>
    </row>
    <row r="1078" spans="1:3" x14ac:dyDescent="0.25">
      <c r="A1078" s="5" t="s">
        <v>273</v>
      </c>
      <c r="B1078" t="s">
        <v>146</v>
      </c>
      <c r="C1078" t="b">
        <v>1</v>
      </c>
    </row>
    <row r="1079" spans="1:3" x14ac:dyDescent="0.25">
      <c r="A1079" s="5" t="s">
        <v>274</v>
      </c>
      <c r="B1079" t="s">
        <v>146</v>
      </c>
      <c r="C1079" t="b">
        <v>1</v>
      </c>
    </row>
    <row r="1080" spans="1:3" x14ac:dyDescent="0.25">
      <c r="A1080" s="5" t="s">
        <v>275</v>
      </c>
      <c r="B1080" t="s">
        <v>146</v>
      </c>
      <c r="C1080" t="b">
        <v>1</v>
      </c>
    </row>
    <row r="1081" spans="1:3" x14ac:dyDescent="0.25">
      <c r="A1081" s="5" t="s">
        <v>276</v>
      </c>
      <c r="B1081" t="s">
        <v>146</v>
      </c>
      <c r="C1081" t="b">
        <v>1</v>
      </c>
    </row>
    <row r="1082" spans="1:3" x14ac:dyDescent="0.25">
      <c r="A1082" s="5" t="s">
        <v>277</v>
      </c>
      <c r="B1082" t="s">
        <v>146</v>
      </c>
      <c r="C1082" t="b">
        <v>1</v>
      </c>
    </row>
    <row r="1083" spans="1:3" x14ac:dyDescent="0.25">
      <c r="A1083" s="5" t="s">
        <v>278</v>
      </c>
      <c r="B1083" t="s">
        <v>146</v>
      </c>
      <c r="C1083" t="b">
        <v>1</v>
      </c>
    </row>
    <row r="1084" spans="1:3" x14ac:dyDescent="0.25">
      <c r="A1084" s="5" t="s">
        <v>279</v>
      </c>
      <c r="B1084" t="s">
        <v>146</v>
      </c>
      <c r="C1084" t="b">
        <v>1</v>
      </c>
    </row>
    <row r="1085" spans="1:3" x14ac:dyDescent="0.25">
      <c r="A1085" s="5" t="s">
        <v>280</v>
      </c>
      <c r="B1085" t="s">
        <v>146</v>
      </c>
      <c r="C1085" t="b">
        <v>1</v>
      </c>
    </row>
    <row r="1086" spans="1:3" x14ac:dyDescent="0.25">
      <c r="A1086" s="5" t="s">
        <v>281</v>
      </c>
      <c r="B1086" t="s">
        <v>146</v>
      </c>
      <c r="C1086" t="b">
        <v>1</v>
      </c>
    </row>
    <row r="1087" spans="1:3" x14ac:dyDescent="0.25">
      <c r="A1087" s="5" t="s">
        <v>282</v>
      </c>
      <c r="B1087" t="s">
        <v>146</v>
      </c>
      <c r="C1087" t="b">
        <v>1</v>
      </c>
    </row>
    <row r="1088" spans="1:3" x14ac:dyDescent="0.25">
      <c r="A1088" s="5" t="s">
        <v>283</v>
      </c>
      <c r="B1088" t="s">
        <v>146</v>
      </c>
      <c r="C1088" t="b">
        <v>1</v>
      </c>
    </row>
    <row r="1089" spans="1:3" x14ac:dyDescent="0.25">
      <c r="A1089" s="5" t="s">
        <v>284</v>
      </c>
      <c r="B1089" t="s">
        <v>146</v>
      </c>
      <c r="C1089" t="b">
        <v>1</v>
      </c>
    </row>
    <row r="1090" spans="1:3" x14ac:dyDescent="0.25">
      <c r="A1090" s="5" t="s">
        <v>57</v>
      </c>
      <c r="B1090" t="s">
        <v>146</v>
      </c>
      <c r="C1090" t="b">
        <v>1</v>
      </c>
    </row>
    <row r="1091" spans="1:3" x14ac:dyDescent="0.25">
      <c r="A1091" s="5" t="s">
        <v>58</v>
      </c>
      <c r="B1091" t="s">
        <v>146</v>
      </c>
      <c r="C1091" t="b">
        <v>1</v>
      </c>
    </row>
    <row r="1092" spans="1:3" x14ac:dyDescent="0.25">
      <c r="A1092" s="5" t="s">
        <v>59</v>
      </c>
      <c r="B1092" t="s">
        <v>146</v>
      </c>
      <c r="C1092" t="b">
        <v>1</v>
      </c>
    </row>
    <row r="1093" spans="1:3" x14ac:dyDescent="0.25">
      <c r="A1093" s="5" t="s">
        <v>60</v>
      </c>
      <c r="B1093" t="s">
        <v>146</v>
      </c>
      <c r="C1093" t="b">
        <v>1</v>
      </c>
    </row>
    <row r="1094" spans="1:3" x14ac:dyDescent="0.25">
      <c r="A1094" s="5" t="s">
        <v>61</v>
      </c>
      <c r="B1094" t="s">
        <v>146</v>
      </c>
      <c r="C1094" t="b">
        <v>1</v>
      </c>
    </row>
    <row r="1095" spans="1:3" x14ac:dyDescent="0.25">
      <c r="A1095" s="5" t="s">
        <v>62</v>
      </c>
      <c r="B1095" t="s">
        <v>146</v>
      </c>
      <c r="C1095" t="b">
        <v>1</v>
      </c>
    </row>
    <row r="1096" spans="1:3" x14ac:dyDescent="0.25">
      <c r="A1096" s="5" t="s">
        <v>63</v>
      </c>
      <c r="B1096" t="s">
        <v>146</v>
      </c>
      <c r="C1096" t="b">
        <v>1</v>
      </c>
    </row>
    <row r="1097" spans="1:3" x14ac:dyDescent="0.25">
      <c r="A1097" s="5" t="s">
        <v>64</v>
      </c>
      <c r="B1097" t="s">
        <v>146</v>
      </c>
      <c r="C1097" t="b">
        <v>1</v>
      </c>
    </row>
    <row r="1098" spans="1:3" x14ac:dyDescent="0.25">
      <c r="A1098" s="5" t="s">
        <v>65</v>
      </c>
      <c r="B1098" t="s">
        <v>146</v>
      </c>
      <c r="C1098" t="b">
        <v>1</v>
      </c>
    </row>
    <row r="1099" spans="1:3" x14ac:dyDescent="0.25">
      <c r="A1099" s="5" t="s">
        <v>66</v>
      </c>
      <c r="B1099" t="s">
        <v>146</v>
      </c>
      <c r="C1099" t="b">
        <v>1</v>
      </c>
    </row>
    <row r="1100" spans="1:3" x14ac:dyDescent="0.25">
      <c r="A1100" s="5" t="s">
        <v>67</v>
      </c>
      <c r="B1100" t="s">
        <v>146</v>
      </c>
      <c r="C1100" t="b">
        <v>1</v>
      </c>
    </row>
    <row r="1101" spans="1:3" x14ac:dyDescent="0.25">
      <c r="A1101" s="5" t="s">
        <v>68</v>
      </c>
      <c r="B1101" t="s">
        <v>146</v>
      </c>
      <c r="C1101" t="b">
        <v>1</v>
      </c>
    </row>
    <row r="1102" spans="1:3" x14ac:dyDescent="0.25">
      <c r="A1102" s="5" t="s">
        <v>285</v>
      </c>
      <c r="B1102" t="s">
        <v>146</v>
      </c>
      <c r="C1102" t="b">
        <v>1</v>
      </c>
    </row>
    <row r="1103" spans="1:3" x14ac:dyDescent="0.25">
      <c r="A1103" s="5" t="s">
        <v>286</v>
      </c>
      <c r="B1103" t="s">
        <v>146</v>
      </c>
      <c r="C1103" t="b">
        <v>1</v>
      </c>
    </row>
    <row r="1104" spans="1:3" x14ac:dyDescent="0.25">
      <c r="A1104" s="5" t="s">
        <v>287</v>
      </c>
      <c r="B1104" t="s">
        <v>146</v>
      </c>
      <c r="C1104" t="b">
        <v>1</v>
      </c>
    </row>
    <row r="1105" spans="1:3" x14ac:dyDescent="0.25">
      <c r="A1105" s="5" t="s">
        <v>288</v>
      </c>
      <c r="B1105" t="s">
        <v>146</v>
      </c>
      <c r="C1105" t="b">
        <v>1</v>
      </c>
    </row>
    <row r="1106" spans="1:3" x14ac:dyDescent="0.25">
      <c r="A1106" s="5" t="s">
        <v>289</v>
      </c>
      <c r="B1106" t="s">
        <v>146</v>
      </c>
      <c r="C1106" t="b">
        <v>1</v>
      </c>
    </row>
    <row r="1107" spans="1:3" x14ac:dyDescent="0.25">
      <c r="A1107" s="5" t="s">
        <v>290</v>
      </c>
      <c r="B1107" t="s">
        <v>146</v>
      </c>
      <c r="C1107" t="b">
        <v>1</v>
      </c>
    </row>
    <row r="1108" spans="1:3" x14ac:dyDescent="0.25">
      <c r="A1108" s="5" t="s">
        <v>291</v>
      </c>
      <c r="B1108" t="s">
        <v>146</v>
      </c>
      <c r="C1108" t="b">
        <v>1</v>
      </c>
    </row>
    <row r="1109" spans="1:3" x14ac:dyDescent="0.25">
      <c r="A1109" s="5" t="s">
        <v>292</v>
      </c>
      <c r="B1109" t="s">
        <v>146</v>
      </c>
      <c r="C1109" t="b">
        <v>1</v>
      </c>
    </row>
    <row r="1110" spans="1:3" x14ac:dyDescent="0.25">
      <c r="A1110" s="5" t="s">
        <v>293</v>
      </c>
      <c r="B1110" t="s">
        <v>146</v>
      </c>
      <c r="C1110" t="b">
        <v>1</v>
      </c>
    </row>
    <row r="1111" spans="1:3" x14ac:dyDescent="0.25">
      <c r="A1111" s="5" t="s">
        <v>294</v>
      </c>
      <c r="B1111" t="s">
        <v>146</v>
      </c>
      <c r="C1111" t="b">
        <v>1</v>
      </c>
    </row>
    <row r="1112" spans="1:3" x14ac:dyDescent="0.25">
      <c r="A1112" s="5" t="s">
        <v>295</v>
      </c>
      <c r="B1112" t="s">
        <v>146</v>
      </c>
      <c r="C1112" t="b">
        <v>1</v>
      </c>
    </row>
    <row r="1113" spans="1:3" x14ac:dyDescent="0.25">
      <c r="A1113" s="5" t="s">
        <v>296</v>
      </c>
      <c r="B1113" t="s">
        <v>146</v>
      </c>
      <c r="C1113" t="b">
        <v>1</v>
      </c>
    </row>
    <row r="1114" spans="1:3" x14ac:dyDescent="0.25">
      <c r="A1114" s="5" t="s">
        <v>207</v>
      </c>
      <c r="B1114" t="s">
        <v>146</v>
      </c>
      <c r="C1114" t="b">
        <v>1</v>
      </c>
    </row>
    <row r="1115" spans="1:3" x14ac:dyDescent="0.25">
      <c r="A1115" s="5" t="s">
        <v>208</v>
      </c>
      <c r="B1115" t="s">
        <v>146</v>
      </c>
      <c r="C1115" t="b">
        <v>1</v>
      </c>
    </row>
    <row r="1116" spans="1:3" x14ac:dyDescent="0.25">
      <c r="A1116" s="5" t="s">
        <v>209</v>
      </c>
      <c r="B1116" t="s">
        <v>146</v>
      </c>
      <c r="C1116" t="b">
        <v>1</v>
      </c>
    </row>
    <row r="1117" spans="1:3" x14ac:dyDescent="0.25">
      <c r="A1117" s="5" t="s">
        <v>210</v>
      </c>
      <c r="B1117" t="s">
        <v>146</v>
      </c>
      <c r="C1117" t="b">
        <v>1</v>
      </c>
    </row>
    <row r="1118" spans="1:3" x14ac:dyDescent="0.25">
      <c r="A1118" s="5" t="s">
        <v>211</v>
      </c>
      <c r="B1118" t="s">
        <v>146</v>
      </c>
      <c r="C1118" t="b">
        <v>1</v>
      </c>
    </row>
    <row r="1119" spans="1:3" x14ac:dyDescent="0.25">
      <c r="A1119" s="5" t="s">
        <v>212</v>
      </c>
      <c r="B1119" t="s">
        <v>146</v>
      </c>
      <c r="C1119" t="b">
        <v>1</v>
      </c>
    </row>
    <row r="1120" spans="1:3" x14ac:dyDescent="0.25">
      <c r="A1120" s="5" t="s">
        <v>213</v>
      </c>
      <c r="B1120" t="s">
        <v>146</v>
      </c>
      <c r="C1120" t="b">
        <v>1</v>
      </c>
    </row>
    <row r="1121" spans="1:3" x14ac:dyDescent="0.25">
      <c r="A1121" s="5" t="s">
        <v>214</v>
      </c>
      <c r="B1121" t="s">
        <v>146</v>
      </c>
      <c r="C1121" t="b">
        <v>1</v>
      </c>
    </row>
    <row r="1122" spans="1:3" x14ac:dyDescent="0.25">
      <c r="A1122" s="5" t="s">
        <v>215</v>
      </c>
      <c r="B1122" t="s">
        <v>146</v>
      </c>
      <c r="C1122" t="b">
        <v>1</v>
      </c>
    </row>
    <row r="1123" spans="1:3" x14ac:dyDescent="0.25">
      <c r="A1123" s="5" t="s">
        <v>216</v>
      </c>
      <c r="B1123" t="s">
        <v>146</v>
      </c>
      <c r="C1123" t="b">
        <v>1</v>
      </c>
    </row>
    <row r="1124" spans="1:3" x14ac:dyDescent="0.25">
      <c r="A1124" s="5" t="s">
        <v>217</v>
      </c>
      <c r="B1124" t="s">
        <v>146</v>
      </c>
      <c r="C1124" t="b">
        <v>1</v>
      </c>
    </row>
    <row r="1125" spans="1:3" x14ac:dyDescent="0.25">
      <c r="A1125" s="5" t="s">
        <v>218</v>
      </c>
      <c r="B1125" t="s">
        <v>146</v>
      </c>
      <c r="C1125" t="b">
        <v>1</v>
      </c>
    </row>
    <row r="1126" spans="1:3" x14ac:dyDescent="0.25">
      <c r="A1126" s="5" t="s">
        <v>115</v>
      </c>
      <c r="B1126" t="s">
        <v>146</v>
      </c>
      <c r="C1126" t="b">
        <v>0</v>
      </c>
    </row>
    <row r="1127" spans="1:3" x14ac:dyDescent="0.25">
      <c r="A1127" s="5" t="s">
        <v>117</v>
      </c>
      <c r="B1127" t="s">
        <v>146</v>
      </c>
      <c r="C1127" t="b">
        <v>0</v>
      </c>
    </row>
    <row r="1128" spans="1:3" x14ac:dyDescent="0.25">
      <c r="A1128" s="5" t="s">
        <v>119</v>
      </c>
      <c r="B1128" t="s">
        <v>146</v>
      </c>
      <c r="C1128" t="b">
        <v>0</v>
      </c>
    </row>
    <row r="1129" spans="1:3" x14ac:dyDescent="0.25">
      <c r="A1129" s="5" t="s">
        <v>121</v>
      </c>
      <c r="B1129" t="s">
        <v>146</v>
      </c>
      <c r="C1129" t="b">
        <v>0</v>
      </c>
    </row>
    <row r="1130" spans="1:3" x14ac:dyDescent="0.25">
      <c r="A1130" s="5" t="s">
        <v>123</v>
      </c>
      <c r="B1130" t="s">
        <v>146</v>
      </c>
      <c r="C1130" t="b">
        <v>0</v>
      </c>
    </row>
    <row r="1131" spans="1:3" x14ac:dyDescent="0.25">
      <c r="A1131" s="5" t="s">
        <v>125</v>
      </c>
      <c r="B1131" t="s">
        <v>146</v>
      </c>
      <c r="C1131" t="b">
        <v>0</v>
      </c>
    </row>
    <row r="1132" spans="1:3" x14ac:dyDescent="0.25">
      <c r="A1132" s="5" t="s">
        <v>127</v>
      </c>
      <c r="B1132" t="s">
        <v>146</v>
      </c>
      <c r="C1132" t="b">
        <v>0</v>
      </c>
    </row>
    <row r="1133" spans="1:3" x14ac:dyDescent="0.25">
      <c r="A1133" s="5" t="s">
        <v>129</v>
      </c>
      <c r="B1133" t="s">
        <v>146</v>
      </c>
      <c r="C1133" t="b">
        <v>0</v>
      </c>
    </row>
    <row r="1134" spans="1:3" x14ac:dyDescent="0.25">
      <c r="A1134" s="5" t="s">
        <v>131</v>
      </c>
      <c r="B1134" t="s">
        <v>146</v>
      </c>
      <c r="C1134" t="b">
        <v>0</v>
      </c>
    </row>
    <row r="1135" spans="1:3" x14ac:dyDescent="0.25">
      <c r="A1135" s="5" t="s">
        <v>133</v>
      </c>
      <c r="B1135" t="s">
        <v>146</v>
      </c>
      <c r="C1135" t="b">
        <v>0</v>
      </c>
    </row>
    <row r="1136" spans="1:3" x14ac:dyDescent="0.25">
      <c r="A1136" s="5" t="s">
        <v>135</v>
      </c>
      <c r="B1136" t="s">
        <v>146</v>
      </c>
      <c r="C1136" t="b">
        <v>0</v>
      </c>
    </row>
    <row r="1137" spans="1:3" x14ac:dyDescent="0.25">
      <c r="A1137" s="5" t="s">
        <v>137</v>
      </c>
      <c r="B1137" t="s">
        <v>146</v>
      </c>
      <c r="C1137" t="b">
        <v>0</v>
      </c>
    </row>
    <row r="1138" spans="1:3" x14ac:dyDescent="0.25">
      <c r="A1138" s="5" t="s">
        <v>139</v>
      </c>
      <c r="B1138" t="s">
        <v>146</v>
      </c>
      <c r="C1138" t="b">
        <v>0</v>
      </c>
    </row>
    <row r="1139" spans="1:3" x14ac:dyDescent="0.25">
      <c r="A1139" s="5" t="s">
        <v>167</v>
      </c>
      <c r="B1139" t="s">
        <v>146</v>
      </c>
      <c r="C1139" t="b">
        <v>1</v>
      </c>
    </row>
    <row r="1140" spans="1:3" x14ac:dyDescent="0.25">
      <c r="A1140" s="5" t="s">
        <v>168</v>
      </c>
      <c r="B1140" t="s">
        <v>146</v>
      </c>
      <c r="C1140" t="b">
        <v>1</v>
      </c>
    </row>
    <row r="1141" spans="1:3" x14ac:dyDescent="0.25">
      <c r="A1141" s="5" t="s">
        <v>169</v>
      </c>
      <c r="B1141" t="s">
        <v>146</v>
      </c>
      <c r="C1141" t="b">
        <v>1</v>
      </c>
    </row>
    <row r="1142" spans="1:3" x14ac:dyDescent="0.25">
      <c r="A1142" s="5" t="s">
        <v>170</v>
      </c>
      <c r="B1142" t="s">
        <v>146</v>
      </c>
      <c r="C1142" t="b">
        <v>1</v>
      </c>
    </row>
    <row r="1143" spans="1:3" x14ac:dyDescent="0.25">
      <c r="A1143" s="5" t="s">
        <v>171</v>
      </c>
      <c r="B1143" t="s">
        <v>146</v>
      </c>
      <c r="C1143" t="b">
        <v>1</v>
      </c>
    </row>
    <row r="1144" spans="1:3" x14ac:dyDescent="0.25">
      <c r="A1144" s="5" t="s">
        <v>172</v>
      </c>
      <c r="B1144" t="s">
        <v>146</v>
      </c>
      <c r="C1144" t="b">
        <v>1</v>
      </c>
    </row>
    <row r="1145" spans="1:3" x14ac:dyDescent="0.25">
      <c r="A1145" s="5" t="s">
        <v>173</v>
      </c>
      <c r="B1145" t="s">
        <v>146</v>
      </c>
      <c r="C1145" t="b">
        <v>1</v>
      </c>
    </row>
    <row r="1146" spans="1:3" x14ac:dyDescent="0.25">
      <c r="A1146" s="5" t="s">
        <v>174</v>
      </c>
      <c r="B1146" t="s">
        <v>146</v>
      </c>
      <c r="C1146" t="b">
        <v>1</v>
      </c>
    </row>
    <row r="1147" spans="1:3" x14ac:dyDescent="0.25">
      <c r="A1147" s="5" t="s">
        <v>175</v>
      </c>
      <c r="B1147" t="s">
        <v>146</v>
      </c>
      <c r="C1147" t="b">
        <v>1</v>
      </c>
    </row>
    <row r="1148" spans="1:3" x14ac:dyDescent="0.25">
      <c r="A1148" s="5" t="s">
        <v>176</v>
      </c>
      <c r="B1148" t="s">
        <v>146</v>
      </c>
      <c r="C1148" t="b">
        <v>1</v>
      </c>
    </row>
    <row r="1149" spans="1:3" x14ac:dyDescent="0.25">
      <c r="A1149" s="5" t="s">
        <v>177</v>
      </c>
      <c r="B1149" t="s">
        <v>146</v>
      </c>
      <c r="C1149" t="b">
        <v>1</v>
      </c>
    </row>
    <row r="1150" spans="1:3" x14ac:dyDescent="0.25">
      <c r="A1150" s="5" t="s">
        <v>178</v>
      </c>
      <c r="B1150" t="s">
        <v>146</v>
      </c>
      <c r="C1150" t="b">
        <v>1</v>
      </c>
    </row>
    <row r="1151" spans="1:3" x14ac:dyDescent="0.25">
      <c r="A1151" s="5" t="s">
        <v>179</v>
      </c>
      <c r="B1151" t="s">
        <v>146</v>
      </c>
      <c r="C1151" t="b">
        <v>1</v>
      </c>
    </row>
    <row r="1152" spans="1:3" x14ac:dyDescent="0.25">
      <c r="A1152" s="5" t="s">
        <v>180</v>
      </c>
      <c r="B1152" t="s">
        <v>146</v>
      </c>
      <c r="C1152" t="b">
        <v>1</v>
      </c>
    </row>
    <row r="1153" spans="1:3" x14ac:dyDescent="0.25">
      <c r="A1153" s="5" t="s">
        <v>181</v>
      </c>
      <c r="B1153" t="s">
        <v>146</v>
      </c>
      <c r="C1153" t="b">
        <v>1</v>
      </c>
    </row>
    <row r="1154" spans="1:3" x14ac:dyDescent="0.25">
      <c r="A1154" s="5" t="s">
        <v>182</v>
      </c>
      <c r="B1154" t="s">
        <v>146</v>
      </c>
      <c r="C1154" t="b">
        <v>1</v>
      </c>
    </row>
    <row r="1155" spans="1:3" x14ac:dyDescent="0.25">
      <c r="A1155" s="5" t="s">
        <v>183</v>
      </c>
      <c r="B1155" t="s">
        <v>146</v>
      </c>
      <c r="C1155" t="b">
        <v>1</v>
      </c>
    </row>
    <row r="1156" spans="1:3" x14ac:dyDescent="0.25">
      <c r="A1156" s="5" t="s">
        <v>184</v>
      </c>
      <c r="B1156" t="s">
        <v>146</v>
      </c>
      <c r="C1156" t="b">
        <v>1</v>
      </c>
    </row>
    <row r="1157" spans="1:3" x14ac:dyDescent="0.25">
      <c r="A1157" s="5" t="s">
        <v>185</v>
      </c>
      <c r="B1157" t="s">
        <v>146</v>
      </c>
      <c r="C1157" t="b">
        <v>1</v>
      </c>
    </row>
    <row r="1158" spans="1:3" x14ac:dyDescent="0.25">
      <c r="A1158" s="5" t="s">
        <v>186</v>
      </c>
      <c r="B1158" t="s">
        <v>146</v>
      </c>
      <c r="C1158" t="b">
        <v>1</v>
      </c>
    </row>
    <row r="1159" spans="1:3" x14ac:dyDescent="0.25">
      <c r="A1159" s="5" t="s">
        <v>187</v>
      </c>
      <c r="B1159" t="s">
        <v>146</v>
      </c>
      <c r="C1159" t="b">
        <v>1</v>
      </c>
    </row>
    <row r="1160" spans="1:3" x14ac:dyDescent="0.25">
      <c r="A1160" s="5" t="s">
        <v>188</v>
      </c>
      <c r="B1160" t="s">
        <v>146</v>
      </c>
      <c r="C1160" t="b">
        <v>1</v>
      </c>
    </row>
    <row r="1161" spans="1:3" x14ac:dyDescent="0.25">
      <c r="A1161" s="5" t="s">
        <v>189</v>
      </c>
      <c r="B1161" t="s">
        <v>146</v>
      </c>
      <c r="C1161" t="b">
        <v>1</v>
      </c>
    </row>
    <row r="1162" spans="1:3" x14ac:dyDescent="0.25">
      <c r="A1162" s="5" t="s">
        <v>190</v>
      </c>
      <c r="B1162" t="s">
        <v>146</v>
      </c>
      <c r="C1162" t="b">
        <v>1</v>
      </c>
    </row>
    <row r="1163" spans="1:3" x14ac:dyDescent="0.25">
      <c r="A1163" s="5" t="s">
        <v>191</v>
      </c>
      <c r="B1163" t="s">
        <v>146</v>
      </c>
      <c r="C1163" t="b">
        <v>1</v>
      </c>
    </row>
    <row r="1164" spans="1:3" x14ac:dyDescent="0.25">
      <c r="A1164" s="5" t="s">
        <v>192</v>
      </c>
      <c r="B1164" t="s">
        <v>146</v>
      </c>
      <c r="C1164" t="b">
        <v>1</v>
      </c>
    </row>
    <row r="1165" spans="1:3" x14ac:dyDescent="0.25">
      <c r="A1165" t="s">
        <v>314</v>
      </c>
    </row>
    <row r="1166" spans="1:3" x14ac:dyDescent="0.25">
      <c r="A1166" t="s">
        <v>343</v>
      </c>
    </row>
    <row r="1167" spans="1:3" x14ac:dyDescent="0.25">
      <c r="A1167" s="5" t="s">
        <v>24</v>
      </c>
      <c r="B1167" t="s">
        <v>144</v>
      </c>
      <c r="C1167" s="5" t="s">
        <v>248</v>
      </c>
    </row>
    <row r="1168" spans="1:3" x14ac:dyDescent="0.25">
      <c r="A1168" s="5" t="s">
        <v>24</v>
      </c>
      <c r="B1168" t="s">
        <v>145</v>
      </c>
      <c r="C1168" t="b">
        <v>0</v>
      </c>
    </row>
    <row r="1169" spans="1:3" x14ac:dyDescent="0.25">
      <c r="A1169" s="5" t="s">
        <v>23</v>
      </c>
      <c r="B1169" t="s">
        <v>146</v>
      </c>
      <c r="C1169" t="b">
        <v>0</v>
      </c>
    </row>
    <row r="1170" spans="1:3" x14ac:dyDescent="0.25">
      <c r="A1170" s="5" t="s">
        <v>272</v>
      </c>
      <c r="B1170" t="s">
        <v>146</v>
      </c>
      <c r="C1170" t="b">
        <v>0</v>
      </c>
    </row>
    <row r="1171" spans="1:3" x14ac:dyDescent="0.25">
      <c r="A1171" s="5" t="s">
        <v>273</v>
      </c>
      <c r="B1171" t="s">
        <v>146</v>
      </c>
      <c r="C1171" t="b">
        <v>1</v>
      </c>
    </row>
    <row r="1172" spans="1:3" x14ac:dyDescent="0.25">
      <c r="A1172" s="5" t="s">
        <v>274</v>
      </c>
      <c r="B1172" t="s">
        <v>146</v>
      </c>
      <c r="C1172" t="b">
        <v>1</v>
      </c>
    </row>
    <row r="1173" spans="1:3" x14ac:dyDescent="0.25">
      <c r="A1173" s="5" t="s">
        <v>275</v>
      </c>
      <c r="B1173" t="s">
        <v>146</v>
      </c>
      <c r="C1173" t="b">
        <v>1</v>
      </c>
    </row>
    <row r="1174" spans="1:3" x14ac:dyDescent="0.25">
      <c r="A1174" s="5" t="s">
        <v>276</v>
      </c>
      <c r="B1174" t="s">
        <v>146</v>
      </c>
      <c r="C1174" t="b">
        <v>1</v>
      </c>
    </row>
    <row r="1175" spans="1:3" x14ac:dyDescent="0.25">
      <c r="A1175" s="5" t="s">
        <v>277</v>
      </c>
      <c r="B1175" t="s">
        <v>146</v>
      </c>
      <c r="C1175" t="b">
        <v>1</v>
      </c>
    </row>
    <row r="1176" spans="1:3" x14ac:dyDescent="0.25">
      <c r="A1176" s="5" t="s">
        <v>278</v>
      </c>
      <c r="B1176" t="s">
        <v>146</v>
      </c>
      <c r="C1176" t="b">
        <v>1</v>
      </c>
    </row>
    <row r="1177" spans="1:3" x14ac:dyDescent="0.25">
      <c r="A1177" s="5" t="s">
        <v>279</v>
      </c>
      <c r="B1177" t="s">
        <v>146</v>
      </c>
      <c r="C1177" t="b">
        <v>1</v>
      </c>
    </row>
    <row r="1178" spans="1:3" x14ac:dyDescent="0.25">
      <c r="A1178" s="5" t="s">
        <v>280</v>
      </c>
      <c r="B1178" t="s">
        <v>146</v>
      </c>
      <c r="C1178" t="b">
        <v>1</v>
      </c>
    </row>
    <row r="1179" spans="1:3" x14ac:dyDescent="0.25">
      <c r="A1179" s="5" t="s">
        <v>281</v>
      </c>
      <c r="B1179" t="s">
        <v>146</v>
      </c>
      <c r="C1179" t="b">
        <v>1</v>
      </c>
    </row>
    <row r="1180" spans="1:3" x14ac:dyDescent="0.25">
      <c r="A1180" s="5" t="s">
        <v>282</v>
      </c>
      <c r="B1180" t="s">
        <v>146</v>
      </c>
      <c r="C1180" t="b">
        <v>1</v>
      </c>
    </row>
    <row r="1181" spans="1:3" x14ac:dyDescent="0.25">
      <c r="A1181" s="5" t="s">
        <v>283</v>
      </c>
      <c r="B1181" t="s">
        <v>146</v>
      </c>
      <c r="C1181" t="b">
        <v>1</v>
      </c>
    </row>
    <row r="1182" spans="1:3" x14ac:dyDescent="0.25">
      <c r="A1182" s="5" t="s">
        <v>284</v>
      </c>
      <c r="B1182" t="s">
        <v>146</v>
      </c>
      <c r="C1182" t="b">
        <v>1</v>
      </c>
    </row>
    <row r="1183" spans="1:3" x14ac:dyDescent="0.25">
      <c r="A1183" s="5" t="s">
        <v>57</v>
      </c>
      <c r="B1183" t="s">
        <v>146</v>
      </c>
      <c r="C1183" t="b">
        <v>0</v>
      </c>
    </row>
    <row r="1184" spans="1:3" x14ac:dyDescent="0.25">
      <c r="A1184" s="5" t="s">
        <v>58</v>
      </c>
      <c r="B1184" t="s">
        <v>146</v>
      </c>
      <c r="C1184" t="b">
        <v>0</v>
      </c>
    </row>
    <row r="1185" spans="1:3" x14ac:dyDescent="0.25">
      <c r="A1185" s="5" t="s">
        <v>59</v>
      </c>
      <c r="B1185" t="s">
        <v>146</v>
      </c>
      <c r="C1185" t="b">
        <v>0</v>
      </c>
    </row>
    <row r="1186" spans="1:3" x14ac:dyDescent="0.25">
      <c r="A1186" s="5" t="s">
        <v>60</v>
      </c>
      <c r="B1186" t="s">
        <v>146</v>
      </c>
      <c r="C1186" t="b">
        <v>0</v>
      </c>
    </row>
    <row r="1187" spans="1:3" x14ac:dyDescent="0.25">
      <c r="A1187" s="5" t="s">
        <v>61</v>
      </c>
      <c r="B1187" t="s">
        <v>146</v>
      </c>
      <c r="C1187" t="b">
        <v>0</v>
      </c>
    </row>
    <row r="1188" spans="1:3" x14ac:dyDescent="0.25">
      <c r="A1188" s="5" t="s">
        <v>62</v>
      </c>
      <c r="B1188" t="s">
        <v>146</v>
      </c>
      <c r="C1188" t="b">
        <v>0</v>
      </c>
    </row>
    <row r="1189" spans="1:3" x14ac:dyDescent="0.25">
      <c r="A1189" s="5" t="s">
        <v>63</v>
      </c>
      <c r="B1189" t="s">
        <v>146</v>
      </c>
      <c r="C1189" t="b">
        <v>0</v>
      </c>
    </row>
    <row r="1190" spans="1:3" x14ac:dyDescent="0.25">
      <c r="A1190" s="5" t="s">
        <v>64</v>
      </c>
      <c r="B1190" t="s">
        <v>146</v>
      </c>
      <c r="C1190" t="b">
        <v>0</v>
      </c>
    </row>
    <row r="1191" spans="1:3" x14ac:dyDescent="0.25">
      <c r="A1191" s="5" t="s">
        <v>65</v>
      </c>
      <c r="B1191" t="s">
        <v>146</v>
      </c>
      <c r="C1191" t="b">
        <v>0</v>
      </c>
    </row>
    <row r="1192" spans="1:3" x14ac:dyDescent="0.25">
      <c r="A1192" s="5" t="s">
        <v>66</v>
      </c>
      <c r="B1192" t="s">
        <v>146</v>
      </c>
      <c r="C1192" t="b">
        <v>0</v>
      </c>
    </row>
    <row r="1193" spans="1:3" x14ac:dyDescent="0.25">
      <c r="A1193" s="5" t="s">
        <v>67</v>
      </c>
      <c r="B1193" t="s">
        <v>146</v>
      </c>
      <c r="C1193" t="b">
        <v>0</v>
      </c>
    </row>
    <row r="1194" spans="1:3" x14ac:dyDescent="0.25">
      <c r="A1194" s="5" t="s">
        <v>68</v>
      </c>
      <c r="B1194" t="s">
        <v>146</v>
      </c>
      <c r="C1194" t="b">
        <v>0</v>
      </c>
    </row>
    <row r="1195" spans="1:3" x14ac:dyDescent="0.25">
      <c r="A1195" s="5" t="s">
        <v>285</v>
      </c>
      <c r="B1195" t="s">
        <v>146</v>
      </c>
      <c r="C1195" t="b">
        <v>1</v>
      </c>
    </row>
    <row r="1196" spans="1:3" x14ac:dyDescent="0.25">
      <c r="A1196" s="5" t="s">
        <v>286</v>
      </c>
      <c r="B1196" t="s">
        <v>146</v>
      </c>
      <c r="C1196" t="b">
        <v>1</v>
      </c>
    </row>
    <row r="1197" spans="1:3" x14ac:dyDescent="0.25">
      <c r="A1197" s="5" t="s">
        <v>287</v>
      </c>
      <c r="B1197" t="s">
        <v>146</v>
      </c>
      <c r="C1197" t="b">
        <v>1</v>
      </c>
    </row>
    <row r="1198" spans="1:3" x14ac:dyDescent="0.25">
      <c r="A1198" s="5" t="s">
        <v>288</v>
      </c>
      <c r="B1198" t="s">
        <v>146</v>
      </c>
      <c r="C1198" t="b">
        <v>1</v>
      </c>
    </row>
    <row r="1199" spans="1:3" x14ac:dyDescent="0.25">
      <c r="A1199" s="5" t="s">
        <v>289</v>
      </c>
      <c r="B1199" t="s">
        <v>146</v>
      </c>
      <c r="C1199" t="b">
        <v>1</v>
      </c>
    </row>
    <row r="1200" spans="1:3" x14ac:dyDescent="0.25">
      <c r="A1200" s="5" t="s">
        <v>290</v>
      </c>
      <c r="B1200" t="s">
        <v>146</v>
      </c>
      <c r="C1200" t="b">
        <v>1</v>
      </c>
    </row>
    <row r="1201" spans="1:3" x14ac:dyDescent="0.25">
      <c r="A1201" s="5" t="s">
        <v>291</v>
      </c>
      <c r="B1201" t="s">
        <v>146</v>
      </c>
      <c r="C1201" t="b">
        <v>1</v>
      </c>
    </row>
    <row r="1202" spans="1:3" x14ac:dyDescent="0.25">
      <c r="A1202" s="5" t="s">
        <v>292</v>
      </c>
      <c r="B1202" t="s">
        <v>146</v>
      </c>
      <c r="C1202" t="b">
        <v>1</v>
      </c>
    </row>
    <row r="1203" spans="1:3" x14ac:dyDescent="0.25">
      <c r="A1203" s="5" t="s">
        <v>293</v>
      </c>
      <c r="B1203" t="s">
        <v>146</v>
      </c>
      <c r="C1203" t="b">
        <v>1</v>
      </c>
    </row>
    <row r="1204" spans="1:3" x14ac:dyDescent="0.25">
      <c r="A1204" s="5" t="s">
        <v>294</v>
      </c>
      <c r="B1204" t="s">
        <v>146</v>
      </c>
      <c r="C1204" t="b">
        <v>1</v>
      </c>
    </row>
    <row r="1205" spans="1:3" x14ac:dyDescent="0.25">
      <c r="A1205" s="5" t="s">
        <v>295</v>
      </c>
      <c r="B1205" t="s">
        <v>146</v>
      </c>
      <c r="C1205" t="b">
        <v>1</v>
      </c>
    </row>
    <row r="1206" spans="1:3" x14ac:dyDescent="0.25">
      <c r="A1206" s="5" t="s">
        <v>296</v>
      </c>
      <c r="B1206" t="s">
        <v>146</v>
      </c>
      <c r="C1206" t="b">
        <v>1</v>
      </c>
    </row>
    <row r="1207" spans="1:3" x14ac:dyDescent="0.25">
      <c r="A1207" s="5" t="s">
        <v>207</v>
      </c>
      <c r="B1207" t="s">
        <v>146</v>
      </c>
      <c r="C1207" t="b">
        <v>1</v>
      </c>
    </row>
    <row r="1208" spans="1:3" x14ac:dyDescent="0.25">
      <c r="A1208" s="5" t="s">
        <v>208</v>
      </c>
      <c r="B1208" t="s">
        <v>146</v>
      </c>
      <c r="C1208" t="b">
        <v>1</v>
      </c>
    </row>
    <row r="1209" spans="1:3" x14ac:dyDescent="0.25">
      <c r="A1209" s="5" t="s">
        <v>209</v>
      </c>
      <c r="B1209" t="s">
        <v>146</v>
      </c>
      <c r="C1209" t="b">
        <v>1</v>
      </c>
    </row>
    <row r="1210" spans="1:3" x14ac:dyDescent="0.25">
      <c r="A1210" s="5" t="s">
        <v>210</v>
      </c>
      <c r="B1210" t="s">
        <v>146</v>
      </c>
      <c r="C1210" t="b">
        <v>1</v>
      </c>
    </row>
    <row r="1211" spans="1:3" x14ac:dyDescent="0.25">
      <c r="A1211" s="5" t="s">
        <v>211</v>
      </c>
      <c r="B1211" t="s">
        <v>146</v>
      </c>
      <c r="C1211" t="b">
        <v>1</v>
      </c>
    </row>
    <row r="1212" spans="1:3" x14ac:dyDescent="0.25">
      <c r="A1212" s="5" t="s">
        <v>212</v>
      </c>
      <c r="B1212" t="s">
        <v>146</v>
      </c>
      <c r="C1212" t="b">
        <v>1</v>
      </c>
    </row>
    <row r="1213" spans="1:3" x14ac:dyDescent="0.25">
      <c r="A1213" s="5" t="s">
        <v>213</v>
      </c>
      <c r="B1213" t="s">
        <v>146</v>
      </c>
      <c r="C1213" t="b">
        <v>1</v>
      </c>
    </row>
    <row r="1214" spans="1:3" x14ac:dyDescent="0.25">
      <c r="A1214" s="5" t="s">
        <v>214</v>
      </c>
      <c r="B1214" t="s">
        <v>146</v>
      </c>
      <c r="C1214" t="b">
        <v>1</v>
      </c>
    </row>
    <row r="1215" spans="1:3" x14ac:dyDescent="0.25">
      <c r="A1215" s="5" t="s">
        <v>215</v>
      </c>
      <c r="B1215" t="s">
        <v>146</v>
      </c>
      <c r="C1215" t="b">
        <v>1</v>
      </c>
    </row>
    <row r="1216" spans="1:3" x14ac:dyDescent="0.25">
      <c r="A1216" s="5" t="s">
        <v>216</v>
      </c>
      <c r="B1216" t="s">
        <v>146</v>
      </c>
      <c r="C1216" t="b">
        <v>1</v>
      </c>
    </row>
    <row r="1217" spans="1:3" x14ac:dyDescent="0.25">
      <c r="A1217" s="5" t="s">
        <v>217</v>
      </c>
      <c r="B1217" t="s">
        <v>146</v>
      </c>
      <c r="C1217" t="b">
        <v>1</v>
      </c>
    </row>
    <row r="1218" spans="1:3" x14ac:dyDescent="0.25">
      <c r="A1218" s="5" t="s">
        <v>218</v>
      </c>
      <c r="B1218" t="s">
        <v>146</v>
      </c>
      <c r="C1218" t="b">
        <v>1</v>
      </c>
    </row>
    <row r="1219" spans="1:3" x14ac:dyDescent="0.25">
      <c r="A1219" s="5" t="s">
        <v>115</v>
      </c>
      <c r="B1219" t="s">
        <v>146</v>
      </c>
      <c r="C1219" t="b">
        <v>1</v>
      </c>
    </row>
    <row r="1220" spans="1:3" x14ac:dyDescent="0.25">
      <c r="A1220" s="5" t="s">
        <v>117</v>
      </c>
      <c r="B1220" t="s">
        <v>146</v>
      </c>
      <c r="C1220" t="b">
        <v>1</v>
      </c>
    </row>
    <row r="1221" spans="1:3" x14ac:dyDescent="0.25">
      <c r="A1221" s="5" t="s">
        <v>119</v>
      </c>
      <c r="B1221" t="s">
        <v>146</v>
      </c>
      <c r="C1221" t="b">
        <v>1</v>
      </c>
    </row>
    <row r="1222" spans="1:3" x14ac:dyDescent="0.25">
      <c r="A1222" s="5" t="s">
        <v>121</v>
      </c>
      <c r="B1222" t="s">
        <v>146</v>
      </c>
      <c r="C1222" t="b">
        <v>1</v>
      </c>
    </row>
    <row r="1223" spans="1:3" x14ac:dyDescent="0.25">
      <c r="A1223" s="5" t="s">
        <v>123</v>
      </c>
      <c r="B1223" t="s">
        <v>146</v>
      </c>
      <c r="C1223" t="b">
        <v>1</v>
      </c>
    </row>
    <row r="1224" spans="1:3" x14ac:dyDescent="0.25">
      <c r="A1224" s="5" t="s">
        <v>125</v>
      </c>
      <c r="B1224" t="s">
        <v>146</v>
      </c>
      <c r="C1224" t="b">
        <v>1</v>
      </c>
    </row>
    <row r="1225" spans="1:3" x14ac:dyDescent="0.25">
      <c r="A1225" s="5" t="s">
        <v>127</v>
      </c>
      <c r="B1225" t="s">
        <v>146</v>
      </c>
      <c r="C1225" t="b">
        <v>1</v>
      </c>
    </row>
    <row r="1226" spans="1:3" x14ac:dyDescent="0.25">
      <c r="A1226" s="5" t="s">
        <v>129</v>
      </c>
      <c r="B1226" t="s">
        <v>146</v>
      </c>
      <c r="C1226" t="b">
        <v>1</v>
      </c>
    </row>
    <row r="1227" spans="1:3" x14ac:dyDescent="0.25">
      <c r="A1227" s="5" t="s">
        <v>131</v>
      </c>
      <c r="B1227" t="s">
        <v>146</v>
      </c>
      <c r="C1227" t="b">
        <v>1</v>
      </c>
    </row>
    <row r="1228" spans="1:3" x14ac:dyDescent="0.25">
      <c r="A1228" s="5" t="s">
        <v>133</v>
      </c>
      <c r="B1228" t="s">
        <v>146</v>
      </c>
      <c r="C1228" t="b">
        <v>1</v>
      </c>
    </row>
    <row r="1229" spans="1:3" x14ac:dyDescent="0.25">
      <c r="A1229" s="5" t="s">
        <v>135</v>
      </c>
      <c r="B1229" t="s">
        <v>146</v>
      </c>
      <c r="C1229" t="b">
        <v>1</v>
      </c>
    </row>
    <row r="1230" spans="1:3" x14ac:dyDescent="0.25">
      <c r="A1230" s="5" t="s">
        <v>137</v>
      </c>
      <c r="B1230" t="s">
        <v>146</v>
      </c>
      <c r="C1230" t="b">
        <v>1</v>
      </c>
    </row>
    <row r="1231" spans="1:3" x14ac:dyDescent="0.25">
      <c r="A1231" s="5" t="s">
        <v>139</v>
      </c>
      <c r="B1231" t="s">
        <v>146</v>
      </c>
      <c r="C1231" t="b">
        <v>1</v>
      </c>
    </row>
    <row r="1232" spans="1:3" x14ac:dyDescent="0.25">
      <c r="A1232" t="s">
        <v>344</v>
      </c>
    </row>
    <row r="1233" spans="1:3" x14ac:dyDescent="0.25">
      <c r="A1233" t="s">
        <v>399</v>
      </c>
    </row>
    <row r="1234" spans="1:3" x14ac:dyDescent="0.25">
      <c r="A1234" s="5" t="s">
        <v>24</v>
      </c>
      <c r="B1234" t="s">
        <v>144</v>
      </c>
      <c r="C1234" s="5" t="s">
        <v>200</v>
      </c>
    </row>
    <row r="1235" spans="1:3" x14ac:dyDescent="0.25">
      <c r="A1235" s="5" t="s">
        <v>24</v>
      </c>
      <c r="B1235" t="s">
        <v>145</v>
      </c>
      <c r="C1235" t="b">
        <v>0</v>
      </c>
    </row>
    <row r="1236" spans="1:3" x14ac:dyDescent="0.25">
      <c r="A1236" s="5" t="s">
        <v>77</v>
      </c>
      <c r="B1236" t="s">
        <v>146</v>
      </c>
      <c r="C1236" t="b">
        <v>0</v>
      </c>
    </row>
    <row r="1237" spans="1:3" x14ac:dyDescent="0.25">
      <c r="A1237" s="5" t="s">
        <v>164</v>
      </c>
      <c r="B1237" t="s">
        <v>146</v>
      </c>
      <c r="C1237" t="b">
        <v>0</v>
      </c>
    </row>
    <row r="1238" spans="1:3" x14ac:dyDescent="0.25">
      <c r="A1238" s="5" t="s">
        <v>193</v>
      </c>
      <c r="B1238" t="s">
        <v>146</v>
      </c>
      <c r="C1238" t="b">
        <v>0</v>
      </c>
    </row>
    <row r="1239" spans="1:3" x14ac:dyDescent="0.25">
      <c r="A1239" s="5" t="s">
        <v>23</v>
      </c>
      <c r="B1239" t="s">
        <v>146</v>
      </c>
      <c r="C1239" t="b">
        <v>0</v>
      </c>
    </row>
    <row r="1240" spans="1:3" x14ac:dyDescent="0.25">
      <c r="A1240" s="5" t="s">
        <v>165</v>
      </c>
      <c r="B1240" t="s">
        <v>146</v>
      </c>
      <c r="C1240" t="b">
        <v>0</v>
      </c>
    </row>
    <row r="1241" spans="1:3" x14ac:dyDescent="0.25">
      <c r="A1241" s="5" t="s">
        <v>195</v>
      </c>
      <c r="B1241" t="s">
        <v>146</v>
      </c>
      <c r="C1241" t="b">
        <v>0</v>
      </c>
    </row>
    <row r="1242" spans="1:3" x14ac:dyDescent="0.25">
      <c r="A1242" s="5" t="s">
        <v>196</v>
      </c>
      <c r="B1242" t="s">
        <v>146</v>
      </c>
      <c r="C1242" t="b">
        <v>0</v>
      </c>
    </row>
    <row r="1243" spans="1:3" x14ac:dyDescent="0.25">
      <c r="A1243" s="5" t="s">
        <v>267</v>
      </c>
      <c r="B1243" t="s">
        <v>146</v>
      </c>
      <c r="C1243" t="b">
        <v>0</v>
      </c>
    </row>
    <row r="1244" spans="1:3" x14ac:dyDescent="0.25">
      <c r="A1244" s="5" t="s">
        <v>268</v>
      </c>
      <c r="B1244" t="s">
        <v>146</v>
      </c>
      <c r="C1244" t="b">
        <v>0</v>
      </c>
    </row>
    <row r="1245" spans="1:3" x14ac:dyDescent="0.25">
      <c r="A1245" s="5" t="s">
        <v>197</v>
      </c>
      <c r="B1245" t="s">
        <v>146</v>
      </c>
      <c r="C1245" t="b">
        <v>0</v>
      </c>
    </row>
    <row r="1246" spans="1:3" x14ac:dyDescent="0.25">
      <c r="A1246" s="5" t="s">
        <v>112</v>
      </c>
      <c r="B1246" t="s">
        <v>146</v>
      </c>
      <c r="C1246" t="b">
        <v>0</v>
      </c>
    </row>
    <row r="1247" spans="1:3" x14ac:dyDescent="0.25">
      <c r="A1247" s="5" t="s">
        <v>198</v>
      </c>
      <c r="B1247" t="s">
        <v>146</v>
      </c>
      <c r="C1247" t="b">
        <v>0</v>
      </c>
    </row>
    <row r="1248" spans="1:3" x14ac:dyDescent="0.25">
      <c r="A1248" s="5" t="s">
        <v>199</v>
      </c>
      <c r="B1248" t="s">
        <v>146</v>
      </c>
      <c r="C1248" t="b">
        <v>0</v>
      </c>
    </row>
    <row r="1249" spans="1:3" x14ac:dyDescent="0.25">
      <c r="A1249" t="s">
        <v>400</v>
      </c>
    </row>
    <row r="1250" spans="1:3" x14ac:dyDescent="0.25">
      <c r="A1250" t="s">
        <v>345</v>
      </c>
    </row>
    <row r="1251" spans="1:3" x14ac:dyDescent="0.25">
      <c r="A1251" t="s">
        <v>398</v>
      </c>
    </row>
    <row r="1252" spans="1:3" x14ac:dyDescent="0.25">
      <c r="A1252" t="s">
        <v>253</v>
      </c>
    </row>
    <row r="1253" spans="1:3" x14ac:dyDescent="0.25">
      <c r="A1253" t="s">
        <v>346</v>
      </c>
    </row>
    <row r="1254" spans="1:3" x14ac:dyDescent="0.25">
      <c r="A1254" t="s">
        <v>396</v>
      </c>
    </row>
    <row r="1255" spans="1:3" x14ac:dyDescent="0.25">
      <c r="A1255" s="5" t="s">
        <v>24</v>
      </c>
      <c r="B1255" t="s">
        <v>144</v>
      </c>
      <c r="C1255" s="5" t="s">
        <v>200</v>
      </c>
    </row>
    <row r="1256" spans="1:3" x14ac:dyDescent="0.25">
      <c r="A1256" s="5" t="s">
        <v>24</v>
      </c>
      <c r="B1256" t="s">
        <v>145</v>
      </c>
      <c r="C1256" t="b">
        <v>0</v>
      </c>
    </row>
    <row r="1257" spans="1:3" x14ac:dyDescent="0.25">
      <c r="A1257" s="5" t="s">
        <v>77</v>
      </c>
      <c r="B1257" t="s">
        <v>146</v>
      </c>
      <c r="C1257" t="b">
        <v>1</v>
      </c>
    </row>
    <row r="1258" spans="1:3" x14ac:dyDescent="0.25">
      <c r="A1258" s="5" t="s">
        <v>164</v>
      </c>
      <c r="B1258" t="s">
        <v>146</v>
      </c>
      <c r="C1258" t="b">
        <v>1</v>
      </c>
    </row>
    <row r="1259" spans="1:3" x14ac:dyDescent="0.25">
      <c r="A1259" s="5" t="s">
        <v>193</v>
      </c>
      <c r="B1259" t="s">
        <v>146</v>
      </c>
      <c r="C1259" t="b">
        <v>1</v>
      </c>
    </row>
    <row r="1260" spans="1:3" x14ac:dyDescent="0.25">
      <c r="A1260" s="5" t="s">
        <v>23</v>
      </c>
      <c r="B1260" t="s">
        <v>146</v>
      </c>
      <c r="C1260" t="b">
        <v>0</v>
      </c>
    </row>
    <row r="1261" spans="1:3" x14ac:dyDescent="0.25">
      <c r="A1261" s="5" t="s">
        <v>165</v>
      </c>
      <c r="B1261" t="s">
        <v>146</v>
      </c>
      <c r="C1261" t="b">
        <v>0</v>
      </c>
    </row>
    <row r="1262" spans="1:3" x14ac:dyDescent="0.25">
      <c r="A1262" s="5" t="s">
        <v>376</v>
      </c>
      <c r="B1262" t="s">
        <v>146</v>
      </c>
      <c r="C1262" t="b">
        <v>0</v>
      </c>
    </row>
    <row r="1263" spans="1:3" x14ac:dyDescent="0.25">
      <c r="A1263" s="5" t="s">
        <v>383</v>
      </c>
      <c r="B1263" t="s">
        <v>146</v>
      </c>
      <c r="C1263" t="b">
        <v>1</v>
      </c>
    </row>
    <row r="1264" spans="1:3" x14ac:dyDescent="0.25">
      <c r="A1264" s="5" t="s">
        <v>195</v>
      </c>
      <c r="B1264" t="s">
        <v>146</v>
      </c>
      <c r="C1264" t="b">
        <v>0</v>
      </c>
    </row>
    <row r="1265" spans="1:3" x14ac:dyDescent="0.25">
      <c r="A1265" s="5" t="s">
        <v>196</v>
      </c>
      <c r="B1265" t="s">
        <v>146</v>
      </c>
      <c r="C1265" t="b">
        <v>0</v>
      </c>
    </row>
    <row r="1266" spans="1:3" x14ac:dyDescent="0.25">
      <c r="A1266" s="5" t="s">
        <v>393</v>
      </c>
      <c r="B1266" t="s">
        <v>146</v>
      </c>
      <c r="C1266" t="b">
        <v>0</v>
      </c>
    </row>
    <row r="1267" spans="1:3" x14ac:dyDescent="0.25">
      <c r="A1267" s="5" t="s">
        <v>268</v>
      </c>
      <c r="B1267" t="s">
        <v>146</v>
      </c>
      <c r="C1267" t="b">
        <v>0</v>
      </c>
    </row>
    <row r="1268" spans="1:3" x14ac:dyDescent="0.25">
      <c r="A1268" s="5" t="s">
        <v>381</v>
      </c>
      <c r="B1268" t="s">
        <v>146</v>
      </c>
      <c r="C1268" t="b">
        <v>0</v>
      </c>
    </row>
    <row r="1269" spans="1:3" x14ac:dyDescent="0.25">
      <c r="A1269" s="5" t="s">
        <v>382</v>
      </c>
      <c r="B1269" t="s">
        <v>146</v>
      </c>
      <c r="C1269" t="b">
        <v>0</v>
      </c>
    </row>
    <row r="1270" spans="1:3" x14ac:dyDescent="0.25">
      <c r="A1270" s="5" t="s">
        <v>384</v>
      </c>
      <c r="B1270" t="s">
        <v>146</v>
      </c>
      <c r="C1270" t="b">
        <v>0</v>
      </c>
    </row>
    <row r="1271" spans="1:3" x14ac:dyDescent="0.25">
      <c r="A1271" s="5" t="s">
        <v>394</v>
      </c>
      <c r="B1271" t="s">
        <v>146</v>
      </c>
      <c r="C1271" t="b">
        <v>0</v>
      </c>
    </row>
    <row r="1272" spans="1:3" x14ac:dyDescent="0.25">
      <c r="A1272" s="5" t="s">
        <v>112</v>
      </c>
      <c r="B1272" t="s">
        <v>146</v>
      </c>
      <c r="C1272" t="b">
        <v>1</v>
      </c>
    </row>
    <row r="1273" spans="1:3" x14ac:dyDescent="0.25">
      <c r="A1273" s="5" t="s">
        <v>378</v>
      </c>
      <c r="B1273" t="s">
        <v>146</v>
      </c>
      <c r="C1273" t="b">
        <v>0</v>
      </c>
    </row>
    <row r="1274" spans="1:3" x14ac:dyDescent="0.25">
      <c r="A1274" s="5" t="s">
        <v>379</v>
      </c>
      <c r="B1274" t="s">
        <v>146</v>
      </c>
      <c r="C1274" t="b">
        <v>0</v>
      </c>
    </row>
    <row r="1275" spans="1:3" x14ac:dyDescent="0.25">
      <c r="A1275" s="5" t="s">
        <v>198</v>
      </c>
      <c r="B1275" t="s">
        <v>146</v>
      </c>
      <c r="C1275" t="b">
        <v>0</v>
      </c>
    </row>
    <row r="1276" spans="1:3" x14ac:dyDescent="0.25">
      <c r="A1276" s="5" t="s">
        <v>199</v>
      </c>
      <c r="B1276" t="s">
        <v>146</v>
      </c>
      <c r="C1276" t="b">
        <v>0</v>
      </c>
    </row>
    <row r="1277" spans="1:3" x14ac:dyDescent="0.25">
      <c r="A1277" t="s">
        <v>397</v>
      </c>
    </row>
    <row r="1278" spans="1:3" x14ac:dyDescent="0.25">
      <c r="A1278" t="s">
        <v>634</v>
      </c>
    </row>
    <row r="1279" spans="1:3" x14ac:dyDescent="0.25">
      <c r="A1279" s="5" t="s">
        <v>24</v>
      </c>
      <c r="B1279" t="s">
        <v>144</v>
      </c>
      <c r="C1279" s="5" t="s">
        <v>587</v>
      </c>
    </row>
    <row r="1280" spans="1:3" x14ac:dyDescent="0.25">
      <c r="A1280" s="5" t="s">
        <v>24</v>
      </c>
      <c r="B1280" t="s">
        <v>145</v>
      </c>
      <c r="C1280" t="b">
        <v>0</v>
      </c>
    </row>
    <row r="1281" spans="1:3" x14ac:dyDescent="0.25">
      <c r="A1281" s="5" t="s">
        <v>77</v>
      </c>
      <c r="B1281" t="s">
        <v>146</v>
      </c>
      <c r="C1281" t="b">
        <v>1</v>
      </c>
    </row>
    <row r="1282" spans="1:3" x14ac:dyDescent="0.25">
      <c r="A1282" s="5" t="s">
        <v>261</v>
      </c>
      <c r="B1282" t="s">
        <v>146</v>
      </c>
      <c r="C1282" t="b">
        <v>1</v>
      </c>
    </row>
    <row r="1283" spans="1:3" x14ac:dyDescent="0.25">
      <c r="A1283" s="5" t="s">
        <v>259</v>
      </c>
      <c r="B1283" t="s">
        <v>146</v>
      </c>
      <c r="C1283" t="b">
        <v>1</v>
      </c>
    </row>
    <row r="1284" spans="1:3" x14ac:dyDescent="0.25">
      <c r="A1284" s="5" t="s">
        <v>478</v>
      </c>
      <c r="B1284" t="s">
        <v>146</v>
      </c>
      <c r="C1284" t="b">
        <v>0</v>
      </c>
    </row>
    <row r="1285" spans="1:3" x14ac:dyDescent="0.25">
      <c r="A1285" s="5" t="s">
        <v>110</v>
      </c>
      <c r="B1285" t="s">
        <v>146</v>
      </c>
      <c r="C1285" t="b">
        <v>0</v>
      </c>
    </row>
    <row r="1286" spans="1:3" x14ac:dyDescent="0.25">
      <c r="A1286" s="5" t="s">
        <v>1242</v>
      </c>
      <c r="B1286" t="s">
        <v>146</v>
      </c>
      <c r="C1286" t="b">
        <v>1</v>
      </c>
    </row>
    <row r="1287" spans="1:3" x14ac:dyDescent="0.25">
      <c r="A1287" s="5" t="s">
        <v>479</v>
      </c>
      <c r="B1287" t="s">
        <v>146</v>
      </c>
      <c r="C1287" t="b">
        <v>0</v>
      </c>
    </row>
    <row r="1288" spans="1:3" x14ac:dyDescent="0.25">
      <c r="A1288" s="5" t="s">
        <v>262</v>
      </c>
      <c r="B1288" t="s">
        <v>146</v>
      </c>
      <c r="C1288" t="b">
        <v>0</v>
      </c>
    </row>
    <row r="1289" spans="1:3" x14ac:dyDescent="0.25">
      <c r="A1289" s="5" t="s">
        <v>111</v>
      </c>
      <c r="B1289" t="s">
        <v>146</v>
      </c>
      <c r="C1289" t="b">
        <v>0</v>
      </c>
    </row>
    <row r="1290" spans="1:3" x14ac:dyDescent="0.25">
      <c r="A1290" s="5" t="s">
        <v>394</v>
      </c>
      <c r="B1290" t="s">
        <v>146</v>
      </c>
      <c r="C1290" t="b">
        <v>0</v>
      </c>
    </row>
    <row r="1291" spans="1:3" x14ac:dyDescent="0.25">
      <c r="A1291" s="5" t="s">
        <v>112</v>
      </c>
      <c r="B1291" t="s">
        <v>146</v>
      </c>
      <c r="C1291" t="b">
        <v>0</v>
      </c>
    </row>
    <row r="1292" spans="1:3" x14ac:dyDescent="0.25">
      <c r="A1292" s="5" t="s">
        <v>113</v>
      </c>
      <c r="B1292" t="s">
        <v>146</v>
      </c>
      <c r="C1292" t="b">
        <v>1</v>
      </c>
    </row>
    <row r="1293" spans="1:3" x14ac:dyDescent="0.25">
      <c r="A1293" s="5" t="s">
        <v>114</v>
      </c>
      <c r="B1293" t="s">
        <v>146</v>
      </c>
      <c r="C1293" t="b">
        <v>0</v>
      </c>
    </row>
    <row r="1294" spans="1:3" x14ac:dyDescent="0.25">
      <c r="A1294" s="5" t="s">
        <v>115</v>
      </c>
      <c r="B1294" t="s">
        <v>146</v>
      </c>
      <c r="C1294" t="b">
        <v>1</v>
      </c>
    </row>
    <row r="1295" spans="1:3" x14ac:dyDescent="0.25">
      <c r="A1295" s="5" t="s">
        <v>45</v>
      </c>
      <c r="B1295" t="s">
        <v>146</v>
      </c>
      <c r="C1295" t="b">
        <v>1</v>
      </c>
    </row>
    <row r="1296" spans="1:3" x14ac:dyDescent="0.25">
      <c r="A1296" s="5" t="s">
        <v>116</v>
      </c>
      <c r="B1296" t="s">
        <v>146</v>
      </c>
      <c r="C1296" t="b">
        <v>0</v>
      </c>
    </row>
    <row r="1297" spans="1:3" x14ac:dyDescent="0.25">
      <c r="A1297" s="5" t="s">
        <v>117</v>
      </c>
      <c r="B1297" t="s">
        <v>146</v>
      </c>
      <c r="C1297" t="b">
        <v>1</v>
      </c>
    </row>
    <row r="1298" spans="1:3" x14ac:dyDescent="0.25">
      <c r="A1298" s="5" t="s">
        <v>46</v>
      </c>
      <c r="B1298" t="s">
        <v>146</v>
      </c>
      <c r="C1298" t="b">
        <v>1</v>
      </c>
    </row>
    <row r="1299" spans="1:3" x14ac:dyDescent="0.25">
      <c r="A1299" s="5" t="s">
        <v>118</v>
      </c>
      <c r="B1299" t="s">
        <v>146</v>
      </c>
      <c r="C1299" t="b">
        <v>0</v>
      </c>
    </row>
    <row r="1300" spans="1:3" x14ac:dyDescent="0.25">
      <c r="A1300" s="5" t="s">
        <v>119</v>
      </c>
      <c r="B1300" t="s">
        <v>146</v>
      </c>
      <c r="C1300" t="b">
        <v>1</v>
      </c>
    </row>
    <row r="1301" spans="1:3" x14ac:dyDescent="0.25">
      <c r="A1301" s="5" t="s">
        <v>47</v>
      </c>
      <c r="B1301" t="s">
        <v>146</v>
      </c>
      <c r="C1301" t="b">
        <v>1</v>
      </c>
    </row>
    <row r="1302" spans="1:3" x14ac:dyDescent="0.25">
      <c r="A1302" s="5" t="s">
        <v>120</v>
      </c>
      <c r="B1302" t="s">
        <v>146</v>
      </c>
      <c r="C1302" t="b">
        <v>0</v>
      </c>
    </row>
    <row r="1303" spans="1:3" x14ac:dyDescent="0.25">
      <c r="A1303" s="5" t="s">
        <v>121</v>
      </c>
      <c r="B1303" t="s">
        <v>146</v>
      </c>
      <c r="C1303" t="b">
        <v>1</v>
      </c>
    </row>
    <row r="1304" spans="1:3" x14ac:dyDescent="0.25">
      <c r="A1304" s="5" t="s">
        <v>48</v>
      </c>
      <c r="B1304" t="s">
        <v>146</v>
      </c>
      <c r="C1304" t="b">
        <v>1</v>
      </c>
    </row>
    <row r="1305" spans="1:3" x14ac:dyDescent="0.25">
      <c r="A1305" s="5" t="s">
        <v>122</v>
      </c>
      <c r="B1305" t="s">
        <v>146</v>
      </c>
      <c r="C1305" t="b">
        <v>0</v>
      </c>
    </row>
    <row r="1306" spans="1:3" x14ac:dyDescent="0.25">
      <c r="A1306" s="5" t="s">
        <v>123</v>
      </c>
      <c r="B1306" t="s">
        <v>146</v>
      </c>
      <c r="C1306" t="b">
        <v>1</v>
      </c>
    </row>
    <row r="1307" spans="1:3" x14ac:dyDescent="0.25">
      <c r="A1307" s="5" t="s">
        <v>49</v>
      </c>
      <c r="B1307" t="s">
        <v>146</v>
      </c>
      <c r="C1307" t="b">
        <v>1</v>
      </c>
    </row>
    <row r="1308" spans="1:3" x14ac:dyDescent="0.25">
      <c r="A1308" s="5" t="s">
        <v>124</v>
      </c>
      <c r="B1308" t="s">
        <v>146</v>
      </c>
      <c r="C1308" t="b">
        <v>0</v>
      </c>
    </row>
    <row r="1309" spans="1:3" x14ac:dyDescent="0.25">
      <c r="A1309" s="5" t="s">
        <v>125</v>
      </c>
      <c r="B1309" t="s">
        <v>146</v>
      </c>
      <c r="C1309" t="b">
        <v>1</v>
      </c>
    </row>
    <row r="1310" spans="1:3" x14ac:dyDescent="0.25">
      <c r="A1310" s="5" t="s">
        <v>50</v>
      </c>
      <c r="B1310" t="s">
        <v>146</v>
      </c>
      <c r="C1310" t="b">
        <v>1</v>
      </c>
    </row>
    <row r="1311" spans="1:3" x14ac:dyDescent="0.25">
      <c r="A1311" s="5" t="s">
        <v>126</v>
      </c>
      <c r="B1311" t="s">
        <v>146</v>
      </c>
      <c r="C1311" t="b">
        <v>0</v>
      </c>
    </row>
    <row r="1312" spans="1:3" x14ac:dyDescent="0.25">
      <c r="A1312" s="5" t="s">
        <v>127</v>
      </c>
      <c r="B1312" t="s">
        <v>146</v>
      </c>
      <c r="C1312" t="b">
        <v>1</v>
      </c>
    </row>
    <row r="1313" spans="1:3" x14ac:dyDescent="0.25">
      <c r="A1313" s="5" t="s">
        <v>51</v>
      </c>
      <c r="B1313" t="s">
        <v>146</v>
      </c>
      <c r="C1313" t="b">
        <v>1</v>
      </c>
    </row>
    <row r="1314" spans="1:3" x14ac:dyDescent="0.25">
      <c r="A1314" s="5" t="s">
        <v>128</v>
      </c>
      <c r="B1314" t="s">
        <v>146</v>
      </c>
      <c r="C1314" t="b">
        <v>0</v>
      </c>
    </row>
    <row r="1315" spans="1:3" x14ac:dyDescent="0.25">
      <c r="A1315" s="5" t="s">
        <v>129</v>
      </c>
      <c r="B1315" t="s">
        <v>146</v>
      </c>
      <c r="C1315" t="b">
        <v>1</v>
      </c>
    </row>
    <row r="1316" spans="1:3" x14ac:dyDescent="0.25">
      <c r="A1316" s="5" t="s">
        <v>52</v>
      </c>
      <c r="B1316" t="s">
        <v>146</v>
      </c>
      <c r="C1316" t="b">
        <v>1</v>
      </c>
    </row>
    <row r="1317" spans="1:3" x14ac:dyDescent="0.25">
      <c r="A1317" s="5" t="s">
        <v>130</v>
      </c>
      <c r="B1317" t="s">
        <v>146</v>
      </c>
      <c r="C1317" t="b">
        <v>0</v>
      </c>
    </row>
    <row r="1318" spans="1:3" x14ac:dyDescent="0.25">
      <c r="A1318" s="5" t="s">
        <v>131</v>
      </c>
      <c r="B1318" t="s">
        <v>146</v>
      </c>
      <c r="C1318" t="b">
        <v>1</v>
      </c>
    </row>
    <row r="1319" spans="1:3" x14ac:dyDescent="0.25">
      <c r="A1319" s="5" t="s">
        <v>53</v>
      </c>
      <c r="B1319" t="s">
        <v>146</v>
      </c>
      <c r="C1319" t="b">
        <v>1</v>
      </c>
    </row>
    <row r="1320" spans="1:3" x14ac:dyDescent="0.25">
      <c r="A1320" s="5" t="s">
        <v>132</v>
      </c>
      <c r="B1320" t="s">
        <v>146</v>
      </c>
      <c r="C1320" t="b">
        <v>0</v>
      </c>
    </row>
    <row r="1321" spans="1:3" x14ac:dyDescent="0.25">
      <c r="A1321" s="5" t="s">
        <v>133</v>
      </c>
      <c r="B1321" t="s">
        <v>146</v>
      </c>
      <c r="C1321" t="b">
        <v>1</v>
      </c>
    </row>
    <row r="1322" spans="1:3" x14ac:dyDescent="0.25">
      <c r="A1322" s="5" t="s">
        <v>54</v>
      </c>
      <c r="B1322" t="s">
        <v>146</v>
      </c>
      <c r="C1322" t="b">
        <v>1</v>
      </c>
    </row>
    <row r="1323" spans="1:3" x14ac:dyDescent="0.25">
      <c r="A1323" s="5" t="s">
        <v>134</v>
      </c>
      <c r="B1323" t="s">
        <v>146</v>
      </c>
      <c r="C1323" t="b">
        <v>0</v>
      </c>
    </row>
    <row r="1324" spans="1:3" x14ac:dyDescent="0.25">
      <c r="A1324" s="5" t="s">
        <v>135</v>
      </c>
      <c r="B1324" t="s">
        <v>146</v>
      </c>
      <c r="C1324" t="b">
        <v>1</v>
      </c>
    </row>
    <row r="1325" spans="1:3" x14ac:dyDescent="0.25">
      <c r="A1325" s="5" t="s">
        <v>55</v>
      </c>
      <c r="B1325" t="s">
        <v>146</v>
      </c>
      <c r="C1325" t="b">
        <v>1</v>
      </c>
    </row>
    <row r="1326" spans="1:3" x14ac:dyDescent="0.25">
      <c r="A1326" s="5" t="s">
        <v>136</v>
      </c>
      <c r="B1326" t="s">
        <v>146</v>
      </c>
      <c r="C1326" t="b">
        <v>0</v>
      </c>
    </row>
    <row r="1327" spans="1:3" x14ac:dyDescent="0.25">
      <c r="A1327" s="5" t="s">
        <v>137</v>
      </c>
      <c r="B1327" t="s">
        <v>146</v>
      </c>
      <c r="C1327" t="b">
        <v>1</v>
      </c>
    </row>
    <row r="1328" spans="1:3" x14ac:dyDescent="0.25">
      <c r="A1328" s="5" t="s">
        <v>56</v>
      </c>
      <c r="B1328" t="s">
        <v>146</v>
      </c>
      <c r="C1328" t="b">
        <v>1</v>
      </c>
    </row>
    <row r="1329" spans="1:3" x14ac:dyDescent="0.25">
      <c r="A1329" s="5" t="s">
        <v>138</v>
      </c>
      <c r="B1329" t="s">
        <v>146</v>
      </c>
      <c r="C1329" t="b">
        <v>0</v>
      </c>
    </row>
    <row r="1330" spans="1:3" x14ac:dyDescent="0.25">
      <c r="A1330" s="5" t="s">
        <v>139</v>
      </c>
      <c r="B1330" t="s">
        <v>146</v>
      </c>
      <c r="C1330" t="b">
        <v>1</v>
      </c>
    </row>
    <row r="1331" spans="1:3" x14ac:dyDescent="0.25">
      <c r="A1331" s="5" t="s">
        <v>140</v>
      </c>
      <c r="B1331" t="s">
        <v>146</v>
      </c>
      <c r="C1331" t="b">
        <v>1</v>
      </c>
    </row>
    <row r="1332" spans="1:3" x14ac:dyDescent="0.25">
      <c r="A1332" s="5" t="s">
        <v>1583</v>
      </c>
      <c r="B1332" t="s">
        <v>146</v>
      </c>
      <c r="C1332" t="b">
        <v>1</v>
      </c>
    </row>
    <row r="1333" spans="1:3" x14ac:dyDescent="0.25">
      <c r="A1333" s="5" t="s">
        <v>454</v>
      </c>
      <c r="B1333" t="s">
        <v>146</v>
      </c>
      <c r="C1333" t="b">
        <v>1</v>
      </c>
    </row>
    <row r="1334" spans="1:3" x14ac:dyDescent="0.25">
      <c r="A1334" s="5" t="s">
        <v>455</v>
      </c>
      <c r="B1334" t="s">
        <v>146</v>
      </c>
      <c r="C1334" t="b">
        <v>1</v>
      </c>
    </row>
    <row r="1335" spans="1:3" x14ac:dyDescent="0.25">
      <c r="A1335" t="s">
        <v>635</v>
      </c>
    </row>
    <row r="1336" spans="1:3" x14ac:dyDescent="0.25">
      <c r="A1336" t="s">
        <v>632</v>
      </c>
    </row>
    <row r="1337" spans="1:3" x14ac:dyDescent="0.25">
      <c r="A1337" s="5" t="s">
        <v>24</v>
      </c>
      <c r="B1337" t="s">
        <v>144</v>
      </c>
      <c r="C1337" s="5" t="s">
        <v>587</v>
      </c>
    </row>
    <row r="1338" spans="1:3" x14ac:dyDescent="0.25">
      <c r="A1338" s="5" t="s">
        <v>24</v>
      </c>
      <c r="B1338" t="s">
        <v>145</v>
      </c>
      <c r="C1338" t="b">
        <v>0</v>
      </c>
    </row>
    <row r="1339" spans="1:3" x14ac:dyDescent="0.25">
      <c r="A1339" s="5" t="s">
        <v>77</v>
      </c>
      <c r="B1339" t="s">
        <v>146</v>
      </c>
      <c r="C1339" t="b">
        <v>1</v>
      </c>
    </row>
    <row r="1340" spans="1:3" x14ac:dyDescent="0.25">
      <c r="A1340" s="5" t="s">
        <v>261</v>
      </c>
      <c r="B1340" t="s">
        <v>146</v>
      </c>
      <c r="C1340" t="b">
        <v>1</v>
      </c>
    </row>
    <row r="1341" spans="1:3" x14ac:dyDescent="0.25">
      <c r="A1341" s="5" t="s">
        <v>259</v>
      </c>
      <c r="B1341" t="s">
        <v>146</v>
      </c>
      <c r="C1341" t="b">
        <v>1</v>
      </c>
    </row>
    <row r="1342" spans="1:3" x14ac:dyDescent="0.25">
      <c r="A1342" s="5" t="s">
        <v>478</v>
      </c>
      <c r="B1342" t="s">
        <v>146</v>
      </c>
      <c r="C1342" t="b">
        <v>0</v>
      </c>
    </row>
    <row r="1343" spans="1:3" x14ac:dyDescent="0.25">
      <c r="A1343" s="5" t="s">
        <v>110</v>
      </c>
      <c r="B1343" t="s">
        <v>146</v>
      </c>
      <c r="C1343" t="b">
        <v>0</v>
      </c>
    </row>
    <row r="1344" spans="1:3" x14ac:dyDescent="0.25">
      <c r="A1344" s="5" t="s">
        <v>1242</v>
      </c>
      <c r="B1344" t="s">
        <v>146</v>
      </c>
      <c r="C1344" t="b">
        <v>1</v>
      </c>
    </row>
    <row r="1345" spans="1:3" x14ac:dyDescent="0.25">
      <c r="A1345" s="5" t="s">
        <v>479</v>
      </c>
      <c r="B1345" t="s">
        <v>146</v>
      </c>
      <c r="C1345" t="b">
        <v>0</v>
      </c>
    </row>
    <row r="1346" spans="1:3" x14ac:dyDescent="0.25">
      <c r="A1346" s="5" t="s">
        <v>262</v>
      </c>
      <c r="B1346" t="s">
        <v>146</v>
      </c>
      <c r="C1346" t="b">
        <v>0</v>
      </c>
    </row>
    <row r="1347" spans="1:3" x14ac:dyDescent="0.25">
      <c r="A1347" s="5" t="s">
        <v>111</v>
      </c>
      <c r="B1347" t="s">
        <v>146</v>
      </c>
      <c r="C1347" t="b">
        <v>0</v>
      </c>
    </row>
    <row r="1348" spans="1:3" x14ac:dyDescent="0.25">
      <c r="A1348" s="5" t="s">
        <v>394</v>
      </c>
      <c r="B1348" t="s">
        <v>146</v>
      </c>
      <c r="C1348" t="b">
        <v>0</v>
      </c>
    </row>
    <row r="1349" spans="1:3" x14ac:dyDescent="0.25">
      <c r="A1349" s="5" t="s">
        <v>112</v>
      </c>
      <c r="B1349" t="s">
        <v>146</v>
      </c>
      <c r="C1349" t="b">
        <v>0</v>
      </c>
    </row>
    <row r="1350" spans="1:3" x14ac:dyDescent="0.25">
      <c r="A1350" s="5" t="s">
        <v>113</v>
      </c>
      <c r="B1350" t="s">
        <v>146</v>
      </c>
      <c r="C1350" t="b">
        <v>0</v>
      </c>
    </row>
    <row r="1351" spans="1:3" x14ac:dyDescent="0.25">
      <c r="A1351" s="5" t="s">
        <v>114</v>
      </c>
      <c r="B1351" t="s">
        <v>146</v>
      </c>
      <c r="C1351" t="b">
        <v>1</v>
      </c>
    </row>
    <row r="1352" spans="1:3" x14ac:dyDescent="0.25">
      <c r="A1352" s="5" t="s">
        <v>115</v>
      </c>
      <c r="B1352" t="s">
        <v>146</v>
      </c>
      <c r="C1352" t="b">
        <v>1</v>
      </c>
    </row>
    <row r="1353" spans="1:3" x14ac:dyDescent="0.25">
      <c r="A1353" s="5" t="s">
        <v>45</v>
      </c>
      <c r="B1353" t="s">
        <v>146</v>
      </c>
      <c r="C1353" t="b">
        <v>0</v>
      </c>
    </row>
    <row r="1354" spans="1:3" x14ac:dyDescent="0.25">
      <c r="A1354" s="5" t="s">
        <v>116</v>
      </c>
      <c r="B1354" t="s">
        <v>146</v>
      </c>
      <c r="C1354" t="b">
        <v>1</v>
      </c>
    </row>
    <row r="1355" spans="1:3" x14ac:dyDescent="0.25">
      <c r="A1355" s="5" t="s">
        <v>117</v>
      </c>
      <c r="B1355" t="s">
        <v>146</v>
      </c>
      <c r="C1355" t="b">
        <v>1</v>
      </c>
    </row>
    <row r="1356" spans="1:3" x14ac:dyDescent="0.25">
      <c r="A1356" s="5" t="s">
        <v>46</v>
      </c>
      <c r="B1356" t="s">
        <v>146</v>
      </c>
      <c r="C1356" t="b">
        <v>0</v>
      </c>
    </row>
    <row r="1357" spans="1:3" x14ac:dyDescent="0.25">
      <c r="A1357" s="5" t="s">
        <v>118</v>
      </c>
      <c r="B1357" t="s">
        <v>146</v>
      </c>
      <c r="C1357" t="b">
        <v>1</v>
      </c>
    </row>
    <row r="1358" spans="1:3" x14ac:dyDescent="0.25">
      <c r="A1358" s="5" t="s">
        <v>119</v>
      </c>
      <c r="B1358" t="s">
        <v>146</v>
      </c>
      <c r="C1358" t="b">
        <v>1</v>
      </c>
    </row>
    <row r="1359" spans="1:3" x14ac:dyDescent="0.25">
      <c r="A1359" s="5" t="s">
        <v>47</v>
      </c>
      <c r="B1359" t="s">
        <v>146</v>
      </c>
      <c r="C1359" t="b">
        <v>0</v>
      </c>
    </row>
    <row r="1360" spans="1:3" x14ac:dyDescent="0.25">
      <c r="A1360" s="5" t="s">
        <v>120</v>
      </c>
      <c r="B1360" t="s">
        <v>146</v>
      </c>
      <c r="C1360" t="b">
        <v>1</v>
      </c>
    </row>
    <row r="1361" spans="1:3" x14ac:dyDescent="0.25">
      <c r="A1361" s="5" t="s">
        <v>121</v>
      </c>
      <c r="B1361" t="s">
        <v>146</v>
      </c>
      <c r="C1361" t="b">
        <v>1</v>
      </c>
    </row>
    <row r="1362" spans="1:3" x14ac:dyDescent="0.25">
      <c r="A1362" s="5" t="s">
        <v>48</v>
      </c>
      <c r="B1362" t="s">
        <v>146</v>
      </c>
      <c r="C1362" t="b">
        <v>0</v>
      </c>
    </row>
    <row r="1363" spans="1:3" x14ac:dyDescent="0.25">
      <c r="A1363" s="5" t="s">
        <v>122</v>
      </c>
      <c r="B1363" t="s">
        <v>146</v>
      </c>
      <c r="C1363" t="b">
        <v>1</v>
      </c>
    </row>
    <row r="1364" spans="1:3" x14ac:dyDescent="0.25">
      <c r="A1364" s="5" t="s">
        <v>123</v>
      </c>
      <c r="B1364" t="s">
        <v>146</v>
      </c>
      <c r="C1364" t="b">
        <v>1</v>
      </c>
    </row>
    <row r="1365" spans="1:3" x14ac:dyDescent="0.25">
      <c r="A1365" s="5" t="s">
        <v>49</v>
      </c>
      <c r="B1365" t="s">
        <v>146</v>
      </c>
      <c r="C1365" t="b">
        <v>0</v>
      </c>
    </row>
    <row r="1366" spans="1:3" x14ac:dyDescent="0.25">
      <c r="A1366" s="5" t="s">
        <v>124</v>
      </c>
      <c r="B1366" t="s">
        <v>146</v>
      </c>
      <c r="C1366" t="b">
        <v>1</v>
      </c>
    </row>
    <row r="1367" spans="1:3" x14ac:dyDescent="0.25">
      <c r="A1367" s="5" t="s">
        <v>125</v>
      </c>
      <c r="B1367" t="s">
        <v>146</v>
      </c>
      <c r="C1367" t="b">
        <v>1</v>
      </c>
    </row>
    <row r="1368" spans="1:3" x14ac:dyDescent="0.25">
      <c r="A1368" s="5" t="s">
        <v>50</v>
      </c>
      <c r="B1368" t="s">
        <v>146</v>
      </c>
      <c r="C1368" t="b">
        <v>0</v>
      </c>
    </row>
    <row r="1369" spans="1:3" x14ac:dyDescent="0.25">
      <c r="A1369" s="5" t="s">
        <v>126</v>
      </c>
      <c r="B1369" t="s">
        <v>146</v>
      </c>
      <c r="C1369" t="b">
        <v>1</v>
      </c>
    </row>
    <row r="1370" spans="1:3" x14ac:dyDescent="0.25">
      <c r="A1370" s="5" t="s">
        <v>127</v>
      </c>
      <c r="B1370" t="s">
        <v>146</v>
      </c>
      <c r="C1370" t="b">
        <v>1</v>
      </c>
    </row>
    <row r="1371" spans="1:3" x14ac:dyDescent="0.25">
      <c r="A1371" s="5" t="s">
        <v>51</v>
      </c>
      <c r="B1371" t="s">
        <v>146</v>
      </c>
      <c r="C1371" t="b">
        <v>0</v>
      </c>
    </row>
    <row r="1372" spans="1:3" x14ac:dyDescent="0.25">
      <c r="A1372" s="5" t="s">
        <v>128</v>
      </c>
      <c r="B1372" t="s">
        <v>146</v>
      </c>
      <c r="C1372" t="b">
        <v>1</v>
      </c>
    </row>
    <row r="1373" spans="1:3" x14ac:dyDescent="0.25">
      <c r="A1373" s="5" t="s">
        <v>129</v>
      </c>
      <c r="B1373" t="s">
        <v>146</v>
      </c>
      <c r="C1373" t="b">
        <v>1</v>
      </c>
    </row>
    <row r="1374" spans="1:3" x14ac:dyDescent="0.25">
      <c r="A1374" s="5" t="s">
        <v>52</v>
      </c>
      <c r="B1374" t="s">
        <v>146</v>
      </c>
      <c r="C1374" t="b">
        <v>0</v>
      </c>
    </row>
    <row r="1375" spans="1:3" x14ac:dyDescent="0.25">
      <c r="A1375" s="5" t="s">
        <v>130</v>
      </c>
      <c r="B1375" t="s">
        <v>146</v>
      </c>
      <c r="C1375" t="b">
        <v>1</v>
      </c>
    </row>
    <row r="1376" spans="1:3" x14ac:dyDescent="0.25">
      <c r="A1376" s="5" t="s">
        <v>131</v>
      </c>
      <c r="B1376" t="s">
        <v>146</v>
      </c>
      <c r="C1376" t="b">
        <v>1</v>
      </c>
    </row>
    <row r="1377" spans="1:3" x14ac:dyDescent="0.25">
      <c r="A1377" s="5" t="s">
        <v>53</v>
      </c>
      <c r="B1377" t="s">
        <v>146</v>
      </c>
      <c r="C1377" t="b">
        <v>0</v>
      </c>
    </row>
    <row r="1378" spans="1:3" x14ac:dyDescent="0.25">
      <c r="A1378" s="5" t="s">
        <v>132</v>
      </c>
      <c r="B1378" t="s">
        <v>146</v>
      </c>
      <c r="C1378" t="b">
        <v>1</v>
      </c>
    </row>
    <row r="1379" spans="1:3" x14ac:dyDescent="0.25">
      <c r="A1379" s="5" t="s">
        <v>133</v>
      </c>
      <c r="B1379" t="s">
        <v>146</v>
      </c>
      <c r="C1379" t="b">
        <v>1</v>
      </c>
    </row>
    <row r="1380" spans="1:3" x14ac:dyDescent="0.25">
      <c r="A1380" s="5" t="s">
        <v>54</v>
      </c>
      <c r="B1380" t="s">
        <v>146</v>
      </c>
      <c r="C1380" t="b">
        <v>0</v>
      </c>
    </row>
    <row r="1381" spans="1:3" x14ac:dyDescent="0.25">
      <c r="A1381" s="5" t="s">
        <v>134</v>
      </c>
      <c r="B1381" t="s">
        <v>146</v>
      </c>
      <c r="C1381" t="b">
        <v>1</v>
      </c>
    </row>
    <row r="1382" spans="1:3" x14ac:dyDescent="0.25">
      <c r="A1382" s="5" t="s">
        <v>135</v>
      </c>
      <c r="B1382" t="s">
        <v>146</v>
      </c>
      <c r="C1382" t="b">
        <v>1</v>
      </c>
    </row>
    <row r="1383" spans="1:3" x14ac:dyDescent="0.25">
      <c r="A1383" s="5" t="s">
        <v>55</v>
      </c>
      <c r="B1383" t="s">
        <v>146</v>
      </c>
      <c r="C1383" t="b">
        <v>0</v>
      </c>
    </row>
    <row r="1384" spans="1:3" x14ac:dyDescent="0.25">
      <c r="A1384" s="5" t="s">
        <v>136</v>
      </c>
      <c r="B1384" t="s">
        <v>146</v>
      </c>
      <c r="C1384" t="b">
        <v>1</v>
      </c>
    </row>
    <row r="1385" spans="1:3" x14ac:dyDescent="0.25">
      <c r="A1385" s="5" t="s">
        <v>137</v>
      </c>
      <c r="B1385" t="s">
        <v>146</v>
      </c>
      <c r="C1385" t="b">
        <v>1</v>
      </c>
    </row>
    <row r="1386" spans="1:3" x14ac:dyDescent="0.25">
      <c r="A1386" s="5" t="s">
        <v>56</v>
      </c>
      <c r="B1386" t="s">
        <v>146</v>
      </c>
      <c r="C1386" t="b">
        <v>0</v>
      </c>
    </row>
    <row r="1387" spans="1:3" x14ac:dyDescent="0.25">
      <c r="A1387" s="5" t="s">
        <v>138</v>
      </c>
      <c r="B1387" t="s">
        <v>146</v>
      </c>
      <c r="C1387" t="b">
        <v>1</v>
      </c>
    </row>
    <row r="1388" spans="1:3" x14ac:dyDescent="0.25">
      <c r="A1388" s="5" t="s">
        <v>139</v>
      </c>
      <c r="B1388" t="s">
        <v>146</v>
      </c>
      <c r="C1388" t="b">
        <v>1</v>
      </c>
    </row>
    <row r="1389" spans="1:3" x14ac:dyDescent="0.25">
      <c r="A1389" s="5" t="s">
        <v>140</v>
      </c>
      <c r="B1389" t="s">
        <v>146</v>
      </c>
      <c r="C1389" t="b">
        <v>1</v>
      </c>
    </row>
    <row r="1390" spans="1:3" x14ac:dyDescent="0.25">
      <c r="A1390" s="5" t="s">
        <v>1583</v>
      </c>
      <c r="B1390" t="s">
        <v>146</v>
      </c>
      <c r="C1390" t="b">
        <v>1</v>
      </c>
    </row>
    <row r="1391" spans="1:3" x14ac:dyDescent="0.25">
      <c r="A1391" s="5" t="s">
        <v>454</v>
      </c>
      <c r="B1391" t="s">
        <v>146</v>
      </c>
      <c r="C1391" t="b">
        <v>1</v>
      </c>
    </row>
    <row r="1392" spans="1:3" x14ac:dyDescent="0.25">
      <c r="A1392" s="5" t="s">
        <v>455</v>
      </c>
      <c r="B1392" t="s">
        <v>146</v>
      </c>
      <c r="C1392" t="b">
        <v>1</v>
      </c>
    </row>
    <row r="1393" spans="1:3" x14ac:dyDescent="0.25">
      <c r="A1393" t="s">
        <v>633</v>
      </c>
    </row>
    <row r="1394" spans="1:3" x14ac:dyDescent="0.25">
      <c r="A1394" t="s">
        <v>636</v>
      </c>
    </row>
    <row r="1395" spans="1:3" x14ac:dyDescent="0.25">
      <c r="A1395" s="5" t="s">
        <v>24</v>
      </c>
      <c r="B1395" t="s">
        <v>144</v>
      </c>
      <c r="C1395" s="5" t="s">
        <v>587</v>
      </c>
    </row>
    <row r="1396" spans="1:3" x14ac:dyDescent="0.25">
      <c r="A1396" s="5" t="s">
        <v>24</v>
      </c>
      <c r="B1396" t="s">
        <v>145</v>
      </c>
      <c r="C1396" t="b">
        <v>0</v>
      </c>
    </row>
    <row r="1397" spans="1:3" x14ac:dyDescent="0.25">
      <c r="A1397" s="5" t="s">
        <v>77</v>
      </c>
      <c r="B1397" t="s">
        <v>146</v>
      </c>
      <c r="C1397" t="b">
        <v>1</v>
      </c>
    </row>
    <row r="1398" spans="1:3" x14ac:dyDescent="0.25">
      <c r="A1398" s="5" t="s">
        <v>261</v>
      </c>
      <c r="B1398" t="s">
        <v>146</v>
      </c>
      <c r="C1398" t="b">
        <v>1</v>
      </c>
    </row>
    <row r="1399" spans="1:3" x14ac:dyDescent="0.25">
      <c r="A1399" s="5" t="s">
        <v>259</v>
      </c>
      <c r="B1399" t="s">
        <v>146</v>
      </c>
      <c r="C1399" t="b">
        <v>1</v>
      </c>
    </row>
    <row r="1400" spans="1:3" x14ac:dyDescent="0.25">
      <c r="A1400" s="5" t="s">
        <v>478</v>
      </c>
      <c r="B1400" t="s">
        <v>146</v>
      </c>
      <c r="C1400" t="b">
        <v>0</v>
      </c>
    </row>
    <row r="1401" spans="1:3" x14ac:dyDescent="0.25">
      <c r="A1401" s="5" t="s">
        <v>110</v>
      </c>
      <c r="B1401" t="s">
        <v>146</v>
      </c>
      <c r="C1401" t="b">
        <v>0</v>
      </c>
    </row>
    <row r="1402" spans="1:3" x14ac:dyDescent="0.25">
      <c r="A1402" s="5" t="s">
        <v>1242</v>
      </c>
      <c r="B1402" t="s">
        <v>146</v>
      </c>
      <c r="C1402" t="b">
        <v>1</v>
      </c>
    </row>
    <row r="1403" spans="1:3" x14ac:dyDescent="0.25">
      <c r="A1403" s="5" t="s">
        <v>479</v>
      </c>
      <c r="B1403" t="s">
        <v>146</v>
      </c>
      <c r="C1403" t="b">
        <v>0</v>
      </c>
    </row>
    <row r="1404" spans="1:3" x14ac:dyDescent="0.25">
      <c r="A1404" s="5" t="s">
        <v>262</v>
      </c>
      <c r="B1404" t="s">
        <v>146</v>
      </c>
      <c r="C1404" t="b">
        <v>0</v>
      </c>
    </row>
    <row r="1405" spans="1:3" x14ac:dyDescent="0.25">
      <c r="A1405" s="5" t="s">
        <v>111</v>
      </c>
      <c r="B1405" t="s">
        <v>146</v>
      </c>
      <c r="C1405" t="b">
        <v>0</v>
      </c>
    </row>
    <row r="1406" spans="1:3" x14ac:dyDescent="0.25">
      <c r="A1406" s="5" t="s">
        <v>394</v>
      </c>
      <c r="B1406" t="s">
        <v>146</v>
      </c>
      <c r="C1406" t="b">
        <v>0</v>
      </c>
    </row>
    <row r="1407" spans="1:3" x14ac:dyDescent="0.25">
      <c r="A1407" s="5" t="s">
        <v>112</v>
      </c>
      <c r="B1407" t="s">
        <v>146</v>
      </c>
      <c r="C1407" t="b">
        <v>0</v>
      </c>
    </row>
    <row r="1408" spans="1:3" x14ac:dyDescent="0.25">
      <c r="A1408" s="5" t="s">
        <v>113</v>
      </c>
      <c r="B1408" t="s">
        <v>146</v>
      </c>
      <c r="C1408" t="b">
        <v>1</v>
      </c>
    </row>
    <row r="1409" spans="1:3" x14ac:dyDescent="0.25">
      <c r="A1409" s="5" t="s">
        <v>114</v>
      </c>
      <c r="B1409" t="s">
        <v>146</v>
      </c>
      <c r="C1409" t="b">
        <v>1</v>
      </c>
    </row>
    <row r="1410" spans="1:3" x14ac:dyDescent="0.25">
      <c r="A1410" s="5" t="s">
        <v>115</v>
      </c>
      <c r="B1410" t="s">
        <v>146</v>
      </c>
      <c r="C1410" t="b">
        <v>0</v>
      </c>
    </row>
    <row r="1411" spans="1:3" x14ac:dyDescent="0.25">
      <c r="A1411" s="5" t="s">
        <v>45</v>
      </c>
      <c r="B1411" t="s">
        <v>146</v>
      </c>
      <c r="C1411" t="b">
        <v>1</v>
      </c>
    </row>
    <row r="1412" spans="1:3" x14ac:dyDescent="0.25">
      <c r="A1412" s="5" t="s">
        <v>116</v>
      </c>
      <c r="B1412" t="s">
        <v>146</v>
      </c>
      <c r="C1412" t="b">
        <v>1</v>
      </c>
    </row>
    <row r="1413" spans="1:3" x14ac:dyDescent="0.25">
      <c r="A1413" s="5" t="s">
        <v>117</v>
      </c>
      <c r="B1413" t="s">
        <v>146</v>
      </c>
      <c r="C1413" t="b">
        <v>0</v>
      </c>
    </row>
    <row r="1414" spans="1:3" x14ac:dyDescent="0.25">
      <c r="A1414" s="5" t="s">
        <v>46</v>
      </c>
      <c r="B1414" t="s">
        <v>146</v>
      </c>
      <c r="C1414" t="b">
        <v>1</v>
      </c>
    </row>
    <row r="1415" spans="1:3" x14ac:dyDescent="0.25">
      <c r="A1415" s="5" t="s">
        <v>118</v>
      </c>
      <c r="B1415" t="s">
        <v>146</v>
      </c>
      <c r="C1415" t="b">
        <v>1</v>
      </c>
    </row>
    <row r="1416" spans="1:3" x14ac:dyDescent="0.25">
      <c r="A1416" s="5" t="s">
        <v>119</v>
      </c>
      <c r="B1416" t="s">
        <v>146</v>
      </c>
      <c r="C1416" t="b">
        <v>0</v>
      </c>
    </row>
    <row r="1417" spans="1:3" x14ac:dyDescent="0.25">
      <c r="A1417" s="5" t="s">
        <v>47</v>
      </c>
      <c r="B1417" t="s">
        <v>146</v>
      </c>
      <c r="C1417" t="b">
        <v>1</v>
      </c>
    </row>
    <row r="1418" spans="1:3" x14ac:dyDescent="0.25">
      <c r="A1418" s="5" t="s">
        <v>120</v>
      </c>
      <c r="B1418" t="s">
        <v>146</v>
      </c>
      <c r="C1418" t="b">
        <v>1</v>
      </c>
    </row>
    <row r="1419" spans="1:3" x14ac:dyDescent="0.25">
      <c r="A1419" s="5" t="s">
        <v>121</v>
      </c>
      <c r="B1419" t="s">
        <v>146</v>
      </c>
      <c r="C1419" t="b">
        <v>0</v>
      </c>
    </row>
    <row r="1420" spans="1:3" x14ac:dyDescent="0.25">
      <c r="A1420" s="5" t="s">
        <v>48</v>
      </c>
      <c r="B1420" t="s">
        <v>146</v>
      </c>
      <c r="C1420" t="b">
        <v>1</v>
      </c>
    </row>
    <row r="1421" spans="1:3" x14ac:dyDescent="0.25">
      <c r="A1421" s="5" t="s">
        <v>122</v>
      </c>
      <c r="B1421" t="s">
        <v>146</v>
      </c>
      <c r="C1421" t="b">
        <v>1</v>
      </c>
    </row>
    <row r="1422" spans="1:3" x14ac:dyDescent="0.25">
      <c r="A1422" s="5" t="s">
        <v>123</v>
      </c>
      <c r="B1422" t="s">
        <v>146</v>
      </c>
      <c r="C1422" t="b">
        <v>0</v>
      </c>
    </row>
    <row r="1423" spans="1:3" x14ac:dyDescent="0.25">
      <c r="A1423" s="5" t="s">
        <v>49</v>
      </c>
      <c r="B1423" t="s">
        <v>146</v>
      </c>
      <c r="C1423" t="b">
        <v>1</v>
      </c>
    </row>
    <row r="1424" spans="1:3" x14ac:dyDescent="0.25">
      <c r="A1424" s="5" t="s">
        <v>124</v>
      </c>
      <c r="B1424" t="s">
        <v>146</v>
      </c>
      <c r="C1424" t="b">
        <v>1</v>
      </c>
    </row>
    <row r="1425" spans="1:3" x14ac:dyDescent="0.25">
      <c r="A1425" s="5" t="s">
        <v>125</v>
      </c>
      <c r="B1425" t="s">
        <v>146</v>
      </c>
      <c r="C1425" t="b">
        <v>0</v>
      </c>
    </row>
    <row r="1426" spans="1:3" x14ac:dyDescent="0.25">
      <c r="A1426" s="5" t="s">
        <v>50</v>
      </c>
      <c r="B1426" t="s">
        <v>146</v>
      </c>
      <c r="C1426" t="b">
        <v>1</v>
      </c>
    </row>
    <row r="1427" spans="1:3" x14ac:dyDescent="0.25">
      <c r="A1427" s="5" t="s">
        <v>126</v>
      </c>
      <c r="B1427" t="s">
        <v>146</v>
      </c>
      <c r="C1427" t="b">
        <v>1</v>
      </c>
    </row>
    <row r="1428" spans="1:3" x14ac:dyDescent="0.25">
      <c r="A1428" s="5" t="s">
        <v>127</v>
      </c>
      <c r="B1428" t="s">
        <v>146</v>
      </c>
      <c r="C1428" t="b">
        <v>0</v>
      </c>
    </row>
    <row r="1429" spans="1:3" x14ac:dyDescent="0.25">
      <c r="A1429" s="5" t="s">
        <v>51</v>
      </c>
      <c r="B1429" t="s">
        <v>146</v>
      </c>
      <c r="C1429" t="b">
        <v>1</v>
      </c>
    </row>
    <row r="1430" spans="1:3" x14ac:dyDescent="0.25">
      <c r="A1430" s="5" t="s">
        <v>128</v>
      </c>
      <c r="B1430" t="s">
        <v>146</v>
      </c>
      <c r="C1430" t="b">
        <v>1</v>
      </c>
    </row>
    <row r="1431" spans="1:3" x14ac:dyDescent="0.25">
      <c r="A1431" s="5" t="s">
        <v>129</v>
      </c>
      <c r="B1431" t="s">
        <v>146</v>
      </c>
      <c r="C1431" t="b">
        <v>0</v>
      </c>
    </row>
    <row r="1432" spans="1:3" x14ac:dyDescent="0.25">
      <c r="A1432" s="5" t="s">
        <v>52</v>
      </c>
      <c r="B1432" t="s">
        <v>146</v>
      </c>
      <c r="C1432" t="b">
        <v>1</v>
      </c>
    </row>
    <row r="1433" spans="1:3" x14ac:dyDescent="0.25">
      <c r="A1433" s="5" t="s">
        <v>130</v>
      </c>
      <c r="B1433" t="s">
        <v>146</v>
      </c>
      <c r="C1433" t="b">
        <v>1</v>
      </c>
    </row>
    <row r="1434" spans="1:3" x14ac:dyDescent="0.25">
      <c r="A1434" s="5" t="s">
        <v>131</v>
      </c>
      <c r="B1434" t="s">
        <v>146</v>
      </c>
      <c r="C1434" t="b">
        <v>0</v>
      </c>
    </row>
    <row r="1435" spans="1:3" x14ac:dyDescent="0.25">
      <c r="A1435" s="5" t="s">
        <v>53</v>
      </c>
      <c r="B1435" t="s">
        <v>146</v>
      </c>
      <c r="C1435" t="b">
        <v>1</v>
      </c>
    </row>
    <row r="1436" spans="1:3" x14ac:dyDescent="0.25">
      <c r="A1436" s="5" t="s">
        <v>132</v>
      </c>
      <c r="B1436" t="s">
        <v>146</v>
      </c>
      <c r="C1436" t="b">
        <v>1</v>
      </c>
    </row>
    <row r="1437" spans="1:3" x14ac:dyDescent="0.25">
      <c r="A1437" s="5" t="s">
        <v>133</v>
      </c>
      <c r="B1437" t="s">
        <v>146</v>
      </c>
      <c r="C1437" t="b">
        <v>0</v>
      </c>
    </row>
    <row r="1438" spans="1:3" x14ac:dyDescent="0.25">
      <c r="A1438" s="5" t="s">
        <v>54</v>
      </c>
      <c r="B1438" t="s">
        <v>146</v>
      </c>
      <c r="C1438" t="b">
        <v>1</v>
      </c>
    </row>
    <row r="1439" spans="1:3" x14ac:dyDescent="0.25">
      <c r="A1439" s="5" t="s">
        <v>134</v>
      </c>
      <c r="B1439" t="s">
        <v>146</v>
      </c>
      <c r="C1439" t="b">
        <v>1</v>
      </c>
    </row>
    <row r="1440" spans="1:3" x14ac:dyDescent="0.25">
      <c r="A1440" s="5" t="s">
        <v>135</v>
      </c>
      <c r="B1440" t="s">
        <v>146</v>
      </c>
      <c r="C1440" t="b">
        <v>0</v>
      </c>
    </row>
    <row r="1441" spans="1:3" x14ac:dyDescent="0.25">
      <c r="A1441" s="5" t="s">
        <v>55</v>
      </c>
      <c r="B1441" t="s">
        <v>146</v>
      </c>
      <c r="C1441" t="b">
        <v>1</v>
      </c>
    </row>
    <row r="1442" spans="1:3" x14ac:dyDescent="0.25">
      <c r="A1442" s="5" t="s">
        <v>136</v>
      </c>
      <c r="B1442" t="s">
        <v>146</v>
      </c>
      <c r="C1442" t="b">
        <v>1</v>
      </c>
    </row>
    <row r="1443" spans="1:3" x14ac:dyDescent="0.25">
      <c r="A1443" s="5" t="s">
        <v>137</v>
      </c>
      <c r="B1443" t="s">
        <v>146</v>
      </c>
      <c r="C1443" t="b">
        <v>0</v>
      </c>
    </row>
    <row r="1444" spans="1:3" x14ac:dyDescent="0.25">
      <c r="A1444" s="5" t="s">
        <v>56</v>
      </c>
      <c r="B1444" t="s">
        <v>146</v>
      </c>
      <c r="C1444" t="b">
        <v>1</v>
      </c>
    </row>
    <row r="1445" spans="1:3" x14ac:dyDescent="0.25">
      <c r="A1445" s="5" t="s">
        <v>138</v>
      </c>
      <c r="B1445" t="s">
        <v>146</v>
      </c>
      <c r="C1445" t="b">
        <v>1</v>
      </c>
    </row>
    <row r="1446" spans="1:3" x14ac:dyDescent="0.25">
      <c r="A1446" s="5" t="s">
        <v>139</v>
      </c>
      <c r="B1446" t="s">
        <v>146</v>
      </c>
      <c r="C1446" t="b">
        <v>0</v>
      </c>
    </row>
    <row r="1447" spans="1:3" x14ac:dyDescent="0.25">
      <c r="A1447" s="5" t="s">
        <v>140</v>
      </c>
      <c r="B1447" t="s">
        <v>146</v>
      </c>
      <c r="C1447" t="b">
        <v>1</v>
      </c>
    </row>
    <row r="1448" spans="1:3" x14ac:dyDescent="0.25">
      <c r="A1448" s="5" t="s">
        <v>1583</v>
      </c>
      <c r="B1448" t="s">
        <v>146</v>
      </c>
      <c r="C1448" t="b">
        <v>1</v>
      </c>
    </row>
    <row r="1449" spans="1:3" x14ac:dyDescent="0.25">
      <c r="A1449" s="5" t="s">
        <v>454</v>
      </c>
      <c r="B1449" t="s">
        <v>146</v>
      </c>
      <c r="C1449" t="b">
        <v>1</v>
      </c>
    </row>
    <row r="1450" spans="1:3" x14ac:dyDescent="0.25">
      <c r="A1450" s="5" t="s">
        <v>455</v>
      </c>
      <c r="B1450" t="s">
        <v>146</v>
      </c>
      <c r="C1450" t="b">
        <v>1</v>
      </c>
    </row>
    <row r="1451" spans="1:3" x14ac:dyDescent="0.25">
      <c r="A1451" t="s">
        <v>637</v>
      </c>
    </row>
    <row r="1452" spans="1:3" x14ac:dyDescent="0.25">
      <c r="A1452" t="s">
        <v>649</v>
      </c>
    </row>
    <row r="1453" spans="1:3" x14ac:dyDescent="0.25">
      <c r="A1453" s="5" t="s">
        <v>24</v>
      </c>
      <c r="B1453" t="s">
        <v>144</v>
      </c>
      <c r="C1453" s="5" t="s">
        <v>588</v>
      </c>
    </row>
    <row r="1454" spans="1:3" x14ac:dyDescent="0.25">
      <c r="A1454" s="5" t="s">
        <v>24</v>
      </c>
      <c r="B1454" t="s">
        <v>145</v>
      </c>
      <c r="C1454" t="b">
        <v>0</v>
      </c>
    </row>
    <row r="1455" spans="1:3" x14ac:dyDescent="0.25">
      <c r="A1455" s="5" t="s">
        <v>77</v>
      </c>
      <c r="B1455" t="s">
        <v>146</v>
      </c>
      <c r="C1455" t="b">
        <v>1</v>
      </c>
    </row>
    <row r="1456" spans="1:3" x14ac:dyDescent="0.25">
      <c r="A1456" s="5" t="s">
        <v>261</v>
      </c>
      <c r="B1456" t="s">
        <v>146</v>
      </c>
      <c r="C1456" t="b">
        <v>1</v>
      </c>
    </row>
    <row r="1457" spans="1:3" x14ac:dyDescent="0.25">
      <c r="A1457" s="5" t="s">
        <v>259</v>
      </c>
      <c r="B1457" t="s">
        <v>146</v>
      </c>
      <c r="C1457" t="b">
        <v>1</v>
      </c>
    </row>
    <row r="1458" spans="1:3" x14ac:dyDescent="0.25">
      <c r="A1458" s="5" t="s">
        <v>478</v>
      </c>
      <c r="B1458" t="s">
        <v>146</v>
      </c>
      <c r="C1458" t="b">
        <v>0</v>
      </c>
    </row>
    <row r="1459" spans="1:3" x14ac:dyDescent="0.25">
      <c r="A1459" s="5" t="s">
        <v>110</v>
      </c>
      <c r="B1459" t="s">
        <v>146</v>
      </c>
      <c r="C1459" t="b">
        <v>0</v>
      </c>
    </row>
    <row r="1460" spans="1:3" x14ac:dyDescent="0.25">
      <c r="A1460" s="5" t="s">
        <v>1242</v>
      </c>
      <c r="B1460" t="s">
        <v>146</v>
      </c>
      <c r="C1460" t="b">
        <v>1</v>
      </c>
    </row>
    <row r="1461" spans="1:3" x14ac:dyDescent="0.25">
      <c r="A1461" s="5" t="s">
        <v>479</v>
      </c>
      <c r="B1461" t="s">
        <v>146</v>
      </c>
      <c r="C1461" t="b">
        <v>0</v>
      </c>
    </row>
    <row r="1462" spans="1:3" x14ac:dyDescent="0.25">
      <c r="A1462" s="5" t="s">
        <v>262</v>
      </c>
      <c r="B1462" t="s">
        <v>146</v>
      </c>
      <c r="C1462" t="b">
        <v>0</v>
      </c>
    </row>
    <row r="1463" spans="1:3" x14ac:dyDescent="0.25">
      <c r="A1463" s="5" t="s">
        <v>111</v>
      </c>
      <c r="B1463" t="s">
        <v>146</v>
      </c>
      <c r="C1463" t="b">
        <v>0</v>
      </c>
    </row>
    <row r="1464" spans="1:3" x14ac:dyDescent="0.25">
      <c r="A1464" s="5" t="s">
        <v>394</v>
      </c>
      <c r="B1464" t="s">
        <v>146</v>
      </c>
      <c r="C1464" t="b">
        <v>0</v>
      </c>
    </row>
    <row r="1465" spans="1:3" x14ac:dyDescent="0.25">
      <c r="A1465" s="5" t="s">
        <v>112</v>
      </c>
      <c r="B1465" t="s">
        <v>146</v>
      </c>
      <c r="C1465" t="b">
        <v>0</v>
      </c>
    </row>
    <row r="1466" spans="1:3" x14ac:dyDescent="0.25">
      <c r="A1466" s="5" t="s">
        <v>113</v>
      </c>
      <c r="B1466" t="s">
        <v>146</v>
      </c>
      <c r="C1466" t="b">
        <v>0</v>
      </c>
    </row>
    <row r="1467" spans="1:3" x14ac:dyDescent="0.25">
      <c r="A1467" s="5" t="s">
        <v>114</v>
      </c>
      <c r="B1467" t="s">
        <v>146</v>
      </c>
      <c r="C1467" t="b">
        <v>0</v>
      </c>
    </row>
    <row r="1468" spans="1:3" x14ac:dyDescent="0.25">
      <c r="A1468" s="5" t="s">
        <v>115</v>
      </c>
      <c r="B1468" t="s">
        <v>146</v>
      </c>
      <c r="C1468" t="b">
        <v>0</v>
      </c>
    </row>
    <row r="1469" spans="1:3" x14ac:dyDescent="0.25">
      <c r="A1469" s="5" t="s">
        <v>116</v>
      </c>
      <c r="B1469" t="s">
        <v>146</v>
      </c>
      <c r="C1469" t="b">
        <v>0</v>
      </c>
    </row>
    <row r="1470" spans="1:3" x14ac:dyDescent="0.25">
      <c r="A1470" s="5" t="s">
        <v>118</v>
      </c>
      <c r="B1470" t="s">
        <v>146</v>
      </c>
      <c r="C1470" t="b">
        <v>0</v>
      </c>
    </row>
    <row r="1471" spans="1:3" x14ac:dyDescent="0.25">
      <c r="A1471" s="5" t="s">
        <v>120</v>
      </c>
      <c r="B1471" t="s">
        <v>146</v>
      </c>
      <c r="C1471" t="b">
        <v>0</v>
      </c>
    </row>
    <row r="1472" spans="1:3" x14ac:dyDescent="0.25">
      <c r="A1472" s="5" t="s">
        <v>122</v>
      </c>
      <c r="B1472" t="s">
        <v>146</v>
      </c>
      <c r="C1472" t="b">
        <v>0</v>
      </c>
    </row>
    <row r="1473" spans="1:3" x14ac:dyDescent="0.25">
      <c r="A1473" s="5" t="s">
        <v>124</v>
      </c>
      <c r="B1473" t="s">
        <v>146</v>
      </c>
      <c r="C1473" t="b">
        <v>0</v>
      </c>
    </row>
    <row r="1474" spans="1:3" x14ac:dyDescent="0.25">
      <c r="A1474" s="5" t="s">
        <v>126</v>
      </c>
      <c r="B1474" t="s">
        <v>146</v>
      </c>
      <c r="C1474" t="b">
        <v>0</v>
      </c>
    </row>
    <row r="1475" spans="1:3" x14ac:dyDescent="0.25">
      <c r="A1475" s="5" t="s">
        <v>128</v>
      </c>
      <c r="B1475" t="s">
        <v>146</v>
      </c>
      <c r="C1475" t="b">
        <v>0</v>
      </c>
    </row>
    <row r="1476" spans="1:3" x14ac:dyDescent="0.25">
      <c r="A1476" s="5" t="s">
        <v>130</v>
      </c>
      <c r="B1476" t="s">
        <v>146</v>
      </c>
      <c r="C1476" t="b">
        <v>0</v>
      </c>
    </row>
    <row r="1477" spans="1:3" x14ac:dyDescent="0.25">
      <c r="A1477" s="5" t="s">
        <v>132</v>
      </c>
      <c r="B1477" t="s">
        <v>146</v>
      </c>
      <c r="C1477" t="b">
        <v>0</v>
      </c>
    </row>
    <row r="1478" spans="1:3" x14ac:dyDescent="0.25">
      <c r="A1478" s="5" t="s">
        <v>134</v>
      </c>
      <c r="B1478" t="s">
        <v>146</v>
      </c>
      <c r="C1478" t="b">
        <v>0</v>
      </c>
    </row>
    <row r="1479" spans="1:3" x14ac:dyDescent="0.25">
      <c r="A1479" s="5" t="s">
        <v>136</v>
      </c>
      <c r="B1479" t="s">
        <v>146</v>
      </c>
      <c r="C1479" t="b">
        <v>0</v>
      </c>
    </row>
    <row r="1480" spans="1:3" x14ac:dyDescent="0.25">
      <c r="A1480" s="5" t="s">
        <v>138</v>
      </c>
      <c r="B1480" t="s">
        <v>146</v>
      </c>
      <c r="C1480" t="b">
        <v>0</v>
      </c>
    </row>
    <row r="1481" spans="1:3" x14ac:dyDescent="0.25">
      <c r="A1481" s="5" t="s">
        <v>45</v>
      </c>
      <c r="B1481" t="s">
        <v>146</v>
      </c>
      <c r="C1481" t="b">
        <v>0</v>
      </c>
    </row>
    <row r="1482" spans="1:3" x14ac:dyDescent="0.25">
      <c r="A1482" s="5" t="s">
        <v>46</v>
      </c>
      <c r="B1482" t="s">
        <v>146</v>
      </c>
      <c r="C1482" t="b">
        <v>0</v>
      </c>
    </row>
    <row r="1483" spans="1:3" x14ac:dyDescent="0.25">
      <c r="A1483" s="5" t="s">
        <v>47</v>
      </c>
      <c r="B1483" t="s">
        <v>146</v>
      </c>
      <c r="C1483" t="b">
        <v>0</v>
      </c>
    </row>
    <row r="1484" spans="1:3" x14ac:dyDescent="0.25">
      <c r="A1484" s="5" t="s">
        <v>48</v>
      </c>
      <c r="B1484" t="s">
        <v>146</v>
      </c>
      <c r="C1484" t="b">
        <v>0</v>
      </c>
    </row>
    <row r="1485" spans="1:3" x14ac:dyDescent="0.25">
      <c r="A1485" s="5" t="s">
        <v>49</v>
      </c>
      <c r="B1485" t="s">
        <v>146</v>
      </c>
      <c r="C1485" t="b">
        <v>0</v>
      </c>
    </row>
    <row r="1486" spans="1:3" x14ac:dyDescent="0.25">
      <c r="A1486" s="5" t="s">
        <v>50</v>
      </c>
      <c r="B1486" t="s">
        <v>146</v>
      </c>
      <c r="C1486" t="b">
        <v>0</v>
      </c>
    </row>
    <row r="1487" spans="1:3" x14ac:dyDescent="0.25">
      <c r="A1487" s="5" t="s">
        <v>51</v>
      </c>
      <c r="B1487" t="s">
        <v>146</v>
      </c>
      <c r="C1487" t="b">
        <v>0</v>
      </c>
    </row>
    <row r="1488" spans="1:3" x14ac:dyDescent="0.25">
      <c r="A1488" s="5" t="s">
        <v>52</v>
      </c>
      <c r="B1488" t="s">
        <v>146</v>
      </c>
      <c r="C1488" t="b">
        <v>0</v>
      </c>
    </row>
    <row r="1489" spans="1:3" x14ac:dyDescent="0.25">
      <c r="A1489" s="5" t="s">
        <v>53</v>
      </c>
      <c r="B1489" t="s">
        <v>146</v>
      </c>
      <c r="C1489" t="b">
        <v>0</v>
      </c>
    </row>
    <row r="1490" spans="1:3" x14ac:dyDescent="0.25">
      <c r="A1490" s="5" t="s">
        <v>54</v>
      </c>
      <c r="B1490" t="s">
        <v>146</v>
      </c>
      <c r="C1490" t="b">
        <v>0</v>
      </c>
    </row>
    <row r="1491" spans="1:3" x14ac:dyDescent="0.25">
      <c r="A1491" s="5" t="s">
        <v>55</v>
      </c>
      <c r="B1491" t="s">
        <v>146</v>
      </c>
      <c r="C1491" t="b">
        <v>0</v>
      </c>
    </row>
    <row r="1492" spans="1:3" x14ac:dyDescent="0.25">
      <c r="A1492" s="5" t="s">
        <v>56</v>
      </c>
      <c r="B1492" t="s">
        <v>146</v>
      </c>
      <c r="C1492" t="b">
        <v>0</v>
      </c>
    </row>
    <row r="1493" spans="1:3" x14ac:dyDescent="0.25">
      <c r="A1493" s="5" t="s">
        <v>117</v>
      </c>
      <c r="B1493" t="s">
        <v>146</v>
      </c>
      <c r="C1493" t="b">
        <v>0</v>
      </c>
    </row>
    <row r="1494" spans="1:3" x14ac:dyDescent="0.25">
      <c r="A1494" s="5" t="s">
        <v>119</v>
      </c>
      <c r="B1494" t="s">
        <v>146</v>
      </c>
      <c r="C1494" t="b">
        <v>0</v>
      </c>
    </row>
    <row r="1495" spans="1:3" x14ac:dyDescent="0.25">
      <c r="A1495" s="5" t="s">
        <v>121</v>
      </c>
      <c r="B1495" t="s">
        <v>146</v>
      </c>
      <c r="C1495" t="b">
        <v>0</v>
      </c>
    </row>
    <row r="1496" spans="1:3" x14ac:dyDescent="0.25">
      <c r="A1496" s="5" t="s">
        <v>123</v>
      </c>
      <c r="B1496" t="s">
        <v>146</v>
      </c>
      <c r="C1496" t="b">
        <v>0</v>
      </c>
    </row>
    <row r="1497" spans="1:3" x14ac:dyDescent="0.25">
      <c r="A1497" s="5" t="s">
        <v>125</v>
      </c>
      <c r="B1497" t="s">
        <v>146</v>
      </c>
      <c r="C1497" t="b">
        <v>0</v>
      </c>
    </row>
    <row r="1498" spans="1:3" x14ac:dyDescent="0.25">
      <c r="A1498" s="5" t="s">
        <v>127</v>
      </c>
      <c r="B1498" t="s">
        <v>146</v>
      </c>
      <c r="C1498" t="b">
        <v>0</v>
      </c>
    </row>
    <row r="1499" spans="1:3" x14ac:dyDescent="0.25">
      <c r="A1499" s="5" t="s">
        <v>129</v>
      </c>
      <c r="B1499" t="s">
        <v>146</v>
      </c>
      <c r="C1499" t="b">
        <v>0</v>
      </c>
    </row>
    <row r="1500" spans="1:3" x14ac:dyDescent="0.25">
      <c r="A1500" s="5" t="s">
        <v>131</v>
      </c>
      <c r="B1500" t="s">
        <v>146</v>
      </c>
      <c r="C1500" t="b">
        <v>0</v>
      </c>
    </row>
    <row r="1501" spans="1:3" x14ac:dyDescent="0.25">
      <c r="A1501" s="5" t="s">
        <v>133</v>
      </c>
      <c r="B1501" t="s">
        <v>146</v>
      </c>
      <c r="C1501" t="b">
        <v>0</v>
      </c>
    </row>
    <row r="1502" spans="1:3" x14ac:dyDescent="0.25">
      <c r="A1502" s="5" t="s">
        <v>135</v>
      </c>
      <c r="B1502" t="s">
        <v>146</v>
      </c>
      <c r="C1502" t="b">
        <v>0</v>
      </c>
    </row>
    <row r="1503" spans="1:3" x14ac:dyDescent="0.25">
      <c r="A1503" s="5" t="s">
        <v>137</v>
      </c>
      <c r="B1503" t="s">
        <v>146</v>
      </c>
      <c r="C1503" t="b">
        <v>0</v>
      </c>
    </row>
    <row r="1504" spans="1:3" x14ac:dyDescent="0.25">
      <c r="A1504" s="5" t="s">
        <v>139</v>
      </c>
      <c r="B1504" t="s">
        <v>146</v>
      </c>
      <c r="C1504" t="b">
        <v>0</v>
      </c>
    </row>
    <row r="1505" spans="1:3" x14ac:dyDescent="0.25">
      <c r="A1505" s="5" t="s">
        <v>140</v>
      </c>
      <c r="B1505" t="s">
        <v>146</v>
      </c>
      <c r="C1505" t="b">
        <v>1</v>
      </c>
    </row>
    <row r="1506" spans="1:3" x14ac:dyDescent="0.25">
      <c r="A1506" s="5" t="s">
        <v>1583</v>
      </c>
      <c r="B1506" t="s">
        <v>146</v>
      </c>
      <c r="C1506" t="b">
        <v>1</v>
      </c>
    </row>
    <row r="1507" spans="1:3" x14ac:dyDescent="0.25">
      <c r="A1507" s="5" t="s">
        <v>454</v>
      </c>
      <c r="B1507" t="s">
        <v>146</v>
      </c>
      <c r="C1507" t="b">
        <v>1</v>
      </c>
    </row>
    <row r="1508" spans="1:3" x14ac:dyDescent="0.25">
      <c r="A1508" s="5" t="s">
        <v>455</v>
      </c>
      <c r="B1508" t="s">
        <v>146</v>
      </c>
      <c r="C1508" t="b">
        <v>1</v>
      </c>
    </row>
    <row r="1509" spans="1:3" x14ac:dyDescent="0.25">
      <c r="A1509" t="s">
        <v>650</v>
      </c>
    </row>
    <row r="1510" spans="1:3" x14ac:dyDescent="0.25">
      <c r="A1510" t="s">
        <v>1038</v>
      </c>
    </row>
    <row r="1511" spans="1:3" x14ac:dyDescent="0.25">
      <c r="A1511" s="5" t="s">
        <v>24</v>
      </c>
      <c r="B1511" t="s">
        <v>144</v>
      </c>
      <c r="C1511" s="5" t="s">
        <v>588</v>
      </c>
    </row>
    <row r="1512" spans="1:3" x14ac:dyDescent="0.25">
      <c r="A1512" s="5" t="s">
        <v>24</v>
      </c>
      <c r="B1512" t="s">
        <v>145</v>
      </c>
      <c r="C1512" t="b">
        <v>0</v>
      </c>
    </row>
    <row r="1513" spans="1:3" x14ac:dyDescent="0.25">
      <c r="A1513" s="5" t="s">
        <v>77</v>
      </c>
      <c r="B1513" t="s">
        <v>146</v>
      </c>
      <c r="C1513" t="b">
        <v>0</v>
      </c>
    </row>
    <row r="1514" spans="1:3" x14ac:dyDescent="0.25">
      <c r="A1514" s="5" t="s">
        <v>261</v>
      </c>
      <c r="B1514" t="s">
        <v>146</v>
      </c>
      <c r="C1514" t="b">
        <v>0</v>
      </c>
    </row>
    <row r="1515" spans="1:3" x14ac:dyDescent="0.25">
      <c r="A1515" s="5" t="s">
        <v>259</v>
      </c>
      <c r="B1515" t="s">
        <v>146</v>
      </c>
      <c r="C1515" t="b">
        <v>0</v>
      </c>
    </row>
    <row r="1516" spans="1:3" x14ac:dyDescent="0.25">
      <c r="A1516" s="5" t="s">
        <v>478</v>
      </c>
      <c r="B1516" t="s">
        <v>146</v>
      </c>
      <c r="C1516" t="b">
        <v>0</v>
      </c>
    </row>
    <row r="1517" spans="1:3" x14ac:dyDescent="0.25">
      <c r="A1517" s="5" t="s">
        <v>110</v>
      </c>
      <c r="B1517" t="s">
        <v>146</v>
      </c>
      <c r="C1517" t="b">
        <v>0</v>
      </c>
    </row>
    <row r="1518" spans="1:3" x14ac:dyDescent="0.25">
      <c r="A1518" s="5" t="s">
        <v>1242</v>
      </c>
      <c r="B1518" t="s">
        <v>146</v>
      </c>
      <c r="C1518" t="b">
        <v>0</v>
      </c>
    </row>
    <row r="1519" spans="1:3" x14ac:dyDescent="0.25">
      <c r="A1519" s="5" t="s">
        <v>479</v>
      </c>
      <c r="B1519" t="s">
        <v>146</v>
      </c>
      <c r="C1519" t="b">
        <v>0</v>
      </c>
    </row>
    <row r="1520" spans="1:3" x14ac:dyDescent="0.25">
      <c r="A1520" s="5" t="s">
        <v>262</v>
      </c>
      <c r="B1520" t="s">
        <v>146</v>
      </c>
      <c r="C1520" t="b">
        <v>0</v>
      </c>
    </row>
    <row r="1521" spans="1:3" x14ac:dyDescent="0.25">
      <c r="A1521" s="5" t="s">
        <v>111</v>
      </c>
      <c r="B1521" t="s">
        <v>146</v>
      </c>
      <c r="C1521" t="b">
        <v>0</v>
      </c>
    </row>
    <row r="1522" spans="1:3" x14ac:dyDescent="0.25">
      <c r="A1522" s="5" t="s">
        <v>394</v>
      </c>
      <c r="B1522" t="s">
        <v>146</v>
      </c>
      <c r="C1522" t="b">
        <v>0</v>
      </c>
    </row>
    <row r="1523" spans="1:3" x14ac:dyDescent="0.25">
      <c r="A1523" s="5" t="s">
        <v>112</v>
      </c>
      <c r="B1523" t="s">
        <v>146</v>
      </c>
      <c r="C1523" t="b">
        <v>0</v>
      </c>
    </row>
    <row r="1524" spans="1:3" x14ac:dyDescent="0.25">
      <c r="A1524" s="5" t="s">
        <v>113</v>
      </c>
      <c r="B1524" t="s">
        <v>146</v>
      </c>
      <c r="C1524" t="b">
        <v>0</v>
      </c>
    </row>
    <row r="1525" spans="1:3" x14ac:dyDescent="0.25">
      <c r="A1525" s="5" t="s">
        <v>114</v>
      </c>
      <c r="B1525" t="s">
        <v>146</v>
      </c>
      <c r="C1525" t="b">
        <v>0</v>
      </c>
    </row>
    <row r="1526" spans="1:3" x14ac:dyDescent="0.25">
      <c r="A1526" s="5" t="s">
        <v>115</v>
      </c>
      <c r="B1526" t="s">
        <v>146</v>
      </c>
      <c r="C1526" t="b">
        <v>0</v>
      </c>
    </row>
    <row r="1527" spans="1:3" x14ac:dyDescent="0.25">
      <c r="A1527" s="5" t="s">
        <v>116</v>
      </c>
      <c r="B1527" t="s">
        <v>146</v>
      </c>
      <c r="C1527" t="b">
        <v>0</v>
      </c>
    </row>
    <row r="1528" spans="1:3" x14ac:dyDescent="0.25">
      <c r="A1528" s="5" t="s">
        <v>118</v>
      </c>
      <c r="B1528" t="s">
        <v>146</v>
      </c>
      <c r="C1528" t="b">
        <v>0</v>
      </c>
    </row>
    <row r="1529" spans="1:3" x14ac:dyDescent="0.25">
      <c r="A1529" s="5" t="s">
        <v>120</v>
      </c>
      <c r="B1529" t="s">
        <v>146</v>
      </c>
      <c r="C1529" t="b">
        <v>0</v>
      </c>
    </row>
    <row r="1530" spans="1:3" x14ac:dyDescent="0.25">
      <c r="A1530" s="5" t="s">
        <v>122</v>
      </c>
      <c r="B1530" t="s">
        <v>146</v>
      </c>
      <c r="C1530" t="b">
        <v>0</v>
      </c>
    </row>
    <row r="1531" spans="1:3" x14ac:dyDescent="0.25">
      <c r="A1531" s="5" t="s">
        <v>124</v>
      </c>
      <c r="B1531" t="s">
        <v>146</v>
      </c>
      <c r="C1531" t="b">
        <v>0</v>
      </c>
    </row>
    <row r="1532" spans="1:3" x14ac:dyDescent="0.25">
      <c r="A1532" s="5" t="s">
        <v>126</v>
      </c>
      <c r="B1532" t="s">
        <v>146</v>
      </c>
      <c r="C1532" t="b">
        <v>0</v>
      </c>
    </row>
    <row r="1533" spans="1:3" x14ac:dyDescent="0.25">
      <c r="A1533" s="5" t="s">
        <v>128</v>
      </c>
      <c r="B1533" t="s">
        <v>146</v>
      </c>
      <c r="C1533" t="b">
        <v>0</v>
      </c>
    </row>
    <row r="1534" spans="1:3" x14ac:dyDescent="0.25">
      <c r="A1534" s="5" t="s">
        <v>130</v>
      </c>
      <c r="B1534" t="s">
        <v>146</v>
      </c>
      <c r="C1534" t="b">
        <v>0</v>
      </c>
    </row>
    <row r="1535" spans="1:3" x14ac:dyDescent="0.25">
      <c r="A1535" s="5" t="s">
        <v>132</v>
      </c>
      <c r="B1535" t="s">
        <v>146</v>
      </c>
      <c r="C1535" t="b">
        <v>0</v>
      </c>
    </row>
    <row r="1536" spans="1:3" x14ac:dyDescent="0.25">
      <c r="A1536" s="5" t="s">
        <v>134</v>
      </c>
      <c r="B1536" t="s">
        <v>146</v>
      </c>
      <c r="C1536" t="b">
        <v>0</v>
      </c>
    </row>
    <row r="1537" spans="1:3" x14ac:dyDescent="0.25">
      <c r="A1537" s="5" t="s">
        <v>136</v>
      </c>
      <c r="B1537" t="s">
        <v>146</v>
      </c>
      <c r="C1537" t="b">
        <v>0</v>
      </c>
    </row>
    <row r="1538" spans="1:3" x14ac:dyDescent="0.25">
      <c r="A1538" s="5" t="s">
        <v>138</v>
      </c>
      <c r="B1538" t="s">
        <v>146</v>
      </c>
      <c r="C1538" t="b">
        <v>0</v>
      </c>
    </row>
    <row r="1539" spans="1:3" x14ac:dyDescent="0.25">
      <c r="A1539" s="5" t="s">
        <v>45</v>
      </c>
      <c r="B1539" t="s">
        <v>146</v>
      </c>
      <c r="C1539" t="b">
        <v>0</v>
      </c>
    </row>
    <row r="1540" spans="1:3" x14ac:dyDescent="0.25">
      <c r="A1540" s="5" t="s">
        <v>46</v>
      </c>
      <c r="B1540" t="s">
        <v>146</v>
      </c>
      <c r="C1540" t="b">
        <v>0</v>
      </c>
    </row>
    <row r="1541" spans="1:3" x14ac:dyDescent="0.25">
      <c r="A1541" s="5" t="s">
        <v>47</v>
      </c>
      <c r="B1541" t="s">
        <v>146</v>
      </c>
      <c r="C1541" t="b">
        <v>0</v>
      </c>
    </row>
    <row r="1542" spans="1:3" x14ac:dyDescent="0.25">
      <c r="A1542" s="5" t="s">
        <v>48</v>
      </c>
      <c r="B1542" t="s">
        <v>146</v>
      </c>
      <c r="C1542" t="b">
        <v>0</v>
      </c>
    </row>
    <row r="1543" spans="1:3" x14ac:dyDescent="0.25">
      <c r="A1543" s="5" t="s">
        <v>49</v>
      </c>
      <c r="B1543" t="s">
        <v>146</v>
      </c>
      <c r="C1543" t="b">
        <v>0</v>
      </c>
    </row>
    <row r="1544" spans="1:3" x14ac:dyDescent="0.25">
      <c r="A1544" s="5" t="s">
        <v>50</v>
      </c>
      <c r="B1544" t="s">
        <v>146</v>
      </c>
      <c r="C1544" t="b">
        <v>0</v>
      </c>
    </row>
    <row r="1545" spans="1:3" x14ac:dyDescent="0.25">
      <c r="A1545" s="5" t="s">
        <v>51</v>
      </c>
      <c r="B1545" t="s">
        <v>146</v>
      </c>
      <c r="C1545" t="b">
        <v>0</v>
      </c>
    </row>
    <row r="1546" spans="1:3" x14ac:dyDescent="0.25">
      <c r="A1546" s="5" t="s">
        <v>52</v>
      </c>
      <c r="B1546" t="s">
        <v>146</v>
      </c>
      <c r="C1546" t="b">
        <v>0</v>
      </c>
    </row>
    <row r="1547" spans="1:3" x14ac:dyDescent="0.25">
      <c r="A1547" s="5" t="s">
        <v>53</v>
      </c>
      <c r="B1547" t="s">
        <v>146</v>
      </c>
      <c r="C1547" t="b">
        <v>0</v>
      </c>
    </row>
    <row r="1548" spans="1:3" x14ac:dyDescent="0.25">
      <c r="A1548" s="5" t="s">
        <v>54</v>
      </c>
      <c r="B1548" t="s">
        <v>146</v>
      </c>
      <c r="C1548" t="b">
        <v>0</v>
      </c>
    </row>
    <row r="1549" spans="1:3" x14ac:dyDescent="0.25">
      <c r="A1549" s="5" t="s">
        <v>55</v>
      </c>
      <c r="B1549" t="s">
        <v>146</v>
      </c>
      <c r="C1549" t="b">
        <v>0</v>
      </c>
    </row>
    <row r="1550" spans="1:3" x14ac:dyDescent="0.25">
      <c r="A1550" s="5" t="s">
        <v>56</v>
      </c>
      <c r="B1550" t="s">
        <v>146</v>
      </c>
      <c r="C1550" t="b">
        <v>0</v>
      </c>
    </row>
    <row r="1551" spans="1:3" x14ac:dyDescent="0.25">
      <c r="A1551" s="5" t="s">
        <v>117</v>
      </c>
      <c r="B1551" t="s">
        <v>146</v>
      </c>
      <c r="C1551" t="b">
        <v>0</v>
      </c>
    </row>
    <row r="1552" spans="1:3" x14ac:dyDescent="0.25">
      <c r="A1552" s="5" t="s">
        <v>119</v>
      </c>
      <c r="B1552" t="s">
        <v>146</v>
      </c>
      <c r="C1552" t="b">
        <v>0</v>
      </c>
    </row>
    <row r="1553" spans="1:3" x14ac:dyDescent="0.25">
      <c r="A1553" s="5" t="s">
        <v>121</v>
      </c>
      <c r="B1553" t="s">
        <v>146</v>
      </c>
      <c r="C1553" t="b">
        <v>0</v>
      </c>
    </row>
    <row r="1554" spans="1:3" x14ac:dyDescent="0.25">
      <c r="A1554" s="5" t="s">
        <v>123</v>
      </c>
      <c r="B1554" t="s">
        <v>146</v>
      </c>
      <c r="C1554" t="b">
        <v>0</v>
      </c>
    </row>
    <row r="1555" spans="1:3" x14ac:dyDescent="0.25">
      <c r="A1555" s="5" t="s">
        <v>125</v>
      </c>
      <c r="B1555" t="s">
        <v>146</v>
      </c>
      <c r="C1555" t="b">
        <v>0</v>
      </c>
    </row>
    <row r="1556" spans="1:3" x14ac:dyDescent="0.25">
      <c r="A1556" s="5" t="s">
        <v>127</v>
      </c>
      <c r="B1556" t="s">
        <v>146</v>
      </c>
      <c r="C1556" t="b">
        <v>0</v>
      </c>
    </row>
    <row r="1557" spans="1:3" x14ac:dyDescent="0.25">
      <c r="A1557" s="5" t="s">
        <v>129</v>
      </c>
      <c r="B1557" t="s">
        <v>146</v>
      </c>
      <c r="C1557" t="b">
        <v>0</v>
      </c>
    </row>
    <row r="1558" spans="1:3" x14ac:dyDescent="0.25">
      <c r="A1558" s="5" t="s">
        <v>131</v>
      </c>
      <c r="B1558" t="s">
        <v>146</v>
      </c>
      <c r="C1558" t="b">
        <v>0</v>
      </c>
    </row>
    <row r="1559" spans="1:3" x14ac:dyDescent="0.25">
      <c r="A1559" s="5" t="s">
        <v>133</v>
      </c>
      <c r="B1559" t="s">
        <v>146</v>
      </c>
      <c r="C1559" t="b">
        <v>0</v>
      </c>
    </row>
    <row r="1560" spans="1:3" x14ac:dyDescent="0.25">
      <c r="A1560" s="5" t="s">
        <v>135</v>
      </c>
      <c r="B1560" t="s">
        <v>146</v>
      </c>
      <c r="C1560" t="b">
        <v>0</v>
      </c>
    </row>
    <row r="1561" spans="1:3" x14ac:dyDescent="0.25">
      <c r="A1561" s="5" t="s">
        <v>137</v>
      </c>
      <c r="B1561" t="s">
        <v>146</v>
      </c>
      <c r="C1561" t="b">
        <v>0</v>
      </c>
    </row>
    <row r="1562" spans="1:3" x14ac:dyDescent="0.25">
      <c r="A1562" s="5" t="s">
        <v>139</v>
      </c>
      <c r="B1562" t="s">
        <v>146</v>
      </c>
      <c r="C1562" t="b">
        <v>0</v>
      </c>
    </row>
    <row r="1563" spans="1:3" x14ac:dyDescent="0.25">
      <c r="A1563" s="5" t="s">
        <v>140</v>
      </c>
      <c r="B1563" t="s">
        <v>146</v>
      </c>
      <c r="C1563" t="b">
        <v>0</v>
      </c>
    </row>
    <row r="1564" spans="1:3" x14ac:dyDescent="0.25">
      <c r="A1564" s="5" t="s">
        <v>1583</v>
      </c>
      <c r="B1564" t="s">
        <v>146</v>
      </c>
      <c r="C1564" t="b">
        <v>0</v>
      </c>
    </row>
    <row r="1565" spans="1:3" x14ac:dyDescent="0.25">
      <c r="A1565" s="5" t="s">
        <v>454</v>
      </c>
      <c r="B1565" t="s">
        <v>146</v>
      </c>
      <c r="C1565" t="b">
        <v>0</v>
      </c>
    </row>
    <row r="1566" spans="1:3" x14ac:dyDescent="0.25">
      <c r="A1566" s="5" t="s">
        <v>455</v>
      </c>
      <c r="B1566" t="s">
        <v>146</v>
      </c>
      <c r="C1566" t="b">
        <v>0</v>
      </c>
    </row>
    <row r="1567" spans="1:3" x14ac:dyDescent="0.25">
      <c r="A1567" t="s">
        <v>1039</v>
      </c>
    </row>
    <row r="1568" spans="1:3" x14ac:dyDescent="0.25">
      <c r="A1568" t="s">
        <v>651</v>
      </c>
    </row>
    <row r="1569" spans="1:3" x14ac:dyDescent="0.25">
      <c r="A1569" s="5" t="s">
        <v>24</v>
      </c>
      <c r="B1569" t="s">
        <v>144</v>
      </c>
      <c r="C1569" s="5" t="s">
        <v>588</v>
      </c>
    </row>
    <row r="1570" spans="1:3" x14ac:dyDescent="0.25">
      <c r="A1570" s="5" t="s">
        <v>24</v>
      </c>
      <c r="B1570" t="s">
        <v>145</v>
      </c>
      <c r="C1570" t="b">
        <v>0</v>
      </c>
    </row>
    <row r="1571" spans="1:3" x14ac:dyDescent="0.25">
      <c r="A1571" s="5" t="s">
        <v>77</v>
      </c>
      <c r="B1571" t="s">
        <v>146</v>
      </c>
      <c r="C1571" t="b">
        <v>1</v>
      </c>
    </row>
    <row r="1572" spans="1:3" x14ac:dyDescent="0.25">
      <c r="A1572" s="5" t="s">
        <v>261</v>
      </c>
      <c r="B1572" t="s">
        <v>146</v>
      </c>
      <c r="C1572" t="b">
        <v>1</v>
      </c>
    </row>
    <row r="1573" spans="1:3" x14ac:dyDescent="0.25">
      <c r="A1573" s="5" t="s">
        <v>259</v>
      </c>
      <c r="B1573" t="s">
        <v>146</v>
      </c>
      <c r="C1573" t="b">
        <v>1</v>
      </c>
    </row>
    <row r="1574" spans="1:3" x14ac:dyDescent="0.25">
      <c r="A1574" s="5" t="s">
        <v>478</v>
      </c>
      <c r="B1574" t="s">
        <v>146</v>
      </c>
      <c r="C1574" t="b">
        <v>0</v>
      </c>
    </row>
    <row r="1575" spans="1:3" x14ac:dyDescent="0.25">
      <c r="A1575" s="5" t="s">
        <v>110</v>
      </c>
      <c r="B1575" t="s">
        <v>146</v>
      </c>
      <c r="C1575" t="b">
        <v>0</v>
      </c>
    </row>
    <row r="1576" spans="1:3" x14ac:dyDescent="0.25">
      <c r="A1576" s="5" t="s">
        <v>1242</v>
      </c>
      <c r="B1576" t="s">
        <v>146</v>
      </c>
      <c r="C1576" t="b">
        <v>1</v>
      </c>
    </row>
    <row r="1577" spans="1:3" x14ac:dyDescent="0.25">
      <c r="A1577" s="5" t="s">
        <v>479</v>
      </c>
      <c r="B1577" t="s">
        <v>146</v>
      </c>
      <c r="C1577" t="b">
        <v>0</v>
      </c>
    </row>
    <row r="1578" spans="1:3" x14ac:dyDescent="0.25">
      <c r="A1578" s="5" t="s">
        <v>262</v>
      </c>
      <c r="B1578" t="s">
        <v>146</v>
      </c>
      <c r="C1578" t="b">
        <v>0</v>
      </c>
    </row>
    <row r="1579" spans="1:3" x14ac:dyDescent="0.25">
      <c r="A1579" s="5" t="s">
        <v>111</v>
      </c>
      <c r="B1579" t="s">
        <v>146</v>
      </c>
      <c r="C1579" t="b">
        <v>0</v>
      </c>
    </row>
    <row r="1580" spans="1:3" x14ac:dyDescent="0.25">
      <c r="A1580" s="5" t="s">
        <v>394</v>
      </c>
      <c r="B1580" t="s">
        <v>146</v>
      </c>
      <c r="C1580" t="b">
        <v>0</v>
      </c>
    </row>
    <row r="1581" spans="1:3" x14ac:dyDescent="0.25">
      <c r="A1581" s="5" t="s">
        <v>112</v>
      </c>
      <c r="B1581" t="s">
        <v>146</v>
      </c>
      <c r="C1581" t="b">
        <v>0</v>
      </c>
    </row>
    <row r="1582" spans="1:3" x14ac:dyDescent="0.25">
      <c r="A1582" s="5" t="s">
        <v>113</v>
      </c>
      <c r="B1582" t="s">
        <v>146</v>
      </c>
      <c r="C1582" t="b">
        <v>0</v>
      </c>
    </row>
    <row r="1583" spans="1:3" x14ac:dyDescent="0.25">
      <c r="A1583" s="5" t="s">
        <v>114</v>
      </c>
      <c r="B1583" t="s">
        <v>146</v>
      </c>
      <c r="C1583" t="b">
        <v>1</v>
      </c>
    </row>
    <row r="1584" spans="1:3" x14ac:dyDescent="0.25">
      <c r="A1584" s="5" t="s">
        <v>115</v>
      </c>
      <c r="B1584" t="s">
        <v>146</v>
      </c>
      <c r="C1584" t="b">
        <v>1</v>
      </c>
    </row>
    <row r="1585" spans="1:3" x14ac:dyDescent="0.25">
      <c r="A1585" s="5" t="s">
        <v>116</v>
      </c>
      <c r="B1585" t="s">
        <v>146</v>
      </c>
      <c r="C1585" t="b">
        <v>1</v>
      </c>
    </row>
    <row r="1586" spans="1:3" x14ac:dyDescent="0.25">
      <c r="A1586" s="5" t="s">
        <v>118</v>
      </c>
      <c r="B1586" t="s">
        <v>146</v>
      </c>
      <c r="C1586" t="b">
        <v>1</v>
      </c>
    </row>
    <row r="1587" spans="1:3" x14ac:dyDescent="0.25">
      <c r="A1587" s="5" t="s">
        <v>120</v>
      </c>
      <c r="B1587" t="s">
        <v>146</v>
      </c>
      <c r="C1587" t="b">
        <v>1</v>
      </c>
    </row>
    <row r="1588" spans="1:3" x14ac:dyDescent="0.25">
      <c r="A1588" s="5" t="s">
        <v>122</v>
      </c>
      <c r="B1588" t="s">
        <v>146</v>
      </c>
      <c r="C1588" t="b">
        <v>1</v>
      </c>
    </row>
    <row r="1589" spans="1:3" x14ac:dyDescent="0.25">
      <c r="A1589" s="5" t="s">
        <v>124</v>
      </c>
      <c r="B1589" t="s">
        <v>146</v>
      </c>
      <c r="C1589" t="b">
        <v>1</v>
      </c>
    </row>
    <row r="1590" spans="1:3" x14ac:dyDescent="0.25">
      <c r="A1590" s="5" t="s">
        <v>126</v>
      </c>
      <c r="B1590" t="s">
        <v>146</v>
      </c>
      <c r="C1590" t="b">
        <v>1</v>
      </c>
    </row>
    <row r="1591" spans="1:3" x14ac:dyDescent="0.25">
      <c r="A1591" s="5" t="s">
        <v>128</v>
      </c>
      <c r="B1591" t="s">
        <v>146</v>
      </c>
      <c r="C1591" t="b">
        <v>1</v>
      </c>
    </row>
    <row r="1592" spans="1:3" x14ac:dyDescent="0.25">
      <c r="A1592" s="5" t="s">
        <v>130</v>
      </c>
      <c r="B1592" t="s">
        <v>146</v>
      </c>
      <c r="C1592" t="b">
        <v>1</v>
      </c>
    </row>
    <row r="1593" spans="1:3" x14ac:dyDescent="0.25">
      <c r="A1593" s="5" t="s">
        <v>132</v>
      </c>
      <c r="B1593" t="s">
        <v>146</v>
      </c>
      <c r="C1593" t="b">
        <v>1</v>
      </c>
    </row>
    <row r="1594" spans="1:3" x14ac:dyDescent="0.25">
      <c r="A1594" s="5" t="s">
        <v>134</v>
      </c>
      <c r="B1594" t="s">
        <v>146</v>
      </c>
      <c r="C1594" t="b">
        <v>1</v>
      </c>
    </row>
    <row r="1595" spans="1:3" x14ac:dyDescent="0.25">
      <c r="A1595" s="5" t="s">
        <v>136</v>
      </c>
      <c r="B1595" t="s">
        <v>146</v>
      </c>
      <c r="C1595" t="b">
        <v>1</v>
      </c>
    </row>
    <row r="1596" spans="1:3" x14ac:dyDescent="0.25">
      <c r="A1596" s="5" t="s">
        <v>138</v>
      </c>
      <c r="B1596" t="s">
        <v>146</v>
      </c>
      <c r="C1596" t="b">
        <v>1</v>
      </c>
    </row>
    <row r="1597" spans="1:3" x14ac:dyDescent="0.25">
      <c r="A1597" s="5" t="s">
        <v>45</v>
      </c>
      <c r="B1597" t="s">
        <v>146</v>
      </c>
      <c r="C1597" t="b">
        <v>0</v>
      </c>
    </row>
    <row r="1598" spans="1:3" x14ac:dyDescent="0.25">
      <c r="A1598" s="5" t="s">
        <v>46</v>
      </c>
      <c r="B1598" t="s">
        <v>146</v>
      </c>
      <c r="C1598" t="b">
        <v>0</v>
      </c>
    </row>
    <row r="1599" spans="1:3" x14ac:dyDescent="0.25">
      <c r="A1599" s="5" t="s">
        <v>47</v>
      </c>
      <c r="B1599" t="s">
        <v>146</v>
      </c>
      <c r="C1599" t="b">
        <v>0</v>
      </c>
    </row>
    <row r="1600" spans="1:3" x14ac:dyDescent="0.25">
      <c r="A1600" s="5" t="s">
        <v>48</v>
      </c>
      <c r="B1600" t="s">
        <v>146</v>
      </c>
      <c r="C1600" t="b">
        <v>0</v>
      </c>
    </row>
    <row r="1601" spans="1:3" x14ac:dyDescent="0.25">
      <c r="A1601" s="5" t="s">
        <v>49</v>
      </c>
      <c r="B1601" t="s">
        <v>146</v>
      </c>
      <c r="C1601" t="b">
        <v>0</v>
      </c>
    </row>
    <row r="1602" spans="1:3" x14ac:dyDescent="0.25">
      <c r="A1602" s="5" t="s">
        <v>50</v>
      </c>
      <c r="B1602" t="s">
        <v>146</v>
      </c>
      <c r="C1602" t="b">
        <v>0</v>
      </c>
    </row>
    <row r="1603" spans="1:3" x14ac:dyDescent="0.25">
      <c r="A1603" s="5" t="s">
        <v>51</v>
      </c>
      <c r="B1603" t="s">
        <v>146</v>
      </c>
      <c r="C1603" t="b">
        <v>0</v>
      </c>
    </row>
    <row r="1604" spans="1:3" x14ac:dyDescent="0.25">
      <c r="A1604" s="5" t="s">
        <v>52</v>
      </c>
      <c r="B1604" t="s">
        <v>146</v>
      </c>
      <c r="C1604" t="b">
        <v>0</v>
      </c>
    </row>
    <row r="1605" spans="1:3" x14ac:dyDescent="0.25">
      <c r="A1605" s="5" t="s">
        <v>53</v>
      </c>
      <c r="B1605" t="s">
        <v>146</v>
      </c>
      <c r="C1605" t="b">
        <v>0</v>
      </c>
    </row>
    <row r="1606" spans="1:3" x14ac:dyDescent="0.25">
      <c r="A1606" s="5" t="s">
        <v>54</v>
      </c>
      <c r="B1606" t="s">
        <v>146</v>
      </c>
      <c r="C1606" t="b">
        <v>0</v>
      </c>
    </row>
    <row r="1607" spans="1:3" x14ac:dyDescent="0.25">
      <c r="A1607" s="5" t="s">
        <v>55</v>
      </c>
      <c r="B1607" t="s">
        <v>146</v>
      </c>
      <c r="C1607" t="b">
        <v>0</v>
      </c>
    </row>
    <row r="1608" spans="1:3" x14ac:dyDescent="0.25">
      <c r="A1608" s="5" t="s">
        <v>56</v>
      </c>
      <c r="B1608" t="s">
        <v>146</v>
      </c>
      <c r="C1608" t="b">
        <v>0</v>
      </c>
    </row>
    <row r="1609" spans="1:3" x14ac:dyDescent="0.25">
      <c r="A1609" s="5" t="s">
        <v>117</v>
      </c>
      <c r="B1609" t="s">
        <v>146</v>
      </c>
      <c r="C1609" t="b">
        <v>1</v>
      </c>
    </row>
    <row r="1610" spans="1:3" x14ac:dyDescent="0.25">
      <c r="A1610" s="5" t="s">
        <v>119</v>
      </c>
      <c r="B1610" t="s">
        <v>146</v>
      </c>
      <c r="C1610" t="b">
        <v>1</v>
      </c>
    </row>
    <row r="1611" spans="1:3" x14ac:dyDescent="0.25">
      <c r="A1611" s="5" t="s">
        <v>121</v>
      </c>
      <c r="B1611" t="s">
        <v>146</v>
      </c>
      <c r="C1611" t="b">
        <v>1</v>
      </c>
    </row>
    <row r="1612" spans="1:3" x14ac:dyDescent="0.25">
      <c r="A1612" s="5" t="s">
        <v>123</v>
      </c>
      <c r="B1612" t="s">
        <v>146</v>
      </c>
      <c r="C1612" t="b">
        <v>1</v>
      </c>
    </row>
    <row r="1613" spans="1:3" x14ac:dyDescent="0.25">
      <c r="A1613" s="5" t="s">
        <v>125</v>
      </c>
      <c r="B1613" t="s">
        <v>146</v>
      </c>
      <c r="C1613" t="b">
        <v>1</v>
      </c>
    </row>
    <row r="1614" spans="1:3" x14ac:dyDescent="0.25">
      <c r="A1614" s="5" t="s">
        <v>127</v>
      </c>
      <c r="B1614" t="s">
        <v>146</v>
      </c>
      <c r="C1614" t="b">
        <v>1</v>
      </c>
    </row>
    <row r="1615" spans="1:3" x14ac:dyDescent="0.25">
      <c r="A1615" s="5" t="s">
        <v>129</v>
      </c>
      <c r="B1615" t="s">
        <v>146</v>
      </c>
      <c r="C1615" t="b">
        <v>1</v>
      </c>
    </row>
    <row r="1616" spans="1:3" x14ac:dyDescent="0.25">
      <c r="A1616" s="5" t="s">
        <v>131</v>
      </c>
      <c r="B1616" t="s">
        <v>146</v>
      </c>
      <c r="C1616" t="b">
        <v>1</v>
      </c>
    </row>
    <row r="1617" spans="1:3" x14ac:dyDescent="0.25">
      <c r="A1617" s="5" t="s">
        <v>133</v>
      </c>
      <c r="B1617" t="s">
        <v>146</v>
      </c>
      <c r="C1617" t="b">
        <v>1</v>
      </c>
    </row>
    <row r="1618" spans="1:3" x14ac:dyDescent="0.25">
      <c r="A1618" s="5" t="s">
        <v>135</v>
      </c>
      <c r="B1618" t="s">
        <v>146</v>
      </c>
      <c r="C1618" t="b">
        <v>1</v>
      </c>
    </row>
    <row r="1619" spans="1:3" x14ac:dyDescent="0.25">
      <c r="A1619" s="5" t="s">
        <v>137</v>
      </c>
      <c r="B1619" t="s">
        <v>146</v>
      </c>
      <c r="C1619" t="b">
        <v>1</v>
      </c>
    </row>
    <row r="1620" spans="1:3" x14ac:dyDescent="0.25">
      <c r="A1620" s="5" t="s">
        <v>139</v>
      </c>
      <c r="B1620" t="s">
        <v>146</v>
      </c>
      <c r="C1620" t="b">
        <v>1</v>
      </c>
    </row>
    <row r="1621" spans="1:3" x14ac:dyDescent="0.25">
      <c r="A1621" s="5" t="s">
        <v>140</v>
      </c>
      <c r="B1621" t="s">
        <v>146</v>
      </c>
      <c r="C1621" t="b">
        <v>1</v>
      </c>
    </row>
    <row r="1622" spans="1:3" x14ac:dyDescent="0.25">
      <c r="A1622" s="5" t="s">
        <v>1583</v>
      </c>
      <c r="B1622" t="s">
        <v>146</v>
      </c>
      <c r="C1622" t="b">
        <v>1</v>
      </c>
    </row>
    <row r="1623" spans="1:3" x14ac:dyDescent="0.25">
      <c r="A1623" s="5" t="s">
        <v>454</v>
      </c>
      <c r="B1623" t="s">
        <v>146</v>
      </c>
      <c r="C1623" t="b">
        <v>1</v>
      </c>
    </row>
    <row r="1624" spans="1:3" x14ac:dyDescent="0.25">
      <c r="A1624" s="5" t="s">
        <v>455</v>
      </c>
      <c r="B1624" t="s">
        <v>146</v>
      </c>
      <c r="C1624" t="b">
        <v>1</v>
      </c>
    </row>
    <row r="1625" spans="1:3" x14ac:dyDescent="0.25">
      <c r="A1625" t="s">
        <v>652</v>
      </c>
    </row>
    <row r="1626" spans="1:3" x14ac:dyDescent="0.25">
      <c r="A1626" t="s">
        <v>653</v>
      </c>
    </row>
    <row r="1627" spans="1:3" x14ac:dyDescent="0.25">
      <c r="A1627" s="5" t="s">
        <v>24</v>
      </c>
      <c r="B1627" t="s">
        <v>144</v>
      </c>
      <c r="C1627" s="5" t="s">
        <v>588</v>
      </c>
    </row>
    <row r="1628" spans="1:3" x14ac:dyDescent="0.25">
      <c r="A1628" s="5" t="s">
        <v>24</v>
      </c>
      <c r="B1628" t="s">
        <v>145</v>
      </c>
      <c r="C1628" t="b">
        <v>0</v>
      </c>
    </row>
    <row r="1629" spans="1:3" x14ac:dyDescent="0.25">
      <c r="A1629" s="5" t="s">
        <v>77</v>
      </c>
      <c r="B1629" t="s">
        <v>146</v>
      </c>
      <c r="C1629" t="b">
        <v>1</v>
      </c>
    </row>
    <row r="1630" spans="1:3" x14ac:dyDescent="0.25">
      <c r="A1630" s="5" t="s">
        <v>261</v>
      </c>
      <c r="B1630" t="s">
        <v>146</v>
      </c>
      <c r="C1630" t="b">
        <v>1</v>
      </c>
    </row>
    <row r="1631" spans="1:3" x14ac:dyDescent="0.25">
      <c r="A1631" s="5" t="s">
        <v>259</v>
      </c>
      <c r="B1631" t="s">
        <v>146</v>
      </c>
      <c r="C1631" t="b">
        <v>1</v>
      </c>
    </row>
    <row r="1632" spans="1:3" x14ac:dyDescent="0.25">
      <c r="A1632" s="5" t="s">
        <v>478</v>
      </c>
      <c r="B1632" t="s">
        <v>146</v>
      </c>
      <c r="C1632" t="b">
        <v>0</v>
      </c>
    </row>
    <row r="1633" spans="1:3" x14ac:dyDescent="0.25">
      <c r="A1633" s="5" t="s">
        <v>110</v>
      </c>
      <c r="B1633" t="s">
        <v>146</v>
      </c>
      <c r="C1633" t="b">
        <v>0</v>
      </c>
    </row>
    <row r="1634" spans="1:3" x14ac:dyDescent="0.25">
      <c r="A1634" s="5" t="s">
        <v>1242</v>
      </c>
      <c r="B1634" t="s">
        <v>146</v>
      </c>
      <c r="C1634" t="b">
        <v>1</v>
      </c>
    </row>
    <row r="1635" spans="1:3" x14ac:dyDescent="0.25">
      <c r="A1635" s="5" t="s">
        <v>479</v>
      </c>
      <c r="B1635" t="s">
        <v>146</v>
      </c>
      <c r="C1635" t="b">
        <v>0</v>
      </c>
    </row>
    <row r="1636" spans="1:3" x14ac:dyDescent="0.25">
      <c r="A1636" s="5" t="s">
        <v>262</v>
      </c>
      <c r="B1636" t="s">
        <v>146</v>
      </c>
      <c r="C1636" t="b">
        <v>0</v>
      </c>
    </row>
    <row r="1637" spans="1:3" x14ac:dyDescent="0.25">
      <c r="A1637" s="5" t="s">
        <v>111</v>
      </c>
      <c r="B1637" t="s">
        <v>146</v>
      </c>
      <c r="C1637" t="b">
        <v>0</v>
      </c>
    </row>
    <row r="1638" spans="1:3" x14ac:dyDescent="0.25">
      <c r="A1638" s="5" t="s">
        <v>394</v>
      </c>
      <c r="B1638" t="s">
        <v>146</v>
      </c>
      <c r="C1638" t="b">
        <v>0</v>
      </c>
    </row>
    <row r="1639" spans="1:3" x14ac:dyDescent="0.25">
      <c r="A1639" s="5" t="s">
        <v>112</v>
      </c>
      <c r="B1639" t="s">
        <v>146</v>
      </c>
      <c r="C1639" t="b">
        <v>0</v>
      </c>
    </row>
    <row r="1640" spans="1:3" x14ac:dyDescent="0.25">
      <c r="A1640" s="5" t="s">
        <v>113</v>
      </c>
      <c r="B1640" t="s">
        <v>146</v>
      </c>
      <c r="C1640" t="b">
        <v>1</v>
      </c>
    </row>
    <row r="1641" spans="1:3" x14ac:dyDescent="0.25">
      <c r="A1641" s="5" t="s">
        <v>114</v>
      </c>
      <c r="B1641" t="s">
        <v>146</v>
      </c>
      <c r="C1641" t="b">
        <v>0</v>
      </c>
    </row>
    <row r="1642" spans="1:3" x14ac:dyDescent="0.25">
      <c r="A1642" s="5" t="s">
        <v>115</v>
      </c>
      <c r="B1642" t="s">
        <v>146</v>
      </c>
      <c r="C1642" t="b">
        <v>1</v>
      </c>
    </row>
    <row r="1643" spans="1:3" x14ac:dyDescent="0.25">
      <c r="A1643" s="5" t="s">
        <v>116</v>
      </c>
      <c r="B1643" t="s">
        <v>146</v>
      </c>
      <c r="C1643" t="b">
        <v>0</v>
      </c>
    </row>
    <row r="1644" spans="1:3" x14ac:dyDescent="0.25">
      <c r="A1644" s="5" t="s">
        <v>118</v>
      </c>
      <c r="B1644" t="s">
        <v>146</v>
      </c>
      <c r="C1644" t="b">
        <v>0</v>
      </c>
    </row>
    <row r="1645" spans="1:3" x14ac:dyDescent="0.25">
      <c r="A1645" s="5" t="s">
        <v>120</v>
      </c>
      <c r="B1645" t="s">
        <v>146</v>
      </c>
      <c r="C1645" t="b">
        <v>0</v>
      </c>
    </row>
    <row r="1646" spans="1:3" x14ac:dyDescent="0.25">
      <c r="A1646" s="5" t="s">
        <v>122</v>
      </c>
      <c r="B1646" t="s">
        <v>146</v>
      </c>
      <c r="C1646" t="b">
        <v>0</v>
      </c>
    </row>
    <row r="1647" spans="1:3" x14ac:dyDescent="0.25">
      <c r="A1647" s="5" t="s">
        <v>124</v>
      </c>
      <c r="B1647" t="s">
        <v>146</v>
      </c>
      <c r="C1647" t="b">
        <v>0</v>
      </c>
    </row>
    <row r="1648" spans="1:3" x14ac:dyDescent="0.25">
      <c r="A1648" s="5" t="s">
        <v>126</v>
      </c>
      <c r="B1648" t="s">
        <v>146</v>
      </c>
      <c r="C1648" t="b">
        <v>0</v>
      </c>
    </row>
    <row r="1649" spans="1:3" x14ac:dyDescent="0.25">
      <c r="A1649" s="5" t="s">
        <v>128</v>
      </c>
      <c r="B1649" t="s">
        <v>146</v>
      </c>
      <c r="C1649" t="b">
        <v>0</v>
      </c>
    </row>
    <row r="1650" spans="1:3" x14ac:dyDescent="0.25">
      <c r="A1650" s="5" t="s">
        <v>130</v>
      </c>
      <c r="B1650" t="s">
        <v>146</v>
      </c>
      <c r="C1650" t="b">
        <v>0</v>
      </c>
    </row>
    <row r="1651" spans="1:3" x14ac:dyDescent="0.25">
      <c r="A1651" s="5" t="s">
        <v>132</v>
      </c>
      <c r="B1651" t="s">
        <v>146</v>
      </c>
      <c r="C1651" t="b">
        <v>0</v>
      </c>
    </row>
    <row r="1652" spans="1:3" x14ac:dyDescent="0.25">
      <c r="A1652" s="5" t="s">
        <v>134</v>
      </c>
      <c r="B1652" t="s">
        <v>146</v>
      </c>
      <c r="C1652" t="b">
        <v>0</v>
      </c>
    </row>
    <row r="1653" spans="1:3" x14ac:dyDescent="0.25">
      <c r="A1653" s="5" t="s">
        <v>136</v>
      </c>
      <c r="B1653" t="s">
        <v>146</v>
      </c>
      <c r="C1653" t="b">
        <v>0</v>
      </c>
    </row>
    <row r="1654" spans="1:3" x14ac:dyDescent="0.25">
      <c r="A1654" s="5" t="s">
        <v>138</v>
      </c>
      <c r="B1654" t="s">
        <v>146</v>
      </c>
      <c r="C1654" t="b">
        <v>0</v>
      </c>
    </row>
    <row r="1655" spans="1:3" x14ac:dyDescent="0.25">
      <c r="A1655" s="5" t="s">
        <v>45</v>
      </c>
      <c r="B1655" t="s">
        <v>146</v>
      </c>
      <c r="C1655" t="b">
        <v>1</v>
      </c>
    </row>
    <row r="1656" spans="1:3" x14ac:dyDescent="0.25">
      <c r="A1656" s="5" t="s">
        <v>46</v>
      </c>
      <c r="B1656" t="s">
        <v>146</v>
      </c>
      <c r="C1656" t="b">
        <v>1</v>
      </c>
    </row>
    <row r="1657" spans="1:3" x14ac:dyDescent="0.25">
      <c r="A1657" s="5" t="s">
        <v>47</v>
      </c>
      <c r="B1657" t="s">
        <v>146</v>
      </c>
      <c r="C1657" t="b">
        <v>1</v>
      </c>
    </row>
    <row r="1658" spans="1:3" x14ac:dyDescent="0.25">
      <c r="A1658" s="5" t="s">
        <v>48</v>
      </c>
      <c r="B1658" t="s">
        <v>146</v>
      </c>
      <c r="C1658" t="b">
        <v>1</v>
      </c>
    </row>
    <row r="1659" spans="1:3" x14ac:dyDescent="0.25">
      <c r="A1659" s="5" t="s">
        <v>49</v>
      </c>
      <c r="B1659" t="s">
        <v>146</v>
      </c>
      <c r="C1659" t="b">
        <v>1</v>
      </c>
    </row>
    <row r="1660" spans="1:3" x14ac:dyDescent="0.25">
      <c r="A1660" s="5" t="s">
        <v>50</v>
      </c>
      <c r="B1660" t="s">
        <v>146</v>
      </c>
      <c r="C1660" t="b">
        <v>1</v>
      </c>
    </row>
    <row r="1661" spans="1:3" x14ac:dyDescent="0.25">
      <c r="A1661" s="5" t="s">
        <v>51</v>
      </c>
      <c r="B1661" t="s">
        <v>146</v>
      </c>
      <c r="C1661" t="b">
        <v>1</v>
      </c>
    </row>
    <row r="1662" spans="1:3" x14ac:dyDescent="0.25">
      <c r="A1662" s="5" t="s">
        <v>52</v>
      </c>
      <c r="B1662" t="s">
        <v>146</v>
      </c>
      <c r="C1662" t="b">
        <v>1</v>
      </c>
    </row>
    <row r="1663" spans="1:3" x14ac:dyDescent="0.25">
      <c r="A1663" s="5" t="s">
        <v>53</v>
      </c>
      <c r="B1663" t="s">
        <v>146</v>
      </c>
      <c r="C1663" t="b">
        <v>1</v>
      </c>
    </row>
    <row r="1664" spans="1:3" x14ac:dyDescent="0.25">
      <c r="A1664" s="5" t="s">
        <v>54</v>
      </c>
      <c r="B1664" t="s">
        <v>146</v>
      </c>
      <c r="C1664" t="b">
        <v>1</v>
      </c>
    </row>
    <row r="1665" spans="1:3" x14ac:dyDescent="0.25">
      <c r="A1665" s="5" t="s">
        <v>55</v>
      </c>
      <c r="B1665" t="s">
        <v>146</v>
      </c>
      <c r="C1665" t="b">
        <v>1</v>
      </c>
    </row>
    <row r="1666" spans="1:3" x14ac:dyDescent="0.25">
      <c r="A1666" s="5" t="s">
        <v>56</v>
      </c>
      <c r="B1666" t="s">
        <v>146</v>
      </c>
      <c r="C1666" t="b">
        <v>1</v>
      </c>
    </row>
    <row r="1667" spans="1:3" x14ac:dyDescent="0.25">
      <c r="A1667" s="5" t="s">
        <v>117</v>
      </c>
      <c r="B1667" t="s">
        <v>146</v>
      </c>
      <c r="C1667" t="b">
        <v>1</v>
      </c>
    </row>
    <row r="1668" spans="1:3" x14ac:dyDescent="0.25">
      <c r="A1668" s="5" t="s">
        <v>119</v>
      </c>
      <c r="B1668" t="s">
        <v>146</v>
      </c>
      <c r="C1668" t="b">
        <v>1</v>
      </c>
    </row>
    <row r="1669" spans="1:3" x14ac:dyDescent="0.25">
      <c r="A1669" s="5" t="s">
        <v>121</v>
      </c>
      <c r="B1669" t="s">
        <v>146</v>
      </c>
      <c r="C1669" t="b">
        <v>1</v>
      </c>
    </row>
    <row r="1670" spans="1:3" x14ac:dyDescent="0.25">
      <c r="A1670" s="5" t="s">
        <v>123</v>
      </c>
      <c r="B1670" t="s">
        <v>146</v>
      </c>
      <c r="C1670" t="b">
        <v>1</v>
      </c>
    </row>
    <row r="1671" spans="1:3" x14ac:dyDescent="0.25">
      <c r="A1671" s="5" t="s">
        <v>125</v>
      </c>
      <c r="B1671" t="s">
        <v>146</v>
      </c>
      <c r="C1671" t="b">
        <v>1</v>
      </c>
    </row>
    <row r="1672" spans="1:3" x14ac:dyDescent="0.25">
      <c r="A1672" s="5" t="s">
        <v>127</v>
      </c>
      <c r="B1672" t="s">
        <v>146</v>
      </c>
      <c r="C1672" t="b">
        <v>1</v>
      </c>
    </row>
    <row r="1673" spans="1:3" x14ac:dyDescent="0.25">
      <c r="A1673" s="5" t="s">
        <v>129</v>
      </c>
      <c r="B1673" t="s">
        <v>146</v>
      </c>
      <c r="C1673" t="b">
        <v>1</v>
      </c>
    </row>
    <row r="1674" spans="1:3" x14ac:dyDescent="0.25">
      <c r="A1674" s="5" t="s">
        <v>131</v>
      </c>
      <c r="B1674" t="s">
        <v>146</v>
      </c>
      <c r="C1674" t="b">
        <v>1</v>
      </c>
    </row>
    <row r="1675" spans="1:3" x14ac:dyDescent="0.25">
      <c r="A1675" s="5" t="s">
        <v>133</v>
      </c>
      <c r="B1675" t="s">
        <v>146</v>
      </c>
      <c r="C1675" t="b">
        <v>1</v>
      </c>
    </row>
    <row r="1676" spans="1:3" x14ac:dyDescent="0.25">
      <c r="A1676" s="5" t="s">
        <v>135</v>
      </c>
      <c r="B1676" t="s">
        <v>146</v>
      </c>
      <c r="C1676" t="b">
        <v>1</v>
      </c>
    </row>
    <row r="1677" spans="1:3" x14ac:dyDescent="0.25">
      <c r="A1677" s="5" t="s">
        <v>137</v>
      </c>
      <c r="B1677" t="s">
        <v>146</v>
      </c>
      <c r="C1677" t="b">
        <v>1</v>
      </c>
    </row>
    <row r="1678" spans="1:3" x14ac:dyDescent="0.25">
      <c r="A1678" s="5" t="s">
        <v>139</v>
      </c>
      <c r="B1678" t="s">
        <v>146</v>
      </c>
      <c r="C1678" t="b">
        <v>1</v>
      </c>
    </row>
    <row r="1679" spans="1:3" x14ac:dyDescent="0.25">
      <c r="A1679" s="5" t="s">
        <v>140</v>
      </c>
      <c r="B1679" t="s">
        <v>146</v>
      </c>
      <c r="C1679" t="b">
        <v>1</v>
      </c>
    </row>
    <row r="1680" spans="1:3" x14ac:dyDescent="0.25">
      <c r="A1680" s="5" t="s">
        <v>1583</v>
      </c>
      <c r="B1680" t="s">
        <v>146</v>
      </c>
      <c r="C1680" t="b">
        <v>1</v>
      </c>
    </row>
    <row r="1681" spans="1:3" x14ac:dyDescent="0.25">
      <c r="A1681" s="5" t="s">
        <v>454</v>
      </c>
      <c r="B1681" t="s">
        <v>146</v>
      </c>
      <c r="C1681" t="b">
        <v>1</v>
      </c>
    </row>
    <row r="1682" spans="1:3" x14ac:dyDescent="0.25">
      <c r="A1682" s="5" t="s">
        <v>455</v>
      </c>
      <c r="B1682" t="s">
        <v>146</v>
      </c>
      <c r="C1682" t="b">
        <v>1</v>
      </c>
    </row>
    <row r="1683" spans="1:3" x14ac:dyDescent="0.25">
      <c r="A1683" t="s">
        <v>654</v>
      </c>
    </row>
    <row r="1684" spans="1:3" x14ac:dyDescent="0.25">
      <c r="A1684" t="s">
        <v>655</v>
      </c>
    </row>
    <row r="1685" spans="1:3" x14ac:dyDescent="0.25">
      <c r="A1685" s="5" t="s">
        <v>24</v>
      </c>
      <c r="B1685" t="s">
        <v>144</v>
      </c>
      <c r="C1685" s="5" t="s">
        <v>588</v>
      </c>
    </row>
    <row r="1686" spans="1:3" x14ac:dyDescent="0.25">
      <c r="A1686" s="5" t="s">
        <v>24</v>
      </c>
      <c r="B1686" t="s">
        <v>145</v>
      </c>
      <c r="C1686" t="b">
        <v>0</v>
      </c>
    </row>
    <row r="1687" spans="1:3" x14ac:dyDescent="0.25">
      <c r="A1687" s="5" t="s">
        <v>77</v>
      </c>
      <c r="B1687" t="s">
        <v>146</v>
      </c>
      <c r="C1687" t="b">
        <v>1</v>
      </c>
    </row>
    <row r="1688" spans="1:3" x14ac:dyDescent="0.25">
      <c r="A1688" s="5" t="s">
        <v>261</v>
      </c>
      <c r="B1688" t="s">
        <v>146</v>
      </c>
      <c r="C1688" t="b">
        <v>1</v>
      </c>
    </row>
    <row r="1689" spans="1:3" x14ac:dyDescent="0.25">
      <c r="A1689" s="5" t="s">
        <v>259</v>
      </c>
      <c r="B1689" t="s">
        <v>146</v>
      </c>
      <c r="C1689" t="b">
        <v>1</v>
      </c>
    </row>
    <row r="1690" spans="1:3" x14ac:dyDescent="0.25">
      <c r="A1690" s="5" t="s">
        <v>478</v>
      </c>
      <c r="B1690" t="s">
        <v>146</v>
      </c>
      <c r="C1690" t="b">
        <v>0</v>
      </c>
    </row>
    <row r="1691" spans="1:3" x14ac:dyDescent="0.25">
      <c r="A1691" s="5" t="s">
        <v>110</v>
      </c>
      <c r="B1691" t="s">
        <v>146</v>
      </c>
      <c r="C1691" t="b">
        <v>0</v>
      </c>
    </row>
    <row r="1692" spans="1:3" x14ac:dyDescent="0.25">
      <c r="A1692" s="5" t="s">
        <v>1242</v>
      </c>
      <c r="B1692" t="s">
        <v>146</v>
      </c>
      <c r="C1692" t="b">
        <v>1</v>
      </c>
    </row>
    <row r="1693" spans="1:3" x14ac:dyDescent="0.25">
      <c r="A1693" s="5" t="s">
        <v>479</v>
      </c>
      <c r="B1693" t="s">
        <v>146</v>
      </c>
      <c r="C1693" t="b">
        <v>0</v>
      </c>
    </row>
    <row r="1694" spans="1:3" x14ac:dyDescent="0.25">
      <c r="A1694" s="5" t="s">
        <v>262</v>
      </c>
      <c r="B1694" t="s">
        <v>146</v>
      </c>
      <c r="C1694" t="b">
        <v>0</v>
      </c>
    </row>
    <row r="1695" spans="1:3" x14ac:dyDescent="0.25">
      <c r="A1695" s="5" t="s">
        <v>111</v>
      </c>
      <c r="B1695" t="s">
        <v>146</v>
      </c>
      <c r="C1695" t="b">
        <v>0</v>
      </c>
    </row>
    <row r="1696" spans="1:3" x14ac:dyDescent="0.25">
      <c r="A1696" s="5" t="s">
        <v>394</v>
      </c>
      <c r="B1696" t="s">
        <v>146</v>
      </c>
      <c r="C1696" t="b">
        <v>0</v>
      </c>
    </row>
    <row r="1697" spans="1:3" x14ac:dyDescent="0.25">
      <c r="A1697" s="5" t="s">
        <v>112</v>
      </c>
      <c r="B1697" t="s">
        <v>146</v>
      </c>
      <c r="C1697" t="b">
        <v>0</v>
      </c>
    </row>
    <row r="1698" spans="1:3" x14ac:dyDescent="0.25">
      <c r="A1698" s="5" t="s">
        <v>113</v>
      </c>
      <c r="B1698" t="s">
        <v>146</v>
      </c>
      <c r="C1698" t="b">
        <v>1</v>
      </c>
    </row>
    <row r="1699" spans="1:3" x14ac:dyDescent="0.25">
      <c r="A1699" s="5" t="s">
        <v>114</v>
      </c>
      <c r="B1699" t="s">
        <v>146</v>
      </c>
      <c r="C1699" t="b">
        <v>1</v>
      </c>
    </row>
    <row r="1700" spans="1:3" x14ac:dyDescent="0.25">
      <c r="A1700" s="5" t="s">
        <v>115</v>
      </c>
      <c r="B1700" t="s">
        <v>146</v>
      </c>
      <c r="C1700" t="b">
        <v>0</v>
      </c>
    </row>
    <row r="1701" spans="1:3" x14ac:dyDescent="0.25">
      <c r="A1701" s="5" t="s">
        <v>116</v>
      </c>
      <c r="B1701" t="s">
        <v>146</v>
      </c>
      <c r="C1701" t="b">
        <v>1</v>
      </c>
    </row>
    <row r="1702" spans="1:3" x14ac:dyDescent="0.25">
      <c r="A1702" s="5" t="s">
        <v>118</v>
      </c>
      <c r="B1702" t="s">
        <v>146</v>
      </c>
      <c r="C1702" t="b">
        <v>1</v>
      </c>
    </row>
    <row r="1703" spans="1:3" x14ac:dyDescent="0.25">
      <c r="A1703" s="5" t="s">
        <v>120</v>
      </c>
      <c r="B1703" t="s">
        <v>146</v>
      </c>
      <c r="C1703" t="b">
        <v>1</v>
      </c>
    </row>
    <row r="1704" spans="1:3" x14ac:dyDescent="0.25">
      <c r="A1704" s="5" t="s">
        <v>122</v>
      </c>
      <c r="B1704" t="s">
        <v>146</v>
      </c>
      <c r="C1704" t="b">
        <v>1</v>
      </c>
    </row>
    <row r="1705" spans="1:3" x14ac:dyDescent="0.25">
      <c r="A1705" s="5" t="s">
        <v>124</v>
      </c>
      <c r="B1705" t="s">
        <v>146</v>
      </c>
      <c r="C1705" t="b">
        <v>1</v>
      </c>
    </row>
    <row r="1706" spans="1:3" x14ac:dyDescent="0.25">
      <c r="A1706" s="5" t="s">
        <v>126</v>
      </c>
      <c r="B1706" t="s">
        <v>146</v>
      </c>
      <c r="C1706" t="b">
        <v>1</v>
      </c>
    </row>
    <row r="1707" spans="1:3" x14ac:dyDescent="0.25">
      <c r="A1707" s="5" t="s">
        <v>128</v>
      </c>
      <c r="B1707" t="s">
        <v>146</v>
      </c>
      <c r="C1707" t="b">
        <v>1</v>
      </c>
    </row>
    <row r="1708" spans="1:3" x14ac:dyDescent="0.25">
      <c r="A1708" s="5" t="s">
        <v>130</v>
      </c>
      <c r="B1708" t="s">
        <v>146</v>
      </c>
      <c r="C1708" t="b">
        <v>1</v>
      </c>
    </row>
    <row r="1709" spans="1:3" x14ac:dyDescent="0.25">
      <c r="A1709" s="5" t="s">
        <v>132</v>
      </c>
      <c r="B1709" t="s">
        <v>146</v>
      </c>
      <c r="C1709" t="b">
        <v>1</v>
      </c>
    </row>
    <row r="1710" spans="1:3" x14ac:dyDescent="0.25">
      <c r="A1710" s="5" t="s">
        <v>134</v>
      </c>
      <c r="B1710" t="s">
        <v>146</v>
      </c>
      <c r="C1710" t="b">
        <v>1</v>
      </c>
    </row>
    <row r="1711" spans="1:3" x14ac:dyDescent="0.25">
      <c r="A1711" s="5" t="s">
        <v>136</v>
      </c>
      <c r="B1711" t="s">
        <v>146</v>
      </c>
      <c r="C1711" t="b">
        <v>1</v>
      </c>
    </row>
    <row r="1712" spans="1:3" x14ac:dyDescent="0.25">
      <c r="A1712" s="5" t="s">
        <v>138</v>
      </c>
      <c r="B1712" t="s">
        <v>146</v>
      </c>
      <c r="C1712" t="b">
        <v>1</v>
      </c>
    </row>
    <row r="1713" spans="1:3" x14ac:dyDescent="0.25">
      <c r="A1713" s="5" t="s">
        <v>45</v>
      </c>
      <c r="B1713" t="s">
        <v>146</v>
      </c>
      <c r="C1713" t="b">
        <v>1</v>
      </c>
    </row>
    <row r="1714" spans="1:3" x14ac:dyDescent="0.25">
      <c r="A1714" s="5" t="s">
        <v>46</v>
      </c>
      <c r="B1714" t="s">
        <v>146</v>
      </c>
      <c r="C1714" t="b">
        <v>1</v>
      </c>
    </row>
    <row r="1715" spans="1:3" x14ac:dyDescent="0.25">
      <c r="A1715" s="5" t="s">
        <v>47</v>
      </c>
      <c r="B1715" t="s">
        <v>146</v>
      </c>
      <c r="C1715" t="b">
        <v>1</v>
      </c>
    </row>
    <row r="1716" spans="1:3" x14ac:dyDescent="0.25">
      <c r="A1716" s="5" t="s">
        <v>48</v>
      </c>
      <c r="B1716" t="s">
        <v>146</v>
      </c>
      <c r="C1716" t="b">
        <v>1</v>
      </c>
    </row>
    <row r="1717" spans="1:3" x14ac:dyDescent="0.25">
      <c r="A1717" s="5" t="s">
        <v>49</v>
      </c>
      <c r="B1717" t="s">
        <v>146</v>
      </c>
      <c r="C1717" t="b">
        <v>1</v>
      </c>
    </row>
    <row r="1718" spans="1:3" x14ac:dyDescent="0.25">
      <c r="A1718" s="5" t="s">
        <v>50</v>
      </c>
      <c r="B1718" t="s">
        <v>146</v>
      </c>
      <c r="C1718" t="b">
        <v>1</v>
      </c>
    </row>
    <row r="1719" spans="1:3" x14ac:dyDescent="0.25">
      <c r="A1719" s="5" t="s">
        <v>51</v>
      </c>
      <c r="B1719" t="s">
        <v>146</v>
      </c>
      <c r="C1719" t="b">
        <v>1</v>
      </c>
    </row>
    <row r="1720" spans="1:3" x14ac:dyDescent="0.25">
      <c r="A1720" s="5" t="s">
        <v>52</v>
      </c>
      <c r="B1720" t="s">
        <v>146</v>
      </c>
      <c r="C1720" t="b">
        <v>1</v>
      </c>
    </row>
    <row r="1721" spans="1:3" x14ac:dyDescent="0.25">
      <c r="A1721" s="5" t="s">
        <v>53</v>
      </c>
      <c r="B1721" t="s">
        <v>146</v>
      </c>
      <c r="C1721" t="b">
        <v>1</v>
      </c>
    </row>
    <row r="1722" spans="1:3" x14ac:dyDescent="0.25">
      <c r="A1722" s="5" t="s">
        <v>54</v>
      </c>
      <c r="B1722" t="s">
        <v>146</v>
      </c>
      <c r="C1722" t="b">
        <v>1</v>
      </c>
    </row>
    <row r="1723" spans="1:3" x14ac:dyDescent="0.25">
      <c r="A1723" s="5" t="s">
        <v>55</v>
      </c>
      <c r="B1723" t="s">
        <v>146</v>
      </c>
      <c r="C1723" t="b">
        <v>1</v>
      </c>
    </row>
    <row r="1724" spans="1:3" x14ac:dyDescent="0.25">
      <c r="A1724" s="5" t="s">
        <v>56</v>
      </c>
      <c r="B1724" t="s">
        <v>146</v>
      </c>
      <c r="C1724" t="b">
        <v>1</v>
      </c>
    </row>
    <row r="1725" spans="1:3" x14ac:dyDescent="0.25">
      <c r="A1725" s="5" t="s">
        <v>117</v>
      </c>
      <c r="B1725" t="s">
        <v>146</v>
      </c>
      <c r="C1725" t="b">
        <v>0</v>
      </c>
    </row>
    <row r="1726" spans="1:3" x14ac:dyDescent="0.25">
      <c r="A1726" s="5" t="s">
        <v>119</v>
      </c>
      <c r="B1726" t="s">
        <v>146</v>
      </c>
      <c r="C1726" t="b">
        <v>0</v>
      </c>
    </row>
    <row r="1727" spans="1:3" x14ac:dyDescent="0.25">
      <c r="A1727" s="5" t="s">
        <v>121</v>
      </c>
      <c r="B1727" t="s">
        <v>146</v>
      </c>
      <c r="C1727" t="b">
        <v>0</v>
      </c>
    </row>
    <row r="1728" spans="1:3" x14ac:dyDescent="0.25">
      <c r="A1728" s="5" t="s">
        <v>123</v>
      </c>
      <c r="B1728" t="s">
        <v>146</v>
      </c>
      <c r="C1728" t="b">
        <v>0</v>
      </c>
    </row>
    <row r="1729" spans="1:3" x14ac:dyDescent="0.25">
      <c r="A1729" s="5" t="s">
        <v>125</v>
      </c>
      <c r="B1729" t="s">
        <v>146</v>
      </c>
      <c r="C1729" t="b">
        <v>0</v>
      </c>
    </row>
    <row r="1730" spans="1:3" x14ac:dyDescent="0.25">
      <c r="A1730" s="5" t="s">
        <v>127</v>
      </c>
      <c r="B1730" t="s">
        <v>146</v>
      </c>
      <c r="C1730" t="b">
        <v>0</v>
      </c>
    </row>
    <row r="1731" spans="1:3" x14ac:dyDescent="0.25">
      <c r="A1731" s="5" t="s">
        <v>129</v>
      </c>
      <c r="B1731" t="s">
        <v>146</v>
      </c>
      <c r="C1731" t="b">
        <v>0</v>
      </c>
    </row>
    <row r="1732" spans="1:3" x14ac:dyDescent="0.25">
      <c r="A1732" s="5" t="s">
        <v>131</v>
      </c>
      <c r="B1732" t="s">
        <v>146</v>
      </c>
      <c r="C1732" t="b">
        <v>0</v>
      </c>
    </row>
    <row r="1733" spans="1:3" x14ac:dyDescent="0.25">
      <c r="A1733" s="5" t="s">
        <v>133</v>
      </c>
      <c r="B1733" t="s">
        <v>146</v>
      </c>
      <c r="C1733" t="b">
        <v>0</v>
      </c>
    </row>
    <row r="1734" spans="1:3" x14ac:dyDescent="0.25">
      <c r="A1734" s="5" t="s">
        <v>135</v>
      </c>
      <c r="B1734" t="s">
        <v>146</v>
      </c>
      <c r="C1734" t="b">
        <v>0</v>
      </c>
    </row>
    <row r="1735" spans="1:3" x14ac:dyDescent="0.25">
      <c r="A1735" s="5" t="s">
        <v>137</v>
      </c>
      <c r="B1735" t="s">
        <v>146</v>
      </c>
      <c r="C1735" t="b">
        <v>0</v>
      </c>
    </row>
    <row r="1736" spans="1:3" x14ac:dyDescent="0.25">
      <c r="A1736" s="5" t="s">
        <v>139</v>
      </c>
      <c r="B1736" t="s">
        <v>146</v>
      </c>
      <c r="C1736" t="b">
        <v>0</v>
      </c>
    </row>
    <row r="1737" spans="1:3" x14ac:dyDescent="0.25">
      <c r="A1737" s="5" t="s">
        <v>140</v>
      </c>
      <c r="B1737" t="s">
        <v>146</v>
      </c>
      <c r="C1737" t="b">
        <v>1</v>
      </c>
    </row>
    <row r="1738" spans="1:3" x14ac:dyDescent="0.25">
      <c r="A1738" s="5" t="s">
        <v>1583</v>
      </c>
      <c r="B1738" t="s">
        <v>146</v>
      </c>
      <c r="C1738" t="b">
        <v>1</v>
      </c>
    </row>
    <row r="1739" spans="1:3" x14ac:dyDescent="0.25">
      <c r="A1739" s="5" t="s">
        <v>454</v>
      </c>
      <c r="B1739" t="s">
        <v>146</v>
      </c>
      <c r="C1739" t="b">
        <v>1</v>
      </c>
    </row>
    <row r="1740" spans="1:3" x14ac:dyDescent="0.25">
      <c r="A1740" s="5" t="s">
        <v>455</v>
      </c>
      <c r="B1740" t="s">
        <v>146</v>
      </c>
      <c r="C1740" t="b">
        <v>1</v>
      </c>
    </row>
    <row r="1741" spans="1:3" x14ac:dyDescent="0.25">
      <c r="A1741" t="s">
        <v>656</v>
      </c>
    </row>
    <row r="1742" spans="1:3" x14ac:dyDescent="0.25">
      <c r="A1742" t="s">
        <v>360</v>
      </c>
    </row>
    <row r="1743" spans="1:3" x14ac:dyDescent="0.25">
      <c r="A1743" t="s">
        <v>398</v>
      </c>
    </row>
    <row r="1744" spans="1:3" x14ac:dyDescent="0.25">
      <c r="A1744" t="s">
        <v>1036</v>
      </c>
    </row>
    <row r="1745" spans="1:3" x14ac:dyDescent="0.25">
      <c r="A1745" t="s">
        <v>590</v>
      </c>
    </row>
    <row r="1746" spans="1:3" x14ac:dyDescent="0.25">
      <c r="A1746" t="s">
        <v>591</v>
      </c>
    </row>
    <row r="1747" spans="1:3" x14ac:dyDescent="0.25">
      <c r="A1747" t="s">
        <v>592</v>
      </c>
    </row>
    <row r="1748" spans="1:3" x14ac:dyDescent="0.25">
      <c r="A1748" t="s">
        <v>640</v>
      </c>
    </row>
    <row r="1749" spans="1:3" x14ac:dyDescent="0.25">
      <c r="A1749" t="s">
        <v>361</v>
      </c>
    </row>
    <row r="1750" spans="1:3" x14ac:dyDescent="0.25">
      <c r="A1750" t="s">
        <v>365</v>
      </c>
    </row>
    <row r="1751" spans="1:3" x14ac:dyDescent="0.25">
      <c r="A1751" s="5" t="s">
        <v>24</v>
      </c>
      <c r="B1751" t="s">
        <v>144</v>
      </c>
      <c r="C1751" s="5" t="s">
        <v>245</v>
      </c>
    </row>
    <row r="1752" spans="1:3" x14ac:dyDescent="0.25">
      <c r="A1752" s="5" t="s">
        <v>24</v>
      </c>
      <c r="B1752" t="s">
        <v>145</v>
      </c>
      <c r="C1752" t="b">
        <v>0</v>
      </c>
    </row>
    <row r="1753" spans="1:3" x14ac:dyDescent="0.25">
      <c r="A1753" s="5" t="s">
        <v>77</v>
      </c>
      <c r="B1753" t="s">
        <v>146</v>
      </c>
      <c r="C1753" t="b">
        <v>0</v>
      </c>
    </row>
    <row r="1754" spans="1:3" x14ac:dyDescent="0.25">
      <c r="A1754" s="5" t="s">
        <v>249</v>
      </c>
      <c r="B1754" t="s">
        <v>146</v>
      </c>
      <c r="C1754" t="b">
        <v>0</v>
      </c>
    </row>
    <row r="1755" spans="1:3" x14ac:dyDescent="0.25">
      <c r="A1755" s="5" t="s">
        <v>194</v>
      </c>
      <c r="B1755" t="s">
        <v>146</v>
      </c>
      <c r="C1755" t="b">
        <v>0</v>
      </c>
    </row>
    <row r="1756" spans="1:3" x14ac:dyDescent="0.25">
      <c r="A1756" s="5" t="s">
        <v>259</v>
      </c>
      <c r="B1756" t="s">
        <v>146</v>
      </c>
      <c r="C1756" t="b">
        <v>0</v>
      </c>
    </row>
    <row r="1757" spans="1:3" x14ac:dyDescent="0.25">
      <c r="A1757" s="5" t="s">
        <v>23</v>
      </c>
      <c r="B1757" t="s">
        <v>146</v>
      </c>
      <c r="C1757" t="b">
        <v>0</v>
      </c>
    </row>
    <row r="1758" spans="1:3" x14ac:dyDescent="0.25">
      <c r="A1758" s="5" t="s">
        <v>165</v>
      </c>
      <c r="B1758" t="s">
        <v>146</v>
      </c>
      <c r="C1758" t="b">
        <v>0</v>
      </c>
    </row>
    <row r="1759" spans="1:3" x14ac:dyDescent="0.25">
      <c r="A1759" s="5" t="s">
        <v>237</v>
      </c>
      <c r="B1759" t="s">
        <v>146</v>
      </c>
      <c r="C1759" t="b">
        <v>0</v>
      </c>
    </row>
    <row r="1760" spans="1:3" x14ac:dyDescent="0.25">
      <c r="A1760" s="5" t="s">
        <v>225</v>
      </c>
      <c r="B1760" t="s">
        <v>146</v>
      </c>
      <c r="C1760" t="b">
        <v>0</v>
      </c>
    </row>
    <row r="1761" spans="1:3" x14ac:dyDescent="0.25">
      <c r="A1761" s="5" t="s">
        <v>226</v>
      </c>
      <c r="B1761" t="s">
        <v>146</v>
      </c>
      <c r="C1761" t="b">
        <v>0</v>
      </c>
    </row>
    <row r="1762" spans="1:3" x14ac:dyDescent="0.25">
      <c r="A1762" s="5" t="s">
        <v>227</v>
      </c>
      <c r="B1762" t="s">
        <v>146</v>
      </c>
      <c r="C1762" t="b">
        <v>0</v>
      </c>
    </row>
    <row r="1763" spans="1:3" x14ac:dyDescent="0.25">
      <c r="A1763" s="5" t="s">
        <v>228</v>
      </c>
      <c r="B1763" t="s">
        <v>146</v>
      </c>
      <c r="C1763" t="b">
        <v>0</v>
      </c>
    </row>
    <row r="1764" spans="1:3" x14ac:dyDescent="0.25">
      <c r="A1764" s="5" t="s">
        <v>229</v>
      </c>
      <c r="B1764" t="s">
        <v>146</v>
      </c>
      <c r="C1764" t="b">
        <v>0</v>
      </c>
    </row>
    <row r="1765" spans="1:3" x14ac:dyDescent="0.25">
      <c r="A1765" s="5" t="s">
        <v>230</v>
      </c>
      <c r="B1765" t="s">
        <v>146</v>
      </c>
      <c r="C1765" t="b">
        <v>0</v>
      </c>
    </row>
    <row r="1766" spans="1:3" x14ac:dyDescent="0.25">
      <c r="A1766" s="5" t="s">
        <v>231</v>
      </c>
      <c r="B1766" t="s">
        <v>146</v>
      </c>
      <c r="C1766" t="b">
        <v>0</v>
      </c>
    </row>
    <row r="1767" spans="1:3" x14ac:dyDescent="0.25">
      <c r="A1767" s="5" t="s">
        <v>232</v>
      </c>
      <c r="B1767" t="s">
        <v>146</v>
      </c>
      <c r="C1767" t="b">
        <v>0</v>
      </c>
    </row>
    <row r="1768" spans="1:3" x14ac:dyDescent="0.25">
      <c r="A1768" s="5" t="s">
        <v>233</v>
      </c>
      <c r="B1768" t="s">
        <v>146</v>
      </c>
      <c r="C1768" t="b">
        <v>0</v>
      </c>
    </row>
    <row r="1769" spans="1:3" x14ac:dyDescent="0.25">
      <c r="A1769" s="5" t="s">
        <v>234</v>
      </c>
      <c r="B1769" t="s">
        <v>146</v>
      </c>
      <c r="C1769" t="b">
        <v>0</v>
      </c>
    </row>
    <row r="1770" spans="1:3" x14ac:dyDescent="0.25">
      <c r="A1770" s="5" t="s">
        <v>235</v>
      </c>
      <c r="B1770" t="s">
        <v>146</v>
      </c>
      <c r="C1770" t="b">
        <v>0</v>
      </c>
    </row>
    <row r="1771" spans="1:3" x14ac:dyDescent="0.25">
      <c r="A1771" s="5" t="s">
        <v>236</v>
      </c>
      <c r="B1771" t="s">
        <v>146</v>
      </c>
      <c r="C1771" t="b">
        <v>0</v>
      </c>
    </row>
    <row r="1772" spans="1:3" x14ac:dyDescent="0.25">
      <c r="A1772" t="s">
        <v>366</v>
      </c>
    </row>
    <row r="1773" spans="1:3" x14ac:dyDescent="0.25">
      <c r="A1773" t="s">
        <v>367</v>
      </c>
    </row>
    <row r="1774" spans="1:3" x14ac:dyDescent="0.25">
      <c r="A1774" t="s">
        <v>148</v>
      </c>
    </row>
    <row r="1775" spans="1:3" x14ac:dyDescent="0.25">
      <c r="A1775" t="s">
        <v>371</v>
      </c>
    </row>
    <row r="1776" spans="1:3" x14ac:dyDescent="0.25">
      <c r="A1776" t="s">
        <v>388</v>
      </c>
    </row>
    <row r="1777" spans="1:3" x14ac:dyDescent="0.25">
      <c r="A1777" t="s">
        <v>368</v>
      </c>
    </row>
    <row r="1778" spans="1:3" x14ac:dyDescent="0.25">
      <c r="A1778" t="s">
        <v>369</v>
      </c>
    </row>
    <row r="1779" spans="1:3" x14ac:dyDescent="0.25">
      <c r="A1779" s="5" t="s">
        <v>24</v>
      </c>
      <c r="B1779" t="s">
        <v>144</v>
      </c>
      <c r="C1779" s="5" t="s">
        <v>373</v>
      </c>
    </row>
    <row r="1780" spans="1:3" x14ac:dyDescent="0.25">
      <c r="A1780" s="5" t="s">
        <v>24</v>
      </c>
      <c r="B1780" t="s">
        <v>145</v>
      </c>
      <c r="C1780" t="b">
        <v>0</v>
      </c>
    </row>
    <row r="1781" spans="1:3" x14ac:dyDescent="0.25">
      <c r="A1781" s="5" t="s">
        <v>77</v>
      </c>
      <c r="B1781" t="s">
        <v>146</v>
      </c>
      <c r="C1781" t="b">
        <v>1</v>
      </c>
    </row>
    <row r="1782" spans="1:3" x14ac:dyDescent="0.25">
      <c r="A1782" s="5" t="s">
        <v>377</v>
      </c>
      <c r="B1782" t="s">
        <v>146</v>
      </c>
      <c r="C1782" t="b">
        <v>1</v>
      </c>
    </row>
    <row r="1783" spans="1:3" x14ac:dyDescent="0.25">
      <c r="A1783" s="5" t="s">
        <v>249</v>
      </c>
      <c r="B1783" t="s">
        <v>146</v>
      </c>
      <c r="C1783" t="b">
        <v>1</v>
      </c>
    </row>
    <row r="1784" spans="1:3" x14ac:dyDescent="0.25">
      <c r="A1784" s="5" t="s">
        <v>194</v>
      </c>
      <c r="B1784" t="s">
        <v>146</v>
      </c>
      <c r="C1784" t="b">
        <v>1</v>
      </c>
    </row>
    <row r="1785" spans="1:3" x14ac:dyDescent="0.25">
      <c r="A1785" s="5" t="s">
        <v>259</v>
      </c>
      <c r="B1785" t="s">
        <v>146</v>
      </c>
      <c r="C1785" t="b">
        <v>1</v>
      </c>
    </row>
    <row r="1786" spans="1:3" x14ac:dyDescent="0.25">
      <c r="A1786" s="5" t="s">
        <v>23</v>
      </c>
      <c r="B1786" t="s">
        <v>146</v>
      </c>
      <c r="C1786" t="b">
        <v>0</v>
      </c>
    </row>
    <row r="1787" spans="1:3" x14ac:dyDescent="0.25">
      <c r="A1787" s="5" t="s">
        <v>165</v>
      </c>
      <c r="B1787" t="s">
        <v>146</v>
      </c>
      <c r="C1787" t="b">
        <v>0</v>
      </c>
    </row>
    <row r="1788" spans="1:3" x14ac:dyDescent="0.25">
      <c r="A1788" s="5" t="s">
        <v>237</v>
      </c>
      <c r="B1788" t="s">
        <v>146</v>
      </c>
      <c r="C1788" t="b">
        <v>0</v>
      </c>
    </row>
    <row r="1789" spans="1:3" x14ac:dyDescent="0.25">
      <c r="A1789" s="5" t="s">
        <v>225</v>
      </c>
      <c r="B1789" t="s">
        <v>146</v>
      </c>
      <c r="C1789" t="b">
        <v>0</v>
      </c>
    </row>
    <row r="1790" spans="1:3" x14ac:dyDescent="0.25">
      <c r="A1790" s="5" t="s">
        <v>226</v>
      </c>
      <c r="B1790" t="s">
        <v>146</v>
      </c>
      <c r="C1790" t="b">
        <v>0</v>
      </c>
    </row>
    <row r="1791" spans="1:3" x14ac:dyDescent="0.25">
      <c r="A1791" s="5" t="s">
        <v>227</v>
      </c>
      <c r="B1791" t="s">
        <v>146</v>
      </c>
      <c r="C1791" t="b">
        <v>0</v>
      </c>
    </row>
    <row r="1792" spans="1:3" x14ac:dyDescent="0.25">
      <c r="A1792" s="5" t="s">
        <v>228</v>
      </c>
      <c r="B1792" t="s">
        <v>146</v>
      </c>
      <c r="C1792" t="b">
        <v>0</v>
      </c>
    </row>
    <row r="1793" spans="1:3" x14ac:dyDescent="0.25">
      <c r="A1793" s="5" t="s">
        <v>229</v>
      </c>
      <c r="B1793" t="s">
        <v>146</v>
      </c>
      <c r="C1793" t="b">
        <v>0</v>
      </c>
    </row>
    <row r="1794" spans="1:3" x14ac:dyDescent="0.25">
      <c r="A1794" s="5" t="s">
        <v>230</v>
      </c>
      <c r="B1794" t="s">
        <v>146</v>
      </c>
      <c r="C1794" t="b">
        <v>0</v>
      </c>
    </row>
    <row r="1795" spans="1:3" x14ac:dyDescent="0.25">
      <c r="A1795" s="5" t="s">
        <v>231</v>
      </c>
      <c r="B1795" t="s">
        <v>146</v>
      </c>
      <c r="C1795" t="b">
        <v>0</v>
      </c>
    </row>
    <row r="1796" spans="1:3" x14ac:dyDescent="0.25">
      <c r="A1796" s="5" t="s">
        <v>232</v>
      </c>
      <c r="B1796" t="s">
        <v>146</v>
      </c>
      <c r="C1796" t="b">
        <v>0</v>
      </c>
    </row>
    <row r="1797" spans="1:3" x14ac:dyDescent="0.25">
      <c r="A1797" s="5" t="s">
        <v>233</v>
      </c>
      <c r="B1797" t="s">
        <v>146</v>
      </c>
      <c r="C1797" t="b">
        <v>0</v>
      </c>
    </row>
    <row r="1798" spans="1:3" x14ac:dyDescent="0.25">
      <c r="A1798" s="5" t="s">
        <v>234</v>
      </c>
      <c r="B1798" t="s">
        <v>146</v>
      </c>
      <c r="C1798" t="b">
        <v>0</v>
      </c>
    </row>
    <row r="1799" spans="1:3" x14ac:dyDescent="0.25">
      <c r="A1799" s="5" t="s">
        <v>235</v>
      </c>
      <c r="B1799" t="s">
        <v>146</v>
      </c>
      <c r="C1799" t="b">
        <v>0</v>
      </c>
    </row>
    <row r="1800" spans="1:3" x14ac:dyDescent="0.25">
      <c r="A1800" s="5" t="s">
        <v>236</v>
      </c>
      <c r="B1800" t="s">
        <v>146</v>
      </c>
      <c r="C1800" t="b">
        <v>0</v>
      </c>
    </row>
    <row r="1801" spans="1:3" x14ac:dyDescent="0.25">
      <c r="A1801" t="s">
        <v>370</v>
      </c>
    </row>
    <row r="1802" spans="1:3" x14ac:dyDescent="0.25">
      <c r="A1802" t="s">
        <v>386</v>
      </c>
    </row>
    <row r="1803" spans="1:3" x14ac:dyDescent="0.25">
      <c r="A1803" s="5" t="s">
        <v>24</v>
      </c>
      <c r="B1803" t="s">
        <v>144</v>
      </c>
      <c r="C1803" s="5" t="s">
        <v>373</v>
      </c>
    </row>
    <row r="1804" spans="1:3" x14ac:dyDescent="0.25">
      <c r="A1804" s="5" t="s">
        <v>24</v>
      </c>
      <c r="B1804" t="s">
        <v>145</v>
      </c>
      <c r="C1804" t="b">
        <v>0</v>
      </c>
    </row>
    <row r="1805" spans="1:3" x14ac:dyDescent="0.25">
      <c r="A1805" s="5" t="s">
        <v>77</v>
      </c>
      <c r="B1805" t="s">
        <v>146</v>
      </c>
      <c r="C1805" t="b">
        <v>1</v>
      </c>
    </row>
    <row r="1806" spans="1:3" x14ac:dyDescent="0.25">
      <c r="A1806" s="5" t="s">
        <v>377</v>
      </c>
      <c r="B1806" t="s">
        <v>146</v>
      </c>
      <c r="C1806" t="b">
        <v>0</v>
      </c>
    </row>
    <row r="1807" spans="1:3" x14ac:dyDescent="0.25">
      <c r="A1807" s="5" t="s">
        <v>249</v>
      </c>
      <c r="B1807" t="s">
        <v>146</v>
      </c>
      <c r="C1807" t="b">
        <v>1</v>
      </c>
    </row>
    <row r="1808" spans="1:3" x14ac:dyDescent="0.25">
      <c r="A1808" s="5" t="s">
        <v>194</v>
      </c>
      <c r="B1808" t="s">
        <v>146</v>
      </c>
      <c r="C1808" t="b">
        <v>1</v>
      </c>
    </row>
    <row r="1809" spans="1:3" x14ac:dyDescent="0.25">
      <c r="A1809" s="5" t="s">
        <v>259</v>
      </c>
      <c r="B1809" t="s">
        <v>146</v>
      </c>
      <c r="C1809" t="b">
        <v>1</v>
      </c>
    </row>
    <row r="1810" spans="1:3" x14ac:dyDescent="0.25">
      <c r="A1810" s="5" t="s">
        <v>23</v>
      </c>
      <c r="B1810" t="s">
        <v>146</v>
      </c>
      <c r="C1810" t="b">
        <v>0</v>
      </c>
    </row>
    <row r="1811" spans="1:3" x14ac:dyDescent="0.25">
      <c r="A1811" s="5" t="s">
        <v>165</v>
      </c>
      <c r="B1811" t="s">
        <v>146</v>
      </c>
      <c r="C1811" t="b">
        <v>0</v>
      </c>
    </row>
    <row r="1812" spans="1:3" x14ac:dyDescent="0.25">
      <c r="A1812" s="5" t="s">
        <v>237</v>
      </c>
      <c r="B1812" t="s">
        <v>146</v>
      </c>
      <c r="C1812" t="b">
        <v>0</v>
      </c>
    </row>
    <row r="1813" spans="1:3" x14ac:dyDescent="0.25">
      <c r="A1813" s="5" t="s">
        <v>225</v>
      </c>
      <c r="B1813" t="s">
        <v>146</v>
      </c>
      <c r="C1813" t="b">
        <v>0</v>
      </c>
    </row>
    <row r="1814" spans="1:3" x14ac:dyDescent="0.25">
      <c r="A1814" s="5" t="s">
        <v>226</v>
      </c>
      <c r="B1814" t="s">
        <v>146</v>
      </c>
      <c r="C1814" t="b">
        <v>0</v>
      </c>
    </row>
    <row r="1815" spans="1:3" x14ac:dyDescent="0.25">
      <c r="A1815" s="5" t="s">
        <v>227</v>
      </c>
      <c r="B1815" t="s">
        <v>146</v>
      </c>
      <c r="C1815" t="b">
        <v>0</v>
      </c>
    </row>
    <row r="1816" spans="1:3" x14ac:dyDescent="0.25">
      <c r="A1816" s="5" t="s">
        <v>228</v>
      </c>
      <c r="B1816" t="s">
        <v>146</v>
      </c>
      <c r="C1816" t="b">
        <v>0</v>
      </c>
    </row>
    <row r="1817" spans="1:3" x14ac:dyDescent="0.25">
      <c r="A1817" s="5" t="s">
        <v>229</v>
      </c>
      <c r="B1817" t="s">
        <v>146</v>
      </c>
      <c r="C1817" t="b">
        <v>0</v>
      </c>
    </row>
    <row r="1818" spans="1:3" x14ac:dyDescent="0.25">
      <c r="A1818" s="5" t="s">
        <v>230</v>
      </c>
      <c r="B1818" t="s">
        <v>146</v>
      </c>
      <c r="C1818" t="b">
        <v>0</v>
      </c>
    </row>
    <row r="1819" spans="1:3" x14ac:dyDescent="0.25">
      <c r="A1819" s="5" t="s">
        <v>231</v>
      </c>
      <c r="B1819" t="s">
        <v>146</v>
      </c>
      <c r="C1819" t="b">
        <v>0</v>
      </c>
    </row>
    <row r="1820" spans="1:3" x14ac:dyDescent="0.25">
      <c r="A1820" s="5" t="s">
        <v>232</v>
      </c>
      <c r="B1820" t="s">
        <v>146</v>
      </c>
      <c r="C1820" t="b">
        <v>0</v>
      </c>
    </row>
    <row r="1821" spans="1:3" x14ac:dyDescent="0.25">
      <c r="A1821" s="5" t="s">
        <v>233</v>
      </c>
      <c r="B1821" t="s">
        <v>146</v>
      </c>
      <c r="C1821" t="b">
        <v>0</v>
      </c>
    </row>
    <row r="1822" spans="1:3" x14ac:dyDescent="0.25">
      <c r="A1822" s="5" t="s">
        <v>234</v>
      </c>
      <c r="B1822" t="s">
        <v>146</v>
      </c>
      <c r="C1822" t="b">
        <v>0</v>
      </c>
    </row>
    <row r="1823" spans="1:3" x14ac:dyDescent="0.25">
      <c r="A1823" s="5" t="s">
        <v>235</v>
      </c>
      <c r="B1823" t="s">
        <v>146</v>
      </c>
      <c r="C1823" t="b">
        <v>0</v>
      </c>
    </row>
    <row r="1824" spans="1:3" x14ac:dyDescent="0.25">
      <c r="A1824" s="5" t="s">
        <v>236</v>
      </c>
      <c r="B1824" t="s">
        <v>146</v>
      </c>
      <c r="C1824" t="b">
        <v>0</v>
      </c>
    </row>
    <row r="1825" spans="1:3" x14ac:dyDescent="0.25">
      <c r="A1825" t="s">
        <v>387</v>
      </c>
    </row>
    <row r="1826" spans="1:3" x14ac:dyDescent="0.25">
      <c r="A1826" t="s">
        <v>1052</v>
      </c>
    </row>
    <row r="1827" spans="1:3" x14ac:dyDescent="0.25">
      <c r="A1827" s="5" t="s">
        <v>24</v>
      </c>
      <c r="B1827" t="s">
        <v>144</v>
      </c>
      <c r="C1827" s="5" t="s">
        <v>506</v>
      </c>
    </row>
    <row r="1828" spans="1:3" x14ac:dyDescent="0.25">
      <c r="A1828" s="5" t="s">
        <v>24</v>
      </c>
      <c r="B1828" t="s">
        <v>145</v>
      </c>
      <c r="C1828" t="b">
        <v>0</v>
      </c>
    </row>
    <row r="1829" spans="1:3" x14ac:dyDescent="0.25">
      <c r="A1829" s="5" t="s">
        <v>77</v>
      </c>
      <c r="B1829" t="s">
        <v>146</v>
      </c>
      <c r="C1829" t="b">
        <v>0</v>
      </c>
    </row>
    <row r="1830" spans="1:3" x14ac:dyDescent="0.25">
      <c r="A1830" s="5" t="s">
        <v>261</v>
      </c>
      <c r="B1830" t="s">
        <v>146</v>
      </c>
      <c r="C1830" t="b">
        <v>0</v>
      </c>
    </row>
    <row r="1831" spans="1:3" x14ac:dyDescent="0.25">
      <c r="A1831" s="5" t="s">
        <v>377</v>
      </c>
      <c r="B1831" t="s">
        <v>146</v>
      </c>
      <c r="C1831" t="b">
        <v>0</v>
      </c>
    </row>
    <row r="1832" spans="1:3" x14ac:dyDescent="0.25">
      <c r="A1832" s="5" t="s">
        <v>202</v>
      </c>
      <c r="B1832" t="s">
        <v>146</v>
      </c>
      <c r="C1832" t="b">
        <v>0</v>
      </c>
    </row>
    <row r="1833" spans="1:3" x14ac:dyDescent="0.25">
      <c r="A1833" s="5" t="s">
        <v>249</v>
      </c>
      <c r="B1833" t="s">
        <v>146</v>
      </c>
      <c r="C1833" t="b">
        <v>0</v>
      </c>
    </row>
    <row r="1834" spans="1:3" x14ac:dyDescent="0.25">
      <c r="A1834" s="5" t="s">
        <v>452</v>
      </c>
      <c r="B1834" t="s">
        <v>146</v>
      </c>
      <c r="C1834" t="b">
        <v>0</v>
      </c>
    </row>
    <row r="1835" spans="1:3" x14ac:dyDescent="0.25">
      <c r="A1835" s="5" t="s">
        <v>260</v>
      </c>
      <c r="B1835" t="s">
        <v>146</v>
      </c>
      <c r="C1835" t="b">
        <v>0</v>
      </c>
    </row>
    <row r="1836" spans="1:3" x14ac:dyDescent="0.25">
      <c r="A1836" s="5" t="s">
        <v>259</v>
      </c>
      <c r="B1836" t="s">
        <v>146</v>
      </c>
      <c r="C1836" t="b">
        <v>0</v>
      </c>
    </row>
    <row r="1837" spans="1:3" x14ac:dyDescent="0.25">
      <c r="A1837" s="5" t="s">
        <v>240</v>
      </c>
      <c r="B1837" t="s">
        <v>146</v>
      </c>
      <c r="C1837" t="b">
        <v>0</v>
      </c>
    </row>
    <row r="1838" spans="1:3" x14ac:dyDescent="0.25">
      <c r="A1838" s="5" t="s">
        <v>241</v>
      </c>
      <c r="B1838" t="s">
        <v>146</v>
      </c>
      <c r="C1838" t="b">
        <v>0</v>
      </c>
    </row>
    <row r="1839" spans="1:3" x14ac:dyDescent="0.25">
      <c r="A1839" s="5" t="s">
        <v>242</v>
      </c>
      <c r="B1839" t="s">
        <v>146</v>
      </c>
      <c r="C1839" t="b">
        <v>0</v>
      </c>
    </row>
    <row r="1840" spans="1:3" x14ac:dyDescent="0.25">
      <c r="A1840" s="5" t="s">
        <v>243</v>
      </c>
      <c r="B1840" t="s">
        <v>146</v>
      </c>
      <c r="C1840" t="b">
        <v>0</v>
      </c>
    </row>
    <row r="1841" spans="1:3" x14ac:dyDescent="0.25">
      <c r="A1841" s="5" t="s">
        <v>23</v>
      </c>
      <c r="B1841" t="s">
        <v>146</v>
      </c>
      <c r="C1841" t="b">
        <v>0</v>
      </c>
    </row>
    <row r="1842" spans="1:3" x14ac:dyDescent="0.25">
      <c r="A1842" s="5" t="s">
        <v>165</v>
      </c>
      <c r="B1842" t="s">
        <v>146</v>
      </c>
      <c r="C1842" t="b">
        <v>0</v>
      </c>
    </row>
    <row r="1843" spans="1:3" x14ac:dyDescent="0.25">
      <c r="A1843" s="5" t="s">
        <v>237</v>
      </c>
      <c r="B1843" t="s">
        <v>146</v>
      </c>
      <c r="C1843" t="b">
        <v>0</v>
      </c>
    </row>
    <row r="1844" spans="1:3" x14ac:dyDescent="0.25">
      <c r="A1844" s="5" t="s">
        <v>225</v>
      </c>
      <c r="B1844" t="s">
        <v>146</v>
      </c>
      <c r="C1844" t="b">
        <v>0</v>
      </c>
    </row>
    <row r="1845" spans="1:3" x14ac:dyDescent="0.25">
      <c r="A1845" s="5" t="s">
        <v>226</v>
      </c>
      <c r="B1845" t="s">
        <v>146</v>
      </c>
      <c r="C1845" t="b">
        <v>0</v>
      </c>
    </row>
    <row r="1846" spans="1:3" x14ac:dyDescent="0.25">
      <c r="A1846" s="5" t="s">
        <v>227</v>
      </c>
      <c r="B1846" t="s">
        <v>146</v>
      </c>
      <c r="C1846" t="b">
        <v>0</v>
      </c>
    </row>
    <row r="1847" spans="1:3" x14ac:dyDescent="0.25">
      <c r="A1847" s="5" t="s">
        <v>228</v>
      </c>
      <c r="B1847" t="s">
        <v>146</v>
      </c>
      <c r="C1847" t="b">
        <v>0</v>
      </c>
    </row>
    <row r="1848" spans="1:3" x14ac:dyDescent="0.25">
      <c r="A1848" s="5" t="s">
        <v>229</v>
      </c>
      <c r="B1848" t="s">
        <v>146</v>
      </c>
      <c r="C1848" t="b">
        <v>0</v>
      </c>
    </row>
    <row r="1849" spans="1:3" x14ac:dyDescent="0.25">
      <c r="A1849" s="5" t="s">
        <v>230</v>
      </c>
      <c r="B1849" t="s">
        <v>146</v>
      </c>
      <c r="C1849" t="b">
        <v>0</v>
      </c>
    </row>
    <row r="1850" spans="1:3" x14ac:dyDescent="0.25">
      <c r="A1850" s="5" t="s">
        <v>231</v>
      </c>
      <c r="B1850" t="s">
        <v>146</v>
      </c>
      <c r="C1850" t="b">
        <v>0</v>
      </c>
    </row>
    <row r="1851" spans="1:3" x14ac:dyDescent="0.25">
      <c r="A1851" s="5" t="s">
        <v>232</v>
      </c>
      <c r="B1851" t="s">
        <v>146</v>
      </c>
      <c r="C1851" t="b">
        <v>0</v>
      </c>
    </row>
    <row r="1852" spans="1:3" x14ac:dyDescent="0.25">
      <c r="A1852" s="5" t="s">
        <v>233</v>
      </c>
      <c r="B1852" t="s">
        <v>146</v>
      </c>
      <c r="C1852" t="b">
        <v>0</v>
      </c>
    </row>
    <row r="1853" spans="1:3" x14ac:dyDescent="0.25">
      <c r="A1853" s="5" t="s">
        <v>234</v>
      </c>
      <c r="B1853" t="s">
        <v>146</v>
      </c>
      <c r="C1853" t="b">
        <v>0</v>
      </c>
    </row>
    <row r="1854" spans="1:3" x14ac:dyDescent="0.25">
      <c r="A1854" s="5" t="s">
        <v>235</v>
      </c>
      <c r="B1854" t="s">
        <v>146</v>
      </c>
      <c r="C1854" t="b">
        <v>0</v>
      </c>
    </row>
    <row r="1855" spans="1:3" x14ac:dyDescent="0.25">
      <c r="A1855" s="5" t="s">
        <v>236</v>
      </c>
      <c r="B1855" t="s">
        <v>146</v>
      </c>
      <c r="C1855" t="b">
        <v>0</v>
      </c>
    </row>
    <row r="1856" spans="1:3" x14ac:dyDescent="0.25">
      <c r="A1856" s="5" t="s">
        <v>24</v>
      </c>
      <c r="B1856" t="s">
        <v>147</v>
      </c>
      <c r="C1856" t="b">
        <v>1</v>
      </c>
    </row>
    <row r="1857" spans="1:3" x14ac:dyDescent="0.25">
      <c r="A1857" t="s">
        <v>1053</v>
      </c>
    </row>
    <row r="1858" spans="1:3" x14ac:dyDescent="0.25">
      <c r="A1858" t="s">
        <v>406</v>
      </c>
    </row>
    <row r="1859" spans="1:3" x14ac:dyDescent="0.25">
      <c r="A1859" t="s">
        <v>1036</v>
      </c>
    </row>
    <row r="1860" spans="1:3" x14ac:dyDescent="0.25">
      <c r="A1860" t="s">
        <v>1066</v>
      </c>
    </row>
    <row r="1861" spans="1:3" x14ac:dyDescent="0.25">
      <c r="A1861" t="s">
        <v>1063</v>
      </c>
    </row>
    <row r="1862" spans="1:3" x14ac:dyDescent="0.25">
      <c r="A1862" t="s">
        <v>407</v>
      </c>
    </row>
    <row r="1863" spans="1:3" x14ac:dyDescent="0.25">
      <c r="A1863" t="s">
        <v>1064</v>
      </c>
    </row>
    <row r="1864" spans="1:3" x14ac:dyDescent="0.25">
      <c r="A1864" s="5" t="s">
        <v>24</v>
      </c>
      <c r="B1864" t="s">
        <v>144</v>
      </c>
      <c r="C1864" s="5" t="s">
        <v>506</v>
      </c>
    </row>
    <row r="1865" spans="1:3" x14ac:dyDescent="0.25">
      <c r="A1865" s="5" t="s">
        <v>24</v>
      </c>
      <c r="B1865" t="s">
        <v>145</v>
      </c>
      <c r="C1865" t="b">
        <v>0</v>
      </c>
    </row>
    <row r="1866" spans="1:3" x14ac:dyDescent="0.25">
      <c r="A1866" s="5" t="s">
        <v>77</v>
      </c>
      <c r="B1866" t="s">
        <v>146</v>
      </c>
      <c r="C1866" t="b">
        <v>1</v>
      </c>
    </row>
    <row r="1867" spans="1:3" x14ac:dyDescent="0.25">
      <c r="A1867" s="5" t="s">
        <v>261</v>
      </c>
      <c r="B1867" t="s">
        <v>146</v>
      </c>
      <c r="C1867" t="b">
        <v>1</v>
      </c>
    </row>
    <row r="1868" spans="1:3" x14ac:dyDescent="0.25">
      <c r="A1868" s="5" t="s">
        <v>377</v>
      </c>
      <c r="B1868" t="s">
        <v>146</v>
      </c>
      <c r="C1868" t="b">
        <v>0</v>
      </c>
    </row>
    <row r="1869" spans="1:3" x14ac:dyDescent="0.25">
      <c r="A1869" s="5" t="s">
        <v>202</v>
      </c>
      <c r="B1869" t="s">
        <v>146</v>
      </c>
      <c r="C1869" t="b">
        <v>1</v>
      </c>
    </row>
    <row r="1870" spans="1:3" x14ac:dyDescent="0.25">
      <c r="A1870" s="5" t="s">
        <v>249</v>
      </c>
      <c r="B1870" t="s">
        <v>146</v>
      </c>
      <c r="C1870" t="b">
        <v>1</v>
      </c>
    </row>
    <row r="1871" spans="1:3" x14ac:dyDescent="0.25">
      <c r="A1871" s="5" t="s">
        <v>452</v>
      </c>
      <c r="B1871" t="s">
        <v>146</v>
      </c>
      <c r="C1871" t="b">
        <v>1</v>
      </c>
    </row>
    <row r="1872" spans="1:3" x14ac:dyDescent="0.25">
      <c r="A1872" s="5" t="s">
        <v>260</v>
      </c>
      <c r="B1872" t="s">
        <v>146</v>
      </c>
      <c r="C1872" t="b">
        <v>1</v>
      </c>
    </row>
    <row r="1873" spans="1:3" x14ac:dyDescent="0.25">
      <c r="A1873" s="5" t="s">
        <v>259</v>
      </c>
      <c r="B1873" t="s">
        <v>146</v>
      </c>
      <c r="C1873" t="b">
        <v>1</v>
      </c>
    </row>
    <row r="1874" spans="1:3" x14ac:dyDescent="0.25">
      <c r="A1874" s="5" t="s">
        <v>240</v>
      </c>
      <c r="B1874" t="s">
        <v>146</v>
      </c>
      <c r="C1874" t="b">
        <v>1</v>
      </c>
    </row>
    <row r="1875" spans="1:3" x14ac:dyDescent="0.25">
      <c r="A1875" s="5" t="s">
        <v>241</v>
      </c>
      <c r="B1875" t="s">
        <v>146</v>
      </c>
      <c r="C1875" t="b">
        <v>1</v>
      </c>
    </row>
    <row r="1876" spans="1:3" x14ac:dyDescent="0.25">
      <c r="A1876" s="5" t="s">
        <v>242</v>
      </c>
      <c r="B1876" t="s">
        <v>146</v>
      </c>
      <c r="C1876" t="b">
        <v>1</v>
      </c>
    </row>
    <row r="1877" spans="1:3" x14ac:dyDescent="0.25">
      <c r="A1877" s="5" t="s">
        <v>243</v>
      </c>
      <c r="B1877" t="s">
        <v>146</v>
      </c>
      <c r="C1877" t="b">
        <v>1</v>
      </c>
    </row>
    <row r="1878" spans="1:3" x14ac:dyDescent="0.25">
      <c r="A1878" s="5" t="s">
        <v>23</v>
      </c>
      <c r="B1878" t="s">
        <v>146</v>
      </c>
      <c r="C1878" t="b">
        <v>1</v>
      </c>
    </row>
    <row r="1879" spans="1:3" x14ac:dyDescent="0.25">
      <c r="A1879" s="5" t="s">
        <v>165</v>
      </c>
      <c r="B1879" t="s">
        <v>146</v>
      </c>
      <c r="C1879" t="b">
        <v>0</v>
      </c>
    </row>
    <row r="1880" spans="1:3" x14ac:dyDescent="0.25">
      <c r="A1880" s="5" t="s">
        <v>237</v>
      </c>
      <c r="B1880" t="s">
        <v>146</v>
      </c>
      <c r="C1880" t="b">
        <v>0</v>
      </c>
    </row>
    <row r="1881" spans="1:3" x14ac:dyDescent="0.25">
      <c r="A1881" s="5" t="s">
        <v>225</v>
      </c>
      <c r="B1881" t="s">
        <v>146</v>
      </c>
      <c r="C1881" t="b">
        <v>0</v>
      </c>
    </row>
    <row r="1882" spans="1:3" x14ac:dyDescent="0.25">
      <c r="A1882" s="5" t="s">
        <v>226</v>
      </c>
      <c r="B1882" t="s">
        <v>146</v>
      </c>
      <c r="C1882" t="b">
        <v>0</v>
      </c>
    </row>
    <row r="1883" spans="1:3" x14ac:dyDescent="0.25">
      <c r="A1883" s="5" t="s">
        <v>227</v>
      </c>
      <c r="B1883" t="s">
        <v>146</v>
      </c>
      <c r="C1883" t="b">
        <v>0</v>
      </c>
    </row>
    <row r="1884" spans="1:3" x14ac:dyDescent="0.25">
      <c r="A1884" s="5" t="s">
        <v>228</v>
      </c>
      <c r="B1884" t="s">
        <v>146</v>
      </c>
      <c r="C1884" t="b">
        <v>0</v>
      </c>
    </row>
    <row r="1885" spans="1:3" x14ac:dyDescent="0.25">
      <c r="A1885" s="5" t="s">
        <v>229</v>
      </c>
      <c r="B1885" t="s">
        <v>146</v>
      </c>
      <c r="C1885" t="b">
        <v>0</v>
      </c>
    </row>
    <row r="1886" spans="1:3" x14ac:dyDescent="0.25">
      <c r="A1886" s="5" t="s">
        <v>230</v>
      </c>
      <c r="B1886" t="s">
        <v>146</v>
      </c>
      <c r="C1886" t="b">
        <v>0</v>
      </c>
    </row>
    <row r="1887" spans="1:3" x14ac:dyDescent="0.25">
      <c r="A1887" s="5" t="s">
        <v>231</v>
      </c>
      <c r="B1887" t="s">
        <v>146</v>
      </c>
      <c r="C1887" t="b">
        <v>0</v>
      </c>
    </row>
    <row r="1888" spans="1:3" x14ac:dyDescent="0.25">
      <c r="A1888" s="5" t="s">
        <v>232</v>
      </c>
      <c r="B1888" t="s">
        <v>146</v>
      </c>
      <c r="C1888" t="b">
        <v>0</v>
      </c>
    </row>
    <row r="1889" spans="1:3" x14ac:dyDescent="0.25">
      <c r="A1889" s="5" t="s">
        <v>233</v>
      </c>
      <c r="B1889" t="s">
        <v>146</v>
      </c>
      <c r="C1889" t="b">
        <v>0</v>
      </c>
    </row>
    <row r="1890" spans="1:3" x14ac:dyDescent="0.25">
      <c r="A1890" s="5" t="s">
        <v>234</v>
      </c>
      <c r="B1890" t="s">
        <v>146</v>
      </c>
      <c r="C1890" t="b">
        <v>0</v>
      </c>
    </row>
    <row r="1891" spans="1:3" x14ac:dyDescent="0.25">
      <c r="A1891" s="5" t="s">
        <v>235</v>
      </c>
      <c r="B1891" t="s">
        <v>146</v>
      </c>
      <c r="C1891" t="b">
        <v>0</v>
      </c>
    </row>
    <row r="1892" spans="1:3" x14ac:dyDescent="0.25">
      <c r="A1892" s="5" t="s">
        <v>236</v>
      </c>
      <c r="B1892" t="s">
        <v>146</v>
      </c>
      <c r="C1892" t="b">
        <v>0</v>
      </c>
    </row>
    <row r="1893" spans="1:3" x14ac:dyDescent="0.25">
      <c r="A1893" s="5" t="s">
        <v>24</v>
      </c>
      <c r="B1893" t="s">
        <v>147</v>
      </c>
      <c r="C1893" t="b">
        <v>1</v>
      </c>
    </row>
    <row r="1894" spans="1:3" x14ac:dyDescent="0.25">
      <c r="A1894" t="s">
        <v>1065</v>
      </c>
    </row>
    <row r="1895" spans="1:3" x14ac:dyDescent="0.25">
      <c r="A1895" t="s">
        <v>638</v>
      </c>
    </row>
    <row r="1896" spans="1:3" x14ac:dyDescent="0.25">
      <c r="A1896" s="5" t="s">
        <v>24</v>
      </c>
      <c r="B1896" t="s">
        <v>144</v>
      </c>
      <c r="C1896" s="5" t="s">
        <v>587</v>
      </c>
    </row>
    <row r="1897" spans="1:3" x14ac:dyDescent="0.25">
      <c r="A1897" s="5" t="s">
        <v>24</v>
      </c>
      <c r="B1897" t="s">
        <v>145</v>
      </c>
      <c r="C1897" t="b">
        <v>0</v>
      </c>
    </row>
    <row r="1898" spans="1:3" x14ac:dyDescent="0.25">
      <c r="A1898" s="5" t="s">
        <v>77</v>
      </c>
      <c r="B1898" t="s">
        <v>146</v>
      </c>
      <c r="C1898" t="b">
        <v>1</v>
      </c>
    </row>
    <row r="1899" spans="1:3" x14ac:dyDescent="0.25">
      <c r="A1899" s="5" t="s">
        <v>261</v>
      </c>
      <c r="B1899" t="s">
        <v>146</v>
      </c>
      <c r="C1899" t="b">
        <v>1</v>
      </c>
    </row>
    <row r="1900" spans="1:3" x14ac:dyDescent="0.25">
      <c r="A1900" s="5" t="s">
        <v>259</v>
      </c>
      <c r="B1900" t="s">
        <v>146</v>
      </c>
      <c r="C1900" t="b">
        <v>1</v>
      </c>
    </row>
    <row r="1901" spans="1:3" x14ac:dyDescent="0.25">
      <c r="A1901" s="5" t="s">
        <v>478</v>
      </c>
      <c r="B1901" t="s">
        <v>146</v>
      </c>
      <c r="C1901" t="b">
        <v>0</v>
      </c>
    </row>
    <row r="1902" spans="1:3" x14ac:dyDescent="0.25">
      <c r="A1902" s="5" t="s">
        <v>110</v>
      </c>
      <c r="B1902" t="s">
        <v>146</v>
      </c>
      <c r="C1902" t="b">
        <v>0</v>
      </c>
    </row>
    <row r="1903" spans="1:3" x14ac:dyDescent="0.25">
      <c r="A1903" s="5" t="s">
        <v>1242</v>
      </c>
      <c r="B1903" t="s">
        <v>146</v>
      </c>
      <c r="C1903" t="b">
        <v>1</v>
      </c>
    </row>
    <row r="1904" spans="1:3" x14ac:dyDescent="0.25">
      <c r="A1904" s="5" t="s">
        <v>479</v>
      </c>
      <c r="B1904" t="s">
        <v>146</v>
      </c>
      <c r="C1904" t="b">
        <v>0</v>
      </c>
    </row>
    <row r="1905" spans="1:3" x14ac:dyDescent="0.25">
      <c r="A1905" s="5" t="s">
        <v>262</v>
      </c>
      <c r="B1905" t="s">
        <v>146</v>
      </c>
      <c r="C1905" t="b">
        <v>0</v>
      </c>
    </row>
    <row r="1906" spans="1:3" x14ac:dyDescent="0.25">
      <c r="A1906" s="5" t="s">
        <v>111</v>
      </c>
      <c r="B1906" t="s">
        <v>146</v>
      </c>
      <c r="C1906" t="b">
        <v>0</v>
      </c>
    </row>
    <row r="1907" spans="1:3" x14ac:dyDescent="0.25">
      <c r="A1907" s="5" t="s">
        <v>394</v>
      </c>
      <c r="B1907" t="s">
        <v>146</v>
      </c>
      <c r="C1907" t="b">
        <v>0</v>
      </c>
    </row>
    <row r="1908" spans="1:3" x14ac:dyDescent="0.25">
      <c r="A1908" s="5" t="s">
        <v>112</v>
      </c>
      <c r="B1908" t="s">
        <v>146</v>
      </c>
      <c r="C1908" t="b">
        <v>0</v>
      </c>
    </row>
    <row r="1909" spans="1:3" x14ac:dyDescent="0.25">
      <c r="A1909" s="5" t="s">
        <v>113</v>
      </c>
      <c r="B1909" t="s">
        <v>146</v>
      </c>
      <c r="C1909" t="b">
        <v>0</v>
      </c>
    </row>
    <row r="1910" spans="1:3" x14ac:dyDescent="0.25">
      <c r="A1910" s="5" t="s">
        <v>114</v>
      </c>
      <c r="B1910" t="s">
        <v>146</v>
      </c>
      <c r="C1910" t="b">
        <v>0</v>
      </c>
    </row>
    <row r="1911" spans="1:3" x14ac:dyDescent="0.25">
      <c r="A1911" s="5" t="s">
        <v>115</v>
      </c>
      <c r="B1911" t="s">
        <v>146</v>
      </c>
      <c r="C1911" t="b">
        <v>1</v>
      </c>
    </row>
    <row r="1912" spans="1:3" x14ac:dyDescent="0.25">
      <c r="A1912" s="5" t="s">
        <v>45</v>
      </c>
      <c r="B1912" t="s">
        <v>146</v>
      </c>
      <c r="C1912" t="b">
        <v>1</v>
      </c>
    </row>
    <row r="1913" spans="1:3" x14ac:dyDescent="0.25">
      <c r="A1913" s="5" t="s">
        <v>116</v>
      </c>
      <c r="B1913" t="s">
        <v>146</v>
      </c>
      <c r="C1913" t="b">
        <v>1</v>
      </c>
    </row>
    <row r="1914" spans="1:3" x14ac:dyDescent="0.25">
      <c r="A1914" s="5" t="s">
        <v>117</v>
      </c>
      <c r="B1914" t="s">
        <v>146</v>
      </c>
      <c r="C1914" t="b">
        <v>1</v>
      </c>
    </row>
    <row r="1915" spans="1:3" x14ac:dyDescent="0.25">
      <c r="A1915" s="5" t="s">
        <v>46</v>
      </c>
      <c r="B1915" t="s">
        <v>146</v>
      </c>
      <c r="C1915" t="b">
        <v>1</v>
      </c>
    </row>
    <row r="1916" spans="1:3" x14ac:dyDescent="0.25">
      <c r="A1916" s="5" t="s">
        <v>118</v>
      </c>
      <c r="B1916" t="s">
        <v>146</v>
      </c>
      <c r="C1916" t="b">
        <v>1</v>
      </c>
    </row>
    <row r="1917" spans="1:3" x14ac:dyDescent="0.25">
      <c r="A1917" s="5" t="s">
        <v>119</v>
      </c>
      <c r="B1917" t="s">
        <v>146</v>
      </c>
      <c r="C1917" t="b">
        <v>1</v>
      </c>
    </row>
    <row r="1918" spans="1:3" x14ac:dyDescent="0.25">
      <c r="A1918" s="5" t="s">
        <v>47</v>
      </c>
      <c r="B1918" t="s">
        <v>146</v>
      </c>
      <c r="C1918" t="b">
        <v>1</v>
      </c>
    </row>
    <row r="1919" spans="1:3" x14ac:dyDescent="0.25">
      <c r="A1919" s="5" t="s">
        <v>120</v>
      </c>
      <c r="B1919" t="s">
        <v>146</v>
      </c>
      <c r="C1919" t="b">
        <v>1</v>
      </c>
    </row>
    <row r="1920" spans="1:3" x14ac:dyDescent="0.25">
      <c r="A1920" s="5" t="s">
        <v>121</v>
      </c>
      <c r="B1920" t="s">
        <v>146</v>
      </c>
      <c r="C1920" t="b">
        <v>1</v>
      </c>
    </row>
    <row r="1921" spans="1:3" x14ac:dyDescent="0.25">
      <c r="A1921" s="5" t="s">
        <v>48</v>
      </c>
      <c r="B1921" t="s">
        <v>146</v>
      </c>
      <c r="C1921" t="b">
        <v>1</v>
      </c>
    </row>
    <row r="1922" spans="1:3" x14ac:dyDescent="0.25">
      <c r="A1922" s="5" t="s">
        <v>122</v>
      </c>
      <c r="B1922" t="s">
        <v>146</v>
      </c>
      <c r="C1922" t="b">
        <v>1</v>
      </c>
    </row>
    <row r="1923" spans="1:3" x14ac:dyDescent="0.25">
      <c r="A1923" s="5" t="s">
        <v>123</v>
      </c>
      <c r="B1923" t="s">
        <v>146</v>
      </c>
      <c r="C1923" t="b">
        <v>1</v>
      </c>
    </row>
    <row r="1924" spans="1:3" x14ac:dyDescent="0.25">
      <c r="A1924" s="5" t="s">
        <v>49</v>
      </c>
      <c r="B1924" t="s">
        <v>146</v>
      </c>
      <c r="C1924" t="b">
        <v>1</v>
      </c>
    </row>
    <row r="1925" spans="1:3" x14ac:dyDescent="0.25">
      <c r="A1925" s="5" t="s">
        <v>124</v>
      </c>
      <c r="B1925" t="s">
        <v>146</v>
      </c>
      <c r="C1925" t="b">
        <v>1</v>
      </c>
    </row>
    <row r="1926" spans="1:3" x14ac:dyDescent="0.25">
      <c r="A1926" s="5" t="s">
        <v>125</v>
      </c>
      <c r="B1926" t="s">
        <v>146</v>
      </c>
      <c r="C1926" t="b">
        <v>1</v>
      </c>
    </row>
    <row r="1927" spans="1:3" x14ac:dyDescent="0.25">
      <c r="A1927" s="5" t="s">
        <v>50</v>
      </c>
      <c r="B1927" t="s">
        <v>146</v>
      </c>
      <c r="C1927" t="b">
        <v>1</v>
      </c>
    </row>
    <row r="1928" spans="1:3" x14ac:dyDescent="0.25">
      <c r="A1928" s="5" t="s">
        <v>126</v>
      </c>
      <c r="B1928" t="s">
        <v>146</v>
      </c>
      <c r="C1928" t="b">
        <v>1</v>
      </c>
    </row>
    <row r="1929" spans="1:3" x14ac:dyDescent="0.25">
      <c r="A1929" s="5" t="s">
        <v>127</v>
      </c>
      <c r="B1929" t="s">
        <v>146</v>
      </c>
      <c r="C1929" t="b">
        <v>1</v>
      </c>
    </row>
    <row r="1930" spans="1:3" x14ac:dyDescent="0.25">
      <c r="A1930" s="5" t="s">
        <v>51</v>
      </c>
      <c r="B1930" t="s">
        <v>146</v>
      </c>
      <c r="C1930" t="b">
        <v>1</v>
      </c>
    </row>
    <row r="1931" spans="1:3" x14ac:dyDescent="0.25">
      <c r="A1931" s="5" t="s">
        <v>128</v>
      </c>
      <c r="B1931" t="s">
        <v>146</v>
      </c>
      <c r="C1931" t="b">
        <v>1</v>
      </c>
    </row>
    <row r="1932" spans="1:3" x14ac:dyDescent="0.25">
      <c r="A1932" s="5" t="s">
        <v>129</v>
      </c>
      <c r="B1932" t="s">
        <v>146</v>
      </c>
      <c r="C1932" t="b">
        <v>1</v>
      </c>
    </row>
    <row r="1933" spans="1:3" x14ac:dyDescent="0.25">
      <c r="A1933" s="5" t="s">
        <v>52</v>
      </c>
      <c r="B1933" t="s">
        <v>146</v>
      </c>
      <c r="C1933" t="b">
        <v>1</v>
      </c>
    </row>
    <row r="1934" spans="1:3" x14ac:dyDescent="0.25">
      <c r="A1934" s="5" t="s">
        <v>130</v>
      </c>
      <c r="B1934" t="s">
        <v>146</v>
      </c>
      <c r="C1934" t="b">
        <v>1</v>
      </c>
    </row>
    <row r="1935" spans="1:3" x14ac:dyDescent="0.25">
      <c r="A1935" s="5" t="s">
        <v>131</v>
      </c>
      <c r="B1935" t="s">
        <v>146</v>
      </c>
      <c r="C1935" t="b">
        <v>1</v>
      </c>
    </row>
    <row r="1936" spans="1:3" x14ac:dyDescent="0.25">
      <c r="A1936" s="5" t="s">
        <v>53</v>
      </c>
      <c r="B1936" t="s">
        <v>146</v>
      </c>
      <c r="C1936" t="b">
        <v>1</v>
      </c>
    </row>
    <row r="1937" spans="1:3" x14ac:dyDescent="0.25">
      <c r="A1937" s="5" t="s">
        <v>132</v>
      </c>
      <c r="B1937" t="s">
        <v>146</v>
      </c>
      <c r="C1937" t="b">
        <v>1</v>
      </c>
    </row>
    <row r="1938" spans="1:3" x14ac:dyDescent="0.25">
      <c r="A1938" s="5" t="s">
        <v>133</v>
      </c>
      <c r="B1938" t="s">
        <v>146</v>
      </c>
      <c r="C1938" t="b">
        <v>1</v>
      </c>
    </row>
    <row r="1939" spans="1:3" x14ac:dyDescent="0.25">
      <c r="A1939" s="5" t="s">
        <v>54</v>
      </c>
      <c r="B1939" t="s">
        <v>146</v>
      </c>
      <c r="C1939" t="b">
        <v>1</v>
      </c>
    </row>
    <row r="1940" spans="1:3" x14ac:dyDescent="0.25">
      <c r="A1940" s="5" t="s">
        <v>134</v>
      </c>
      <c r="B1940" t="s">
        <v>146</v>
      </c>
      <c r="C1940" t="b">
        <v>1</v>
      </c>
    </row>
    <row r="1941" spans="1:3" x14ac:dyDescent="0.25">
      <c r="A1941" s="5" t="s">
        <v>135</v>
      </c>
      <c r="B1941" t="s">
        <v>146</v>
      </c>
      <c r="C1941" t="b">
        <v>1</v>
      </c>
    </row>
    <row r="1942" spans="1:3" x14ac:dyDescent="0.25">
      <c r="A1942" s="5" t="s">
        <v>55</v>
      </c>
      <c r="B1942" t="s">
        <v>146</v>
      </c>
      <c r="C1942" t="b">
        <v>1</v>
      </c>
    </row>
    <row r="1943" spans="1:3" x14ac:dyDescent="0.25">
      <c r="A1943" s="5" t="s">
        <v>136</v>
      </c>
      <c r="B1943" t="s">
        <v>146</v>
      </c>
      <c r="C1943" t="b">
        <v>1</v>
      </c>
    </row>
    <row r="1944" spans="1:3" x14ac:dyDescent="0.25">
      <c r="A1944" s="5" t="s">
        <v>137</v>
      </c>
      <c r="B1944" t="s">
        <v>146</v>
      </c>
      <c r="C1944" t="b">
        <v>1</v>
      </c>
    </row>
    <row r="1945" spans="1:3" x14ac:dyDescent="0.25">
      <c r="A1945" s="5" t="s">
        <v>56</v>
      </c>
      <c r="B1945" t="s">
        <v>146</v>
      </c>
      <c r="C1945" t="b">
        <v>1</v>
      </c>
    </row>
    <row r="1946" spans="1:3" x14ac:dyDescent="0.25">
      <c r="A1946" s="5" t="s">
        <v>138</v>
      </c>
      <c r="B1946" t="s">
        <v>146</v>
      </c>
      <c r="C1946" t="b">
        <v>1</v>
      </c>
    </row>
    <row r="1947" spans="1:3" x14ac:dyDescent="0.25">
      <c r="A1947" s="5" t="s">
        <v>139</v>
      </c>
      <c r="B1947" t="s">
        <v>146</v>
      </c>
      <c r="C1947" t="b">
        <v>1</v>
      </c>
    </row>
    <row r="1948" spans="1:3" x14ac:dyDescent="0.25">
      <c r="A1948" s="5" t="s">
        <v>140</v>
      </c>
      <c r="B1948" t="s">
        <v>146</v>
      </c>
      <c r="C1948" t="b">
        <v>1</v>
      </c>
    </row>
    <row r="1949" spans="1:3" x14ac:dyDescent="0.25">
      <c r="A1949" s="5" t="s">
        <v>1583</v>
      </c>
      <c r="B1949" t="s">
        <v>146</v>
      </c>
      <c r="C1949" t="b">
        <v>1</v>
      </c>
    </row>
    <row r="1950" spans="1:3" x14ac:dyDescent="0.25">
      <c r="A1950" s="5" t="s">
        <v>454</v>
      </c>
      <c r="B1950" t="s">
        <v>146</v>
      </c>
      <c r="C1950" t="b">
        <v>1</v>
      </c>
    </row>
    <row r="1951" spans="1:3" x14ac:dyDescent="0.25">
      <c r="A1951" s="5" t="s">
        <v>455</v>
      </c>
      <c r="B1951" t="s">
        <v>146</v>
      </c>
      <c r="C1951" t="b">
        <v>1</v>
      </c>
    </row>
    <row r="1952" spans="1:3" x14ac:dyDescent="0.25">
      <c r="A1952" t="s">
        <v>639</v>
      </c>
    </row>
    <row r="1953" spans="1:3" x14ac:dyDescent="0.25">
      <c r="A1953" t="s">
        <v>657</v>
      </c>
    </row>
    <row r="1954" spans="1:3" x14ac:dyDescent="0.25">
      <c r="A1954" s="5" t="s">
        <v>24</v>
      </c>
      <c r="B1954" t="s">
        <v>144</v>
      </c>
      <c r="C1954" s="5" t="s">
        <v>588</v>
      </c>
    </row>
    <row r="1955" spans="1:3" x14ac:dyDescent="0.25">
      <c r="A1955" s="5" t="s">
        <v>24</v>
      </c>
      <c r="B1955" t="s">
        <v>145</v>
      </c>
      <c r="C1955" t="b">
        <v>0</v>
      </c>
    </row>
    <row r="1956" spans="1:3" x14ac:dyDescent="0.25">
      <c r="A1956" s="5" t="s">
        <v>77</v>
      </c>
      <c r="B1956" t="s">
        <v>146</v>
      </c>
      <c r="C1956" t="b">
        <v>1</v>
      </c>
    </row>
    <row r="1957" spans="1:3" x14ac:dyDescent="0.25">
      <c r="A1957" s="5" t="s">
        <v>261</v>
      </c>
      <c r="B1957" t="s">
        <v>146</v>
      </c>
      <c r="C1957" t="b">
        <v>1</v>
      </c>
    </row>
    <row r="1958" spans="1:3" x14ac:dyDescent="0.25">
      <c r="A1958" s="5" t="s">
        <v>259</v>
      </c>
      <c r="B1958" t="s">
        <v>146</v>
      </c>
      <c r="C1958" t="b">
        <v>1</v>
      </c>
    </row>
    <row r="1959" spans="1:3" x14ac:dyDescent="0.25">
      <c r="A1959" s="5" t="s">
        <v>478</v>
      </c>
      <c r="B1959" t="s">
        <v>146</v>
      </c>
      <c r="C1959" t="b">
        <v>0</v>
      </c>
    </row>
    <row r="1960" spans="1:3" x14ac:dyDescent="0.25">
      <c r="A1960" s="5" t="s">
        <v>110</v>
      </c>
      <c r="B1960" t="s">
        <v>146</v>
      </c>
      <c r="C1960" t="b">
        <v>0</v>
      </c>
    </row>
    <row r="1961" spans="1:3" x14ac:dyDescent="0.25">
      <c r="A1961" s="5" t="s">
        <v>1242</v>
      </c>
      <c r="B1961" t="s">
        <v>146</v>
      </c>
      <c r="C1961" t="b">
        <v>1</v>
      </c>
    </row>
    <row r="1962" spans="1:3" x14ac:dyDescent="0.25">
      <c r="A1962" s="5" t="s">
        <v>479</v>
      </c>
      <c r="B1962" t="s">
        <v>146</v>
      </c>
      <c r="C1962" t="b">
        <v>0</v>
      </c>
    </row>
    <row r="1963" spans="1:3" x14ac:dyDescent="0.25">
      <c r="A1963" s="5" t="s">
        <v>262</v>
      </c>
      <c r="B1963" t="s">
        <v>146</v>
      </c>
      <c r="C1963" t="b">
        <v>0</v>
      </c>
    </row>
    <row r="1964" spans="1:3" x14ac:dyDescent="0.25">
      <c r="A1964" s="5" t="s">
        <v>111</v>
      </c>
      <c r="B1964" t="s">
        <v>146</v>
      </c>
      <c r="C1964" t="b">
        <v>0</v>
      </c>
    </row>
    <row r="1965" spans="1:3" x14ac:dyDescent="0.25">
      <c r="A1965" s="5" t="s">
        <v>394</v>
      </c>
      <c r="B1965" t="s">
        <v>146</v>
      </c>
      <c r="C1965" t="b">
        <v>0</v>
      </c>
    </row>
    <row r="1966" spans="1:3" x14ac:dyDescent="0.25">
      <c r="A1966" s="5" t="s">
        <v>112</v>
      </c>
      <c r="B1966" t="s">
        <v>146</v>
      </c>
      <c r="C1966" t="b">
        <v>0</v>
      </c>
    </row>
    <row r="1967" spans="1:3" x14ac:dyDescent="0.25">
      <c r="A1967" s="5" t="s">
        <v>113</v>
      </c>
      <c r="B1967" t="s">
        <v>146</v>
      </c>
      <c r="C1967" t="b">
        <v>0</v>
      </c>
    </row>
    <row r="1968" spans="1:3" x14ac:dyDescent="0.25">
      <c r="A1968" s="5" t="s">
        <v>114</v>
      </c>
      <c r="B1968" t="s">
        <v>146</v>
      </c>
      <c r="C1968" t="b">
        <v>0</v>
      </c>
    </row>
    <row r="1969" spans="1:3" x14ac:dyDescent="0.25">
      <c r="A1969" s="5" t="s">
        <v>115</v>
      </c>
      <c r="B1969" t="s">
        <v>146</v>
      </c>
      <c r="C1969" t="b">
        <v>1</v>
      </c>
    </row>
    <row r="1970" spans="1:3" x14ac:dyDescent="0.25">
      <c r="A1970" s="5" t="s">
        <v>116</v>
      </c>
      <c r="B1970" t="s">
        <v>146</v>
      </c>
      <c r="C1970" t="b">
        <v>1</v>
      </c>
    </row>
    <row r="1971" spans="1:3" x14ac:dyDescent="0.25">
      <c r="A1971" s="5" t="s">
        <v>118</v>
      </c>
      <c r="B1971" t="s">
        <v>146</v>
      </c>
      <c r="C1971" t="b">
        <v>1</v>
      </c>
    </row>
    <row r="1972" spans="1:3" x14ac:dyDescent="0.25">
      <c r="A1972" s="5" t="s">
        <v>120</v>
      </c>
      <c r="B1972" t="s">
        <v>146</v>
      </c>
      <c r="C1972" t="b">
        <v>1</v>
      </c>
    </row>
    <row r="1973" spans="1:3" x14ac:dyDescent="0.25">
      <c r="A1973" s="5" t="s">
        <v>122</v>
      </c>
      <c r="B1973" t="s">
        <v>146</v>
      </c>
      <c r="C1973" t="b">
        <v>1</v>
      </c>
    </row>
    <row r="1974" spans="1:3" x14ac:dyDescent="0.25">
      <c r="A1974" s="5" t="s">
        <v>124</v>
      </c>
      <c r="B1974" t="s">
        <v>146</v>
      </c>
      <c r="C1974" t="b">
        <v>1</v>
      </c>
    </row>
    <row r="1975" spans="1:3" x14ac:dyDescent="0.25">
      <c r="A1975" s="5" t="s">
        <v>126</v>
      </c>
      <c r="B1975" t="s">
        <v>146</v>
      </c>
      <c r="C1975" t="b">
        <v>1</v>
      </c>
    </row>
    <row r="1976" spans="1:3" x14ac:dyDescent="0.25">
      <c r="A1976" s="5" t="s">
        <v>128</v>
      </c>
      <c r="B1976" t="s">
        <v>146</v>
      </c>
      <c r="C1976" t="b">
        <v>1</v>
      </c>
    </row>
    <row r="1977" spans="1:3" x14ac:dyDescent="0.25">
      <c r="A1977" s="5" t="s">
        <v>130</v>
      </c>
      <c r="B1977" t="s">
        <v>146</v>
      </c>
      <c r="C1977" t="b">
        <v>1</v>
      </c>
    </row>
    <row r="1978" spans="1:3" x14ac:dyDescent="0.25">
      <c r="A1978" s="5" t="s">
        <v>132</v>
      </c>
      <c r="B1978" t="s">
        <v>146</v>
      </c>
      <c r="C1978" t="b">
        <v>1</v>
      </c>
    </row>
    <row r="1979" spans="1:3" x14ac:dyDescent="0.25">
      <c r="A1979" s="5" t="s">
        <v>134</v>
      </c>
      <c r="B1979" t="s">
        <v>146</v>
      </c>
      <c r="C1979" t="b">
        <v>1</v>
      </c>
    </row>
    <row r="1980" spans="1:3" x14ac:dyDescent="0.25">
      <c r="A1980" s="5" t="s">
        <v>136</v>
      </c>
      <c r="B1980" t="s">
        <v>146</v>
      </c>
      <c r="C1980" t="b">
        <v>1</v>
      </c>
    </row>
    <row r="1981" spans="1:3" x14ac:dyDescent="0.25">
      <c r="A1981" s="5" t="s">
        <v>138</v>
      </c>
      <c r="B1981" t="s">
        <v>146</v>
      </c>
      <c r="C1981" t="b">
        <v>1</v>
      </c>
    </row>
    <row r="1982" spans="1:3" x14ac:dyDescent="0.25">
      <c r="A1982" s="5" t="s">
        <v>45</v>
      </c>
      <c r="B1982" t="s">
        <v>146</v>
      </c>
      <c r="C1982" t="b">
        <v>1</v>
      </c>
    </row>
    <row r="1983" spans="1:3" x14ac:dyDescent="0.25">
      <c r="A1983" s="5" t="s">
        <v>46</v>
      </c>
      <c r="B1983" t="s">
        <v>146</v>
      </c>
      <c r="C1983" t="b">
        <v>1</v>
      </c>
    </row>
    <row r="1984" spans="1:3" x14ac:dyDescent="0.25">
      <c r="A1984" s="5" t="s">
        <v>47</v>
      </c>
      <c r="B1984" t="s">
        <v>146</v>
      </c>
      <c r="C1984" t="b">
        <v>1</v>
      </c>
    </row>
    <row r="1985" spans="1:3" x14ac:dyDescent="0.25">
      <c r="A1985" s="5" t="s">
        <v>48</v>
      </c>
      <c r="B1985" t="s">
        <v>146</v>
      </c>
      <c r="C1985" t="b">
        <v>1</v>
      </c>
    </row>
    <row r="1986" spans="1:3" x14ac:dyDescent="0.25">
      <c r="A1986" s="5" t="s">
        <v>49</v>
      </c>
      <c r="B1986" t="s">
        <v>146</v>
      </c>
      <c r="C1986" t="b">
        <v>1</v>
      </c>
    </row>
    <row r="1987" spans="1:3" x14ac:dyDescent="0.25">
      <c r="A1987" s="5" t="s">
        <v>50</v>
      </c>
      <c r="B1987" t="s">
        <v>146</v>
      </c>
      <c r="C1987" t="b">
        <v>1</v>
      </c>
    </row>
    <row r="1988" spans="1:3" x14ac:dyDescent="0.25">
      <c r="A1988" s="5" t="s">
        <v>51</v>
      </c>
      <c r="B1988" t="s">
        <v>146</v>
      </c>
      <c r="C1988" t="b">
        <v>1</v>
      </c>
    </row>
    <row r="1989" spans="1:3" x14ac:dyDescent="0.25">
      <c r="A1989" s="5" t="s">
        <v>52</v>
      </c>
      <c r="B1989" t="s">
        <v>146</v>
      </c>
      <c r="C1989" t="b">
        <v>1</v>
      </c>
    </row>
    <row r="1990" spans="1:3" x14ac:dyDescent="0.25">
      <c r="A1990" s="5" t="s">
        <v>53</v>
      </c>
      <c r="B1990" t="s">
        <v>146</v>
      </c>
      <c r="C1990" t="b">
        <v>1</v>
      </c>
    </row>
    <row r="1991" spans="1:3" x14ac:dyDescent="0.25">
      <c r="A1991" s="5" t="s">
        <v>54</v>
      </c>
      <c r="B1991" t="s">
        <v>146</v>
      </c>
      <c r="C1991" t="b">
        <v>1</v>
      </c>
    </row>
    <row r="1992" spans="1:3" x14ac:dyDescent="0.25">
      <c r="A1992" s="5" t="s">
        <v>55</v>
      </c>
      <c r="B1992" t="s">
        <v>146</v>
      </c>
      <c r="C1992" t="b">
        <v>1</v>
      </c>
    </row>
    <row r="1993" spans="1:3" x14ac:dyDescent="0.25">
      <c r="A1993" s="5" t="s">
        <v>56</v>
      </c>
      <c r="B1993" t="s">
        <v>146</v>
      </c>
      <c r="C1993" t="b">
        <v>1</v>
      </c>
    </row>
    <row r="1994" spans="1:3" x14ac:dyDescent="0.25">
      <c r="A1994" s="5" t="s">
        <v>117</v>
      </c>
      <c r="B1994" t="s">
        <v>146</v>
      </c>
      <c r="C1994" t="b">
        <v>1</v>
      </c>
    </row>
    <row r="1995" spans="1:3" x14ac:dyDescent="0.25">
      <c r="A1995" s="5" t="s">
        <v>119</v>
      </c>
      <c r="B1995" t="s">
        <v>146</v>
      </c>
      <c r="C1995" t="b">
        <v>1</v>
      </c>
    </row>
    <row r="1996" spans="1:3" x14ac:dyDescent="0.25">
      <c r="A1996" s="5" t="s">
        <v>121</v>
      </c>
      <c r="B1996" t="s">
        <v>146</v>
      </c>
      <c r="C1996" t="b">
        <v>1</v>
      </c>
    </row>
    <row r="1997" spans="1:3" x14ac:dyDescent="0.25">
      <c r="A1997" s="5" t="s">
        <v>123</v>
      </c>
      <c r="B1997" t="s">
        <v>146</v>
      </c>
      <c r="C1997" t="b">
        <v>1</v>
      </c>
    </row>
    <row r="1998" spans="1:3" x14ac:dyDescent="0.25">
      <c r="A1998" s="5" t="s">
        <v>125</v>
      </c>
      <c r="B1998" t="s">
        <v>146</v>
      </c>
      <c r="C1998" t="b">
        <v>1</v>
      </c>
    </row>
    <row r="1999" spans="1:3" x14ac:dyDescent="0.25">
      <c r="A1999" s="5" t="s">
        <v>127</v>
      </c>
      <c r="B1999" t="s">
        <v>146</v>
      </c>
      <c r="C1999" t="b">
        <v>1</v>
      </c>
    </row>
    <row r="2000" spans="1:3" x14ac:dyDescent="0.25">
      <c r="A2000" s="5" t="s">
        <v>129</v>
      </c>
      <c r="B2000" t="s">
        <v>146</v>
      </c>
      <c r="C2000" t="b">
        <v>1</v>
      </c>
    </row>
    <row r="2001" spans="1:3" x14ac:dyDescent="0.25">
      <c r="A2001" s="5" t="s">
        <v>131</v>
      </c>
      <c r="B2001" t="s">
        <v>146</v>
      </c>
      <c r="C2001" t="b">
        <v>1</v>
      </c>
    </row>
    <row r="2002" spans="1:3" x14ac:dyDescent="0.25">
      <c r="A2002" s="5" t="s">
        <v>133</v>
      </c>
      <c r="B2002" t="s">
        <v>146</v>
      </c>
      <c r="C2002" t="b">
        <v>1</v>
      </c>
    </row>
    <row r="2003" spans="1:3" x14ac:dyDescent="0.25">
      <c r="A2003" s="5" t="s">
        <v>135</v>
      </c>
      <c r="B2003" t="s">
        <v>146</v>
      </c>
      <c r="C2003" t="b">
        <v>1</v>
      </c>
    </row>
    <row r="2004" spans="1:3" x14ac:dyDescent="0.25">
      <c r="A2004" s="5" t="s">
        <v>137</v>
      </c>
      <c r="B2004" t="s">
        <v>146</v>
      </c>
      <c r="C2004" t="b">
        <v>1</v>
      </c>
    </row>
    <row r="2005" spans="1:3" x14ac:dyDescent="0.25">
      <c r="A2005" s="5" t="s">
        <v>139</v>
      </c>
      <c r="B2005" t="s">
        <v>146</v>
      </c>
      <c r="C2005" t="b">
        <v>1</v>
      </c>
    </row>
    <row r="2006" spans="1:3" x14ac:dyDescent="0.25">
      <c r="A2006" s="5" t="s">
        <v>140</v>
      </c>
      <c r="B2006" t="s">
        <v>146</v>
      </c>
      <c r="C2006" t="b">
        <v>1</v>
      </c>
    </row>
    <row r="2007" spans="1:3" x14ac:dyDescent="0.25">
      <c r="A2007" s="5" t="s">
        <v>1583</v>
      </c>
      <c r="B2007" t="s">
        <v>146</v>
      </c>
      <c r="C2007" t="b">
        <v>1</v>
      </c>
    </row>
    <row r="2008" spans="1:3" x14ac:dyDescent="0.25">
      <c r="A2008" s="5" t="s">
        <v>454</v>
      </c>
      <c r="B2008" t="s">
        <v>146</v>
      </c>
      <c r="C2008" t="b">
        <v>1</v>
      </c>
    </row>
    <row r="2009" spans="1:3" x14ac:dyDescent="0.25">
      <c r="A2009" s="5" t="s">
        <v>455</v>
      </c>
      <c r="B2009" t="s">
        <v>146</v>
      </c>
      <c r="C2009" t="b">
        <v>1</v>
      </c>
    </row>
    <row r="2010" spans="1:3" x14ac:dyDescent="0.25">
      <c r="A2010" t="s">
        <v>658</v>
      </c>
    </row>
    <row r="2011" spans="1:3" x14ac:dyDescent="0.25">
      <c r="A2011" t="s">
        <v>1061</v>
      </c>
    </row>
    <row r="2012" spans="1:3" x14ac:dyDescent="0.25">
      <c r="A2012" s="5" t="s">
        <v>24</v>
      </c>
      <c r="B2012" t="s">
        <v>144</v>
      </c>
      <c r="C2012" s="5" t="s">
        <v>506</v>
      </c>
    </row>
    <row r="2013" spans="1:3" x14ac:dyDescent="0.25">
      <c r="A2013" s="5" t="s">
        <v>24</v>
      </c>
      <c r="B2013" t="s">
        <v>145</v>
      </c>
      <c r="C2013" t="b">
        <v>0</v>
      </c>
    </row>
    <row r="2014" spans="1:3" x14ac:dyDescent="0.25">
      <c r="A2014" s="5" t="s">
        <v>77</v>
      </c>
      <c r="B2014" t="s">
        <v>146</v>
      </c>
      <c r="C2014" t="b">
        <v>1</v>
      </c>
    </row>
    <row r="2015" spans="1:3" x14ac:dyDescent="0.25">
      <c r="A2015" s="5" t="s">
        <v>261</v>
      </c>
      <c r="B2015" t="s">
        <v>146</v>
      </c>
      <c r="C2015" t="b">
        <v>1</v>
      </c>
    </row>
    <row r="2016" spans="1:3" x14ac:dyDescent="0.25">
      <c r="A2016" s="5" t="s">
        <v>377</v>
      </c>
      <c r="B2016" t="s">
        <v>146</v>
      </c>
      <c r="C2016" t="b">
        <v>1</v>
      </c>
    </row>
    <row r="2017" spans="1:3" x14ac:dyDescent="0.25">
      <c r="A2017" s="5" t="s">
        <v>202</v>
      </c>
      <c r="B2017" t="s">
        <v>146</v>
      </c>
      <c r="C2017" t="b">
        <v>1</v>
      </c>
    </row>
    <row r="2018" spans="1:3" x14ac:dyDescent="0.25">
      <c r="A2018" s="5" t="s">
        <v>249</v>
      </c>
      <c r="B2018" t="s">
        <v>146</v>
      </c>
      <c r="C2018" t="b">
        <v>1</v>
      </c>
    </row>
    <row r="2019" spans="1:3" x14ac:dyDescent="0.25">
      <c r="A2019" s="5" t="s">
        <v>452</v>
      </c>
      <c r="B2019" t="s">
        <v>146</v>
      </c>
      <c r="C2019" t="b">
        <v>1</v>
      </c>
    </row>
    <row r="2020" spans="1:3" x14ac:dyDescent="0.25">
      <c r="A2020" s="5" t="s">
        <v>260</v>
      </c>
      <c r="B2020" t="s">
        <v>146</v>
      </c>
      <c r="C2020" t="b">
        <v>1</v>
      </c>
    </row>
    <row r="2021" spans="1:3" x14ac:dyDescent="0.25">
      <c r="A2021" s="5" t="s">
        <v>259</v>
      </c>
      <c r="B2021" t="s">
        <v>146</v>
      </c>
      <c r="C2021" t="b">
        <v>1</v>
      </c>
    </row>
    <row r="2022" spans="1:3" x14ac:dyDescent="0.25">
      <c r="A2022" s="5" t="s">
        <v>240</v>
      </c>
      <c r="B2022" t="s">
        <v>146</v>
      </c>
      <c r="C2022" t="b">
        <v>1</v>
      </c>
    </row>
    <row r="2023" spans="1:3" x14ac:dyDescent="0.25">
      <c r="A2023" s="5" t="s">
        <v>241</v>
      </c>
      <c r="B2023" t="s">
        <v>146</v>
      </c>
      <c r="C2023" t="b">
        <v>1</v>
      </c>
    </row>
    <row r="2024" spans="1:3" x14ac:dyDescent="0.25">
      <c r="A2024" s="5" t="s">
        <v>242</v>
      </c>
      <c r="B2024" t="s">
        <v>146</v>
      </c>
      <c r="C2024" t="b">
        <v>1</v>
      </c>
    </row>
    <row r="2025" spans="1:3" x14ac:dyDescent="0.25">
      <c r="A2025" s="5" t="s">
        <v>243</v>
      </c>
      <c r="B2025" t="s">
        <v>146</v>
      </c>
      <c r="C2025" t="b">
        <v>1</v>
      </c>
    </row>
    <row r="2026" spans="1:3" x14ac:dyDescent="0.25">
      <c r="A2026" s="5" t="s">
        <v>23</v>
      </c>
      <c r="B2026" t="s">
        <v>146</v>
      </c>
      <c r="C2026" t="b">
        <v>0</v>
      </c>
    </row>
    <row r="2027" spans="1:3" x14ac:dyDescent="0.25">
      <c r="A2027" s="5" t="s">
        <v>165</v>
      </c>
      <c r="B2027" t="s">
        <v>146</v>
      </c>
      <c r="C2027" t="b">
        <v>0</v>
      </c>
    </row>
    <row r="2028" spans="1:3" x14ac:dyDescent="0.25">
      <c r="A2028" s="5" t="s">
        <v>237</v>
      </c>
      <c r="B2028" t="s">
        <v>146</v>
      </c>
      <c r="C2028" t="b">
        <v>0</v>
      </c>
    </row>
    <row r="2029" spans="1:3" x14ac:dyDescent="0.25">
      <c r="A2029" s="5" t="s">
        <v>225</v>
      </c>
      <c r="B2029" t="s">
        <v>146</v>
      </c>
      <c r="C2029" t="b">
        <v>0</v>
      </c>
    </row>
    <row r="2030" spans="1:3" x14ac:dyDescent="0.25">
      <c r="A2030" s="5" t="s">
        <v>226</v>
      </c>
      <c r="B2030" t="s">
        <v>146</v>
      </c>
      <c r="C2030" t="b">
        <v>0</v>
      </c>
    </row>
    <row r="2031" spans="1:3" x14ac:dyDescent="0.25">
      <c r="A2031" s="5" t="s">
        <v>227</v>
      </c>
      <c r="B2031" t="s">
        <v>146</v>
      </c>
      <c r="C2031" t="b">
        <v>0</v>
      </c>
    </row>
    <row r="2032" spans="1:3" x14ac:dyDescent="0.25">
      <c r="A2032" s="5" t="s">
        <v>228</v>
      </c>
      <c r="B2032" t="s">
        <v>146</v>
      </c>
      <c r="C2032" t="b">
        <v>0</v>
      </c>
    </row>
    <row r="2033" spans="1:3" x14ac:dyDescent="0.25">
      <c r="A2033" s="5" t="s">
        <v>229</v>
      </c>
      <c r="B2033" t="s">
        <v>146</v>
      </c>
      <c r="C2033" t="b">
        <v>0</v>
      </c>
    </row>
    <row r="2034" spans="1:3" x14ac:dyDescent="0.25">
      <c r="A2034" s="5" t="s">
        <v>230</v>
      </c>
      <c r="B2034" t="s">
        <v>146</v>
      </c>
      <c r="C2034" t="b">
        <v>0</v>
      </c>
    </row>
    <row r="2035" spans="1:3" x14ac:dyDescent="0.25">
      <c r="A2035" s="5" t="s">
        <v>231</v>
      </c>
      <c r="B2035" t="s">
        <v>146</v>
      </c>
      <c r="C2035" t="b">
        <v>0</v>
      </c>
    </row>
    <row r="2036" spans="1:3" x14ac:dyDescent="0.25">
      <c r="A2036" s="5" t="s">
        <v>232</v>
      </c>
      <c r="B2036" t="s">
        <v>146</v>
      </c>
      <c r="C2036" t="b">
        <v>0</v>
      </c>
    </row>
    <row r="2037" spans="1:3" x14ac:dyDescent="0.25">
      <c r="A2037" s="5" t="s">
        <v>233</v>
      </c>
      <c r="B2037" t="s">
        <v>146</v>
      </c>
      <c r="C2037" t="b">
        <v>0</v>
      </c>
    </row>
    <row r="2038" spans="1:3" x14ac:dyDescent="0.25">
      <c r="A2038" s="5" t="s">
        <v>234</v>
      </c>
      <c r="B2038" t="s">
        <v>146</v>
      </c>
      <c r="C2038" t="b">
        <v>0</v>
      </c>
    </row>
    <row r="2039" spans="1:3" x14ac:dyDescent="0.25">
      <c r="A2039" s="5" t="s">
        <v>235</v>
      </c>
      <c r="B2039" t="s">
        <v>146</v>
      </c>
      <c r="C2039" t="b">
        <v>0</v>
      </c>
    </row>
    <row r="2040" spans="1:3" x14ac:dyDescent="0.25">
      <c r="A2040" s="5" t="s">
        <v>236</v>
      </c>
      <c r="B2040" t="s">
        <v>146</v>
      </c>
      <c r="C2040" t="b">
        <v>0</v>
      </c>
    </row>
    <row r="2041" spans="1:3" x14ac:dyDescent="0.25">
      <c r="A2041" s="5" t="s">
        <v>24</v>
      </c>
      <c r="B2041" t="s">
        <v>147</v>
      </c>
      <c r="C2041" t="b">
        <v>1</v>
      </c>
    </row>
    <row r="2042" spans="1:3" x14ac:dyDescent="0.25">
      <c r="A2042" t="s">
        <v>1062</v>
      </c>
    </row>
    <row r="2043" spans="1:3" x14ac:dyDescent="0.25">
      <c r="A2043" t="s">
        <v>458</v>
      </c>
    </row>
    <row r="2044" spans="1:3" x14ac:dyDescent="0.25">
      <c r="A2044" s="5" t="s">
        <v>24</v>
      </c>
      <c r="B2044" t="s">
        <v>144</v>
      </c>
      <c r="C2044" s="5" t="s">
        <v>372</v>
      </c>
    </row>
    <row r="2045" spans="1:3" x14ac:dyDescent="0.25">
      <c r="A2045" s="5" t="s">
        <v>24</v>
      </c>
      <c r="B2045" t="s">
        <v>145</v>
      </c>
      <c r="C2045" t="b">
        <v>0</v>
      </c>
    </row>
    <row r="2046" spans="1:3" x14ac:dyDescent="0.25">
      <c r="A2046" s="5" t="s">
        <v>77</v>
      </c>
      <c r="B2046" t="s">
        <v>146</v>
      </c>
      <c r="C2046" t="b">
        <v>0</v>
      </c>
    </row>
    <row r="2047" spans="1:3" x14ac:dyDescent="0.25">
      <c r="A2047" s="5" t="s">
        <v>164</v>
      </c>
      <c r="B2047" t="s">
        <v>146</v>
      </c>
      <c r="C2047" t="b">
        <v>0</v>
      </c>
    </row>
    <row r="2048" spans="1:3" x14ac:dyDescent="0.25">
      <c r="A2048" s="5" t="s">
        <v>457</v>
      </c>
      <c r="B2048" t="s">
        <v>146</v>
      </c>
      <c r="C2048" t="b">
        <v>0</v>
      </c>
    </row>
    <row r="2049" spans="1:3" x14ac:dyDescent="0.25">
      <c r="A2049" s="5" t="s">
        <v>272</v>
      </c>
      <c r="B2049" t="s">
        <v>146</v>
      </c>
      <c r="C2049" t="b">
        <v>0</v>
      </c>
    </row>
    <row r="2050" spans="1:3" x14ac:dyDescent="0.25">
      <c r="A2050" s="5" t="s">
        <v>259</v>
      </c>
      <c r="B2050" t="s">
        <v>146</v>
      </c>
      <c r="C2050" t="b">
        <v>0</v>
      </c>
    </row>
    <row r="2051" spans="1:3" x14ac:dyDescent="0.25">
      <c r="A2051" s="5" t="s">
        <v>377</v>
      </c>
      <c r="B2051" t="s">
        <v>146</v>
      </c>
      <c r="C2051" t="b">
        <v>0</v>
      </c>
    </row>
    <row r="2052" spans="1:3" x14ac:dyDescent="0.25">
      <c r="A2052" s="5" t="s">
        <v>23</v>
      </c>
      <c r="B2052" t="s">
        <v>146</v>
      </c>
      <c r="C2052" t="b">
        <v>0</v>
      </c>
    </row>
    <row r="2053" spans="1:3" x14ac:dyDescent="0.25">
      <c r="A2053" s="5" t="s">
        <v>165</v>
      </c>
      <c r="B2053" t="s">
        <v>146</v>
      </c>
      <c r="C2053" t="b">
        <v>0</v>
      </c>
    </row>
    <row r="2054" spans="1:3" x14ac:dyDescent="0.25">
      <c r="A2054" s="5" t="s">
        <v>404</v>
      </c>
      <c r="B2054" t="s">
        <v>146</v>
      </c>
      <c r="C2054" t="b">
        <v>0</v>
      </c>
    </row>
    <row r="2055" spans="1:3" x14ac:dyDescent="0.25">
      <c r="A2055" s="5" t="s">
        <v>376</v>
      </c>
      <c r="B2055" t="s">
        <v>146</v>
      </c>
      <c r="C2055" t="b">
        <v>0</v>
      </c>
    </row>
    <row r="2056" spans="1:3" x14ac:dyDescent="0.25">
      <c r="A2056" s="5" t="s">
        <v>380</v>
      </c>
      <c r="B2056" t="s">
        <v>146</v>
      </c>
      <c r="C2056" t="b">
        <v>0</v>
      </c>
    </row>
    <row r="2057" spans="1:3" x14ac:dyDescent="0.25">
      <c r="A2057" s="5" t="s">
        <v>385</v>
      </c>
      <c r="B2057" t="s">
        <v>146</v>
      </c>
      <c r="C2057" t="b">
        <v>0</v>
      </c>
    </row>
    <row r="2058" spans="1:3" x14ac:dyDescent="0.25">
      <c r="A2058" s="5" t="s">
        <v>447</v>
      </c>
      <c r="B2058" t="s">
        <v>146</v>
      </c>
      <c r="C2058" t="b">
        <v>0</v>
      </c>
    </row>
    <row r="2059" spans="1:3" x14ac:dyDescent="0.25">
      <c r="A2059" s="5" t="s">
        <v>364</v>
      </c>
      <c r="B2059" t="s">
        <v>146</v>
      </c>
      <c r="C2059" t="b">
        <v>0</v>
      </c>
    </row>
    <row r="2060" spans="1:3" x14ac:dyDescent="0.25">
      <c r="A2060" s="5" t="s">
        <v>374</v>
      </c>
      <c r="B2060" t="s">
        <v>146</v>
      </c>
      <c r="C2060" t="b">
        <v>0</v>
      </c>
    </row>
    <row r="2061" spans="1:3" x14ac:dyDescent="0.25">
      <c r="A2061" s="5" t="s">
        <v>375</v>
      </c>
      <c r="B2061" t="s">
        <v>146</v>
      </c>
      <c r="C2061" t="b">
        <v>0</v>
      </c>
    </row>
    <row r="2062" spans="1:3" x14ac:dyDescent="0.25">
      <c r="A2062" s="5" t="s">
        <v>442</v>
      </c>
      <c r="B2062" t="s">
        <v>443</v>
      </c>
      <c r="C2062" s="5" t="s">
        <v>164</v>
      </c>
    </row>
    <row r="2063" spans="1:3" x14ac:dyDescent="0.25">
      <c r="A2063" s="5" t="s">
        <v>442</v>
      </c>
      <c r="B2063" t="s">
        <v>444</v>
      </c>
      <c r="C2063">
        <v>0</v>
      </c>
    </row>
    <row r="2064" spans="1:3" x14ac:dyDescent="0.25">
      <c r="A2064" s="5" t="s">
        <v>442</v>
      </c>
      <c r="B2064" t="s">
        <v>445</v>
      </c>
      <c r="C2064">
        <v>1</v>
      </c>
    </row>
    <row r="2065" spans="1:3" x14ac:dyDescent="0.25">
      <c r="A2065" s="5" t="s">
        <v>442</v>
      </c>
      <c r="B2065" t="s">
        <v>446</v>
      </c>
      <c r="C2065">
        <v>0</v>
      </c>
    </row>
    <row r="2066" spans="1:3" x14ac:dyDescent="0.25">
      <c r="A2066" t="s">
        <v>459</v>
      </c>
    </row>
    <row r="2067" spans="1:3" x14ac:dyDescent="0.25">
      <c r="A2067" t="s">
        <v>460</v>
      </c>
    </row>
    <row r="2068" spans="1:3" x14ac:dyDescent="0.25">
      <c r="A2068" t="s">
        <v>253</v>
      </c>
    </row>
    <row r="2069" spans="1:3" x14ac:dyDescent="0.25">
      <c r="A2069" t="s">
        <v>461</v>
      </c>
    </row>
    <row r="2070" spans="1:3" x14ac:dyDescent="0.25">
      <c r="A2070" t="s">
        <v>1031</v>
      </c>
    </row>
    <row r="2071" spans="1:3" x14ac:dyDescent="0.25">
      <c r="A2071" s="5" t="s">
        <v>24</v>
      </c>
      <c r="B2071" t="s">
        <v>144</v>
      </c>
      <c r="C2071" s="5" t="s">
        <v>586</v>
      </c>
    </row>
    <row r="2072" spans="1:3" x14ac:dyDescent="0.25">
      <c r="A2072" s="5" t="s">
        <v>24</v>
      </c>
      <c r="B2072" t="s">
        <v>145</v>
      </c>
      <c r="C2072" t="b">
        <v>0</v>
      </c>
    </row>
    <row r="2073" spans="1:3" x14ac:dyDescent="0.25">
      <c r="A2073" s="5" t="s">
        <v>77</v>
      </c>
      <c r="B2073" t="s">
        <v>146</v>
      </c>
      <c r="C2073" t="b">
        <v>1</v>
      </c>
    </row>
    <row r="2074" spans="1:3" x14ac:dyDescent="0.25">
      <c r="A2074" s="5" t="s">
        <v>164</v>
      </c>
      <c r="B2074" t="s">
        <v>146</v>
      </c>
      <c r="C2074" t="b">
        <v>1</v>
      </c>
    </row>
    <row r="2075" spans="1:3" x14ac:dyDescent="0.25">
      <c r="A2075" s="5" t="s">
        <v>110</v>
      </c>
      <c r="B2075" t="s">
        <v>146</v>
      </c>
      <c r="C2075" t="b">
        <v>1</v>
      </c>
    </row>
    <row r="2076" spans="1:3" x14ac:dyDescent="0.25">
      <c r="A2076" s="5" t="s">
        <v>846</v>
      </c>
      <c r="B2076" t="s">
        <v>146</v>
      </c>
      <c r="C2076" t="b">
        <v>1</v>
      </c>
    </row>
    <row r="2077" spans="1:3" x14ac:dyDescent="0.25">
      <c r="A2077" s="5" t="s">
        <v>847</v>
      </c>
      <c r="B2077" t="s">
        <v>146</v>
      </c>
      <c r="C2077" t="b">
        <v>1</v>
      </c>
    </row>
    <row r="2078" spans="1:3" x14ac:dyDescent="0.25">
      <c r="A2078" s="5" t="s">
        <v>383</v>
      </c>
      <c r="B2078" t="s">
        <v>146</v>
      </c>
      <c r="C2078" t="b">
        <v>1</v>
      </c>
    </row>
    <row r="2079" spans="1:3" x14ac:dyDescent="0.25">
      <c r="A2079" s="5" t="s">
        <v>23</v>
      </c>
      <c r="B2079" t="s">
        <v>146</v>
      </c>
      <c r="C2079" t="b">
        <v>0</v>
      </c>
    </row>
    <row r="2080" spans="1:3" x14ac:dyDescent="0.25">
      <c r="A2080" s="5" t="s">
        <v>165</v>
      </c>
      <c r="B2080" t="s">
        <v>146</v>
      </c>
      <c r="C2080" t="b">
        <v>0</v>
      </c>
    </row>
    <row r="2081" spans="1:3" x14ac:dyDescent="0.25">
      <c r="A2081" s="5" t="s">
        <v>513</v>
      </c>
      <c r="B2081" t="s">
        <v>146</v>
      </c>
      <c r="C2081" t="b">
        <v>0</v>
      </c>
    </row>
    <row r="2082" spans="1:3" x14ac:dyDescent="0.25">
      <c r="A2082" s="5" t="s">
        <v>514</v>
      </c>
      <c r="B2082" t="s">
        <v>146</v>
      </c>
      <c r="C2082" t="b">
        <v>0</v>
      </c>
    </row>
    <row r="2083" spans="1:3" x14ac:dyDescent="0.25">
      <c r="A2083" t="s">
        <v>1032</v>
      </c>
    </row>
    <row r="2084" spans="1:3" x14ac:dyDescent="0.25">
      <c r="A2084" t="s">
        <v>1033</v>
      </c>
    </row>
    <row r="2085" spans="1:3" x14ac:dyDescent="0.25">
      <c r="A2085" s="5" t="s">
        <v>24</v>
      </c>
      <c r="B2085" t="s">
        <v>144</v>
      </c>
      <c r="C2085" s="5" t="s">
        <v>586</v>
      </c>
    </row>
    <row r="2086" spans="1:3" x14ac:dyDescent="0.25">
      <c r="A2086" s="5" t="s">
        <v>24</v>
      </c>
      <c r="B2086" t="s">
        <v>145</v>
      </c>
      <c r="C2086" t="b">
        <v>0</v>
      </c>
    </row>
    <row r="2087" spans="1:3" x14ac:dyDescent="0.25">
      <c r="A2087" s="5" t="s">
        <v>77</v>
      </c>
      <c r="B2087" t="s">
        <v>146</v>
      </c>
      <c r="C2087" t="b">
        <v>0</v>
      </c>
    </row>
    <row r="2088" spans="1:3" x14ac:dyDescent="0.25">
      <c r="A2088" s="5" t="s">
        <v>164</v>
      </c>
      <c r="B2088" t="s">
        <v>146</v>
      </c>
      <c r="C2088" t="b">
        <v>0</v>
      </c>
    </row>
    <row r="2089" spans="1:3" x14ac:dyDescent="0.25">
      <c r="A2089" s="5" t="s">
        <v>110</v>
      </c>
      <c r="B2089" t="s">
        <v>146</v>
      </c>
      <c r="C2089" t="b">
        <v>0</v>
      </c>
    </row>
    <row r="2090" spans="1:3" x14ac:dyDescent="0.25">
      <c r="A2090" s="5" t="s">
        <v>846</v>
      </c>
      <c r="B2090" t="s">
        <v>146</v>
      </c>
      <c r="C2090" t="b">
        <v>0</v>
      </c>
    </row>
    <row r="2091" spans="1:3" x14ac:dyDescent="0.25">
      <c r="A2091" s="5" t="s">
        <v>847</v>
      </c>
      <c r="B2091" t="s">
        <v>146</v>
      </c>
      <c r="C2091" t="b">
        <v>0</v>
      </c>
    </row>
    <row r="2092" spans="1:3" x14ac:dyDescent="0.25">
      <c r="A2092" s="5" t="s">
        <v>383</v>
      </c>
      <c r="B2092" t="s">
        <v>146</v>
      </c>
      <c r="C2092" t="b">
        <v>0</v>
      </c>
    </row>
    <row r="2093" spans="1:3" x14ac:dyDescent="0.25">
      <c r="A2093" s="5" t="s">
        <v>23</v>
      </c>
      <c r="B2093" t="s">
        <v>146</v>
      </c>
      <c r="C2093" t="b">
        <v>0</v>
      </c>
    </row>
    <row r="2094" spans="1:3" x14ac:dyDescent="0.25">
      <c r="A2094" s="5" t="s">
        <v>165</v>
      </c>
      <c r="B2094" t="s">
        <v>146</v>
      </c>
      <c r="C2094" t="b">
        <v>0</v>
      </c>
    </row>
    <row r="2095" spans="1:3" x14ac:dyDescent="0.25">
      <c r="A2095" s="5" t="s">
        <v>513</v>
      </c>
      <c r="B2095" t="s">
        <v>146</v>
      </c>
      <c r="C2095" t="b">
        <v>0</v>
      </c>
    </row>
    <row r="2096" spans="1:3" x14ac:dyDescent="0.25">
      <c r="A2096" s="5" t="s">
        <v>514</v>
      </c>
      <c r="B2096" t="s">
        <v>146</v>
      </c>
      <c r="C2096" t="b">
        <v>0</v>
      </c>
    </row>
    <row r="2097" spans="1:3" x14ac:dyDescent="0.25">
      <c r="A2097" t="s">
        <v>1034</v>
      </c>
    </row>
    <row r="2098" spans="1:3" x14ac:dyDescent="0.25">
      <c r="A2098" t="s">
        <v>1035</v>
      </c>
    </row>
    <row r="2099" spans="1:3" x14ac:dyDescent="0.25">
      <c r="A2099" t="s">
        <v>398</v>
      </c>
    </row>
    <row r="2100" spans="1:3" x14ac:dyDescent="0.25">
      <c r="A2100" t="s">
        <v>1036</v>
      </c>
    </row>
    <row r="2101" spans="1:3" x14ac:dyDescent="0.25">
      <c r="A2101" t="s">
        <v>1037</v>
      </c>
    </row>
    <row r="2102" spans="1:3" x14ac:dyDescent="0.25">
      <c r="A2102" t="s">
        <v>1054</v>
      </c>
    </row>
    <row r="2103" spans="1:3" x14ac:dyDescent="0.25">
      <c r="A2103" s="5" t="s">
        <v>24</v>
      </c>
      <c r="B2103" t="s">
        <v>144</v>
      </c>
      <c r="C2103" s="5" t="s">
        <v>589</v>
      </c>
    </row>
    <row r="2104" spans="1:3" x14ac:dyDescent="0.25">
      <c r="A2104" s="5" t="s">
        <v>24</v>
      </c>
      <c r="B2104" t="s">
        <v>145</v>
      </c>
      <c r="C2104" t="b">
        <v>1</v>
      </c>
    </row>
    <row r="2105" spans="1:3" x14ac:dyDescent="0.25">
      <c r="A2105" s="5" t="s">
        <v>408</v>
      </c>
      <c r="B2105" t="s">
        <v>1055</v>
      </c>
      <c r="C2105">
        <v>1</v>
      </c>
    </row>
    <row r="2106" spans="1:3" x14ac:dyDescent="0.25">
      <c r="A2106" s="5" t="s">
        <v>409</v>
      </c>
      <c r="B2106" t="s">
        <v>1055</v>
      </c>
      <c r="C2106">
        <v>1</v>
      </c>
    </row>
    <row r="2107" spans="1:3" x14ac:dyDescent="0.25">
      <c r="A2107" s="5" t="s">
        <v>204</v>
      </c>
      <c r="B2107" t="s">
        <v>1055</v>
      </c>
      <c r="C2107">
        <v>1</v>
      </c>
    </row>
    <row r="2108" spans="1:3" x14ac:dyDescent="0.25">
      <c r="A2108" s="5" t="s">
        <v>203</v>
      </c>
      <c r="B2108" t="s">
        <v>1055</v>
      </c>
      <c r="C2108">
        <v>1</v>
      </c>
    </row>
    <row r="2109" spans="1:3" x14ac:dyDescent="0.25">
      <c r="A2109" s="5" t="s">
        <v>410</v>
      </c>
      <c r="B2109" t="s">
        <v>1055</v>
      </c>
      <c r="C2109">
        <v>1</v>
      </c>
    </row>
    <row r="2110" spans="1:3" x14ac:dyDescent="0.25">
      <c r="A2110" s="5" t="s">
        <v>1112</v>
      </c>
      <c r="B2110" t="s">
        <v>1055</v>
      </c>
      <c r="C2110">
        <v>1</v>
      </c>
    </row>
    <row r="2111" spans="1:3" x14ac:dyDescent="0.25">
      <c r="A2111" s="5" t="s">
        <v>77</v>
      </c>
      <c r="B2111" t="s">
        <v>146</v>
      </c>
      <c r="C2111" t="b">
        <v>1</v>
      </c>
    </row>
    <row r="2112" spans="1:3" x14ac:dyDescent="0.25">
      <c r="A2112" s="5" t="s">
        <v>23</v>
      </c>
      <c r="B2112" t="s">
        <v>146</v>
      </c>
      <c r="C2112" t="b">
        <v>0</v>
      </c>
    </row>
    <row r="2113" spans="1:3" x14ac:dyDescent="0.25">
      <c r="A2113" s="5" t="s">
        <v>165</v>
      </c>
      <c r="B2113" t="s">
        <v>146</v>
      </c>
      <c r="C2113" t="b">
        <v>0</v>
      </c>
    </row>
    <row r="2114" spans="1:3" x14ac:dyDescent="0.25">
      <c r="A2114" s="5" t="s">
        <v>462</v>
      </c>
      <c r="B2114" t="s">
        <v>146</v>
      </c>
      <c r="C2114" t="b">
        <v>0</v>
      </c>
    </row>
    <row r="2115" spans="1:3" x14ac:dyDescent="0.25">
      <c r="A2115" s="5" t="s">
        <v>463</v>
      </c>
      <c r="B2115" t="s">
        <v>146</v>
      </c>
      <c r="C2115" t="b">
        <v>0</v>
      </c>
    </row>
    <row r="2116" spans="1:3" x14ac:dyDescent="0.25">
      <c r="A2116" s="5" t="s">
        <v>464</v>
      </c>
      <c r="B2116" t="s">
        <v>146</v>
      </c>
      <c r="C2116" t="b">
        <v>0</v>
      </c>
    </row>
    <row r="2117" spans="1:3" x14ac:dyDescent="0.25">
      <c r="A2117" s="5" t="s">
        <v>408</v>
      </c>
      <c r="B2117" t="s">
        <v>146</v>
      </c>
      <c r="C2117" t="b">
        <v>0</v>
      </c>
    </row>
    <row r="2118" spans="1:3" x14ac:dyDescent="0.25">
      <c r="A2118" s="5" t="s">
        <v>409</v>
      </c>
      <c r="B2118" t="s">
        <v>146</v>
      </c>
      <c r="C2118" t="b">
        <v>0</v>
      </c>
    </row>
    <row r="2119" spans="1:3" x14ac:dyDescent="0.25">
      <c r="A2119" s="5" t="s">
        <v>204</v>
      </c>
      <c r="B2119" t="s">
        <v>146</v>
      </c>
      <c r="C2119" t="b">
        <v>0</v>
      </c>
    </row>
    <row r="2120" spans="1:3" x14ac:dyDescent="0.25">
      <c r="A2120" s="5" t="s">
        <v>203</v>
      </c>
      <c r="B2120" t="s">
        <v>146</v>
      </c>
      <c r="C2120" t="b">
        <v>0</v>
      </c>
    </row>
    <row r="2121" spans="1:3" x14ac:dyDescent="0.25">
      <c r="A2121" s="5" t="s">
        <v>410</v>
      </c>
      <c r="B2121" t="s">
        <v>146</v>
      </c>
      <c r="C2121" t="b">
        <v>0</v>
      </c>
    </row>
    <row r="2122" spans="1:3" x14ac:dyDescent="0.25">
      <c r="A2122" s="5" t="s">
        <v>465</v>
      </c>
      <c r="B2122" t="s">
        <v>146</v>
      </c>
      <c r="C2122" t="b">
        <v>0</v>
      </c>
    </row>
    <row r="2123" spans="1:3" x14ac:dyDescent="0.25">
      <c r="A2123" s="5" t="s">
        <v>466</v>
      </c>
      <c r="B2123" t="s">
        <v>146</v>
      </c>
      <c r="C2123" t="b">
        <v>0</v>
      </c>
    </row>
    <row r="2124" spans="1:3" x14ac:dyDescent="0.25">
      <c r="A2124" s="5" t="s">
        <v>467</v>
      </c>
      <c r="B2124" t="s">
        <v>146</v>
      </c>
      <c r="C2124" t="b">
        <v>0</v>
      </c>
    </row>
    <row r="2125" spans="1:3" x14ac:dyDescent="0.25">
      <c r="A2125" s="5" t="s">
        <v>468</v>
      </c>
      <c r="B2125" t="s">
        <v>146</v>
      </c>
      <c r="C2125" t="b">
        <v>0</v>
      </c>
    </row>
    <row r="2126" spans="1:3" x14ac:dyDescent="0.25">
      <c r="A2126" s="5" t="s">
        <v>469</v>
      </c>
      <c r="B2126" t="s">
        <v>146</v>
      </c>
      <c r="C2126" t="b">
        <v>0</v>
      </c>
    </row>
    <row r="2127" spans="1:3" x14ac:dyDescent="0.25">
      <c r="A2127" s="5" t="s">
        <v>470</v>
      </c>
      <c r="B2127" t="s">
        <v>146</v>
      </c>
      <c r="C2127" t="b">
        <v>0</v>
      </c>
    </row>
    <row r="2128" spans="1:3" x14ac:dyDescent="0.25">
      <c r="A2128" s="5" t="s">
        <v>1107</v>
      </c>
      <c r="B2128" t="s">
        <v>146</v>
      </c>
      <c r="C2128" t="b">
        <v>1</v>
      </c>
    </row>
    <row r="2129" spans="1:3" x14ac:dyDescent="0.25">
      <c r="A2129" s="5" t="s">
        <v>1108</v>
      </c>
      <c r="B2129" t="s">
        <v>146</v>
      </c>
      <c r="C2129" t="b">
        <v>1</v>
      </c>
    </row>
    <row r="2130" spans="1:3" x14ac:dyDescent="0.25">
      <c r="A2130" s="5" t="s">
        <v>1109</v>
      </c>
      <c r="B2130" t="s">
        <v>146</v>
      </c>
      <c r="C2130" t="b">
        <v>1</v>
      </c>
    </row>
    <row r="2131" spans="1:3" x14ac:dyDescent="0.25">
      <c r="A2131" s="5" t="s">
        <v>1110</v>
      </c>
      <c r="B2131" t="s">
        <v>146</v>
      </c>
      <c r="C2131" t="b">
        <v>1</v>
      </c>
    </row>
    <row r="2132" spans="1:3" x14ac:dyDescent="0.25">
      <c r="A2132" s="5" t="s">
        <v>1111</v>
      </c>
      <c r="B2132" t="s">
        <v>146</v>
      </c>
      <c r="C2132" t="b">
        <v>1</v>
      </c>
    </row>
    <row r="2133" spans="1:3" x14ac:dyDescent="0.25">
      <c r="A2133" s="5" t="s">
        <v>1112</v>
      </c>
      <c r="B2133" t="s">
        <v>146</v>
      </c>
      <c r="C2133" t="b">
        <v>1</v>
      </c>
    </row>
    <row r="2134" spans="1:3" x14ac:dyDescent="0.25">
      <c r="A2134" t="s">
        <v>1056</v>
      </c>
    </row>
    <row r="2135" spans="1:3" x14ac:dyDescent="0.25">
      <c r="A2135" t="s">
        <v>1057</v>
      </c>
    </row>
    <row r="2136" spans="1:3" x14ac:dyDescent="0.25">
      <c r="A2136" t="s">
        <v>398</v>
      </c>
    </row>
    <row r="2137" spans="1:3" x14ac:dyDescent="0.25">
      <c r="A2137" t="s">
        <v>1036</v>
      </c>
    </row>
    <row r="2138" spans="1:3" x14ac:dyDescent="0.25">
      <c r="A2138" t="s">
        <v>1058</v>
      </c>
    </row>
    <row r="2139" spans="1:3" x14ac:dyDescent="0.25">
      <c r="A2139" t="s">
        <v>1126</v>
      </c>
    </row>
    <row r="2140" spans="1:3" x14ac:dyDescent="0.25">
      <c r="A2140" s="5" t="s">
        <v>24</v>
      </c>
      <c r="B2140" t="s">
        <v>144</v>
      </c>
      <c r="C2140" s="5" t="s">
        <v>589</v>
      </c>
    </row>
    <row r="2141" spans="1:3" x14ac:dyDescent="0.25">
      <c r="A2141" s="5" t="s">
        <v>24</v>
      </c>
      <c r="B2141" t="s">
        <v>145</v>
      </c>
      <c r="C2141" t="b">
        <v>1</v>
      </c>
    </row>
    <row r="2142" spans="1:3" x14ac:dyDescent="0.25">
      <c r="A2142" s="5" t="s">
        <v>408</v>
      </c>
      <c r="B2142" t="s">
        <v>1055</v>
      </c>
      <c r="C2142">
        <v>1</v>
      </c>
    </row>
    <row r="2143" spans="1:3" x14ac:dyDescent="0.25">
      <c r="A2143" s="5" t="s">
        <v>409</v>
      </c>
      <c r="B2143" t="s">
        <v>1055</v>
      </c>
      <c r="C2143">
        <v>1</v>
      </c>
    </row>
    <row r="2144" spans="1:3" x14ac:dyDescent="0.25">
      <c r="A2144" s="5" t="s">
        <v>204</v>
      </c>
      <c r="B2144" t="s">
        <v>1055</v>
      </c>
      <c r="C2144">
        <v>1</v>
      </c>
    </row>
    <row r="2145" spans="1:3" x14ac:dyDescent="0.25">
      <c r="A2145" s="5" t="s">
        <v>203</v>
      </c>
      <c r="B2145" t="s">
        <v>1055</v>
      </c>
      <c r="C2145">
        <v>1</v>
      </c>
    </row>
    <row r="2146" spans="1:3" x14ac:dyDescent="0.25">
      <c r="A2146" s="5" t="s">
        <v>410</v>
      </c>
      <c r="B2146" t="s">
        <v>1055</v>
      </c>
      <c r="C2146">
        <v>1</v>
      </c>
    </row>
    <row r="2147" spans="1:3" x14ac:dyDescent="0.25">
      <c r="A2147" s="5" t="s">
        <v>1112</v>
      </c>
      <c r="B2147" t="s">
        <v>1055</v>
      </c>
      <c r="C2147">
        <v>1</v>
      </c>
    </row>
    <row r="2148" spans="1:3" x14ac:dyDescent="0.25">
      <c r="A2148" s="5" t="s">
        <v>77</v>
      </c>
      <c r="B2148" t="s">
        <v>146</v>
      </c>
      <c r="C2148" t="b">
        <v>0</v>
      </c>
    </row>
    <row r="2149" spans="1:3" x14ac:dyDescent="0.25">
      <c r="A2149" s="5" t="s">
        <v>23</v>
      </c>
      <c r="B2149" t="s">
        <v>146</v>
      </c>
      <c r="C2149" t="b">
        <v>0</v>
      </c>
    </row>
    <row r="2150" spans="1:3" x14ac:dyDescent="0.25">
      <c r="A2150" s="5" t="s">
        <v>165</v>
      </c>
      <c r="B2150" t="s">
        <v>146</v>
      </c>
      <c r="C2150" t="b">
        <v>0</v>
      </c>
    </row>
    <row r="2151" spans="1:3" x14ac:dyDescent="0.25">
      <c r="A2151" s="5" t="s">
        <v>462</v>
      </c>
      <c r="B2151" t="s">
        <v>146</v>
      </c>
      <c r="C2151" t="b">
        <v>0</v>
      </c>
    </row>
    <row r="2152" spans="1:3" x14ac:dyDescent="0.25">
      <c r="A2152" s="5" t="s">
        <v>463</v>
      </c>
      <c r="B2152" t="s">
        <v>146</v>
      </c>
      <c r="C2152" t="b">
        <v>0</v>
      </c>
    </row>
    <row r="2153" spans="1:3" x14ac:dyDescent="0.25">
      <c r="A2153" s="5" t="s">
        <v>464</v>
      </c>
      <c r="B2153" t="s">
        <v>146</v>
      </c>
      <c r="C2153" t="b">
        <v>0</v>
      </c>
    </row>
    <row r="2154" spans="1:3" x14ac:dyDescent="0.25">
      <c r="A2154" s="5" t="s">
        <v>408</v>
      </c>
      <c r="B2154" t="s">
        <v>146</v>
      </c>
      <c r="C2154" t="b">
        <v>0</v>
      </c>
    </row>
    <row r="2155" spans="1:3" x14ac:dyDescent="0.25">
      <c r="A2155" s="5" t="s">
        <v>409</v>
      </c>
      <c r="B2155" t="s">
        <v>146</v>
      </c>
      <c r="C2155" t="b">
        <v>0</v>
      </c>
    </row>
    <row r="2156" spans="1:3" x14ac:dyDescent="0.25">
      <c r="A2156" s="5" t="s">
        <v>204</v>
      </c>
      <c r="B2156" t="s">
        <v>146</v>
      </c>
      <c r="C2156" t="b">
        <v>0</v>
      </c>
    </row>
    <row r="2157" spans="1:3" x14ac:dyDescent="0.25">
      <c r="A2157" s="5" t="s">
        <v>203</v>
      </c>
      <c r="B2157" t="s">
        <v>146</v>
      </c>
      <c r="C2157" t="b">
        <v>0</v>
      </c>
    </row>
    <row r="2158" spans="1:3" x14ac:dyDescent="0.25">
      <c r="A2158" s="5" t="s">
        <v>410</v>
      </c>
      <c r="B2158" t="s">
        <v>146</v>
      </c>
      <c r="C2158" t="b">
        <v>0</v>
      </c>
    </row>
    <row r="2159" spans="1:3" x14ac:dyDescent="0.25">
      <c r="A2159" s="5" t="s">
        <v>465</v>
      </c>
      <c r="B2159" t="s">
        <v>146</v>
      </c>
      <c r="C2159" t="b">
        <v>0</v>
      </c>
    </row>
    <row r="2160" spans="1:3" x14ac:dyDescent="0.25">
      <c r="A2160" s="5" t="s">
        <v>466</v>
      </c>
      <c r="B2160" t="s">
        <v>146</v>
      </c>
      <c r="C2160" t="b">
        <v>0</v>
      </c>
    </row>
    <row r="2161" spans="1:3" x14ac:dyDescent="0.25">
      <c r="A2161" s="5" t="s">
        <v>467</v>
      </c>
      <c r="B2161" t="s">
        <v>146</v>
      </c>
      <c r="C2161" t="b">
        <v>0</v>
      </c>
    </row>
    <row r="2162" spans="1:3" x14ac:dyDescent="0.25">
      <c r="A2162" s="5" t="s">
        <v>468</v>
      </c>
      <c r="B2162" t="s">
        <v>146</v>
      </c>
      <c r="C2162" t="b">
        <v>0</v>
      </c>
    </row>
    <row r="2163" spans="1:3" x14ac:dyDescent="0.25">
      <c r="A2163" s="5" t="s">
        <v>469</v>
      </c>
      <c r="B2163" t="s">
        <v>146</v>
      </c>
      <c r="C2163" t="b">
        <v>0</v>
      </c>
    </row>
    <row r="2164" spans="1:3" x14ac:dyDescent="0.25">
      <c r="A2164" s="5" t="s">
        <v>470</v>
      </c>
      <c r="B2164" t="s">
        <v>146</v>
      </c>
      <c r="C2164" t="b">
        <v>0</v>
      </c>
    </row>
    <row r="2165" spans="1:3" x14ac:dyDescent="0.25">
      <c r="A2165" s="5" t="s">
        <v>1107</v>
      </c>
      <c r="B2165" t="s">
        <v>146</v>
      </c>
      <c r="C2165" t="b">
        <v>0</v>
      </c>
    </row>
    <row r="2166" spans="1:3" x14ac:dyDescent="0.25">
      <c r="A2166" s="5" t="s">
        <v>1108</v>
      </c>
      <c r="B2166" t="s">
        <v>146</v>
      </c>
      <c r="C2166" t="b">
        <v>0</v>
      </c>
    </row>
    <row r="2167" spans="1:3" x14ac:dyDescent="0.25">
      <c r="A2167" s="5" t="s">
        <v>1109</v>
      </c>
      <c r="B2167" t="s">
        <v>146</v>
      </c>
      <c r="C2167" t="b">
        <v>0</v>
      </c>
    </row>
    <row r="2168" spans="1:3" x14ac:dyDescent="0.25">
      <c r="A2168" s="5" t="s">
        <v>1110</v>
      </c>
      <c r="B2168" t="s">
        <v>146</v>
      </c>
      <c r="C2168" t="b">
        <v>0</v>
      </c>
    </row>
    <row r="2169" spans="1:3" x14ac:dyDescent="0.25">
      <c r="A2169" s="5" t="s">
        <v>1111</v>
      </c>
      <c r="B2169" t="s">
        <v>146</v>
      </c>
      <c r="C2169" t="b">
        <v>0</v>
      </c>
    </row>
    <row r="2170" spans="1:3" x14ac:dyDescent="0.25">
      <c r="A2170" s="5" t="s">
        <v>1112</v>
      </c>
      <c r="B2170" t="s">
        <v>146</v>
      </c>
      <c r="C2170" t="b">
        <v>0</v>
      </c>
    </row>
    <row r="2171" spans="1:3" x14ac:dyDescent="0.25">
      <c r="A2171" t="s">
        <v>1127</v>
      </c>
    </row>
    <row r="2172" spans="1:3" x14ac:dyDescent="0.25">
      <c r="A2172" t="s">
        <v>1146</v>
      </c>
    </row>
    <row r="2173" spans="1:3" x14ac:dyDescent="0.25">
      <c r="A2173" s="5" t="s">
        <v>24</v>
      </c>
      <c r="B2173" t="s">
        <v>144</v>
      </c>
      <c r="C2173" s="5" t="s">
        <v>244</v>
      </c>
    </row>
    <row r="2174" spans="1:3" x14ac:dyDescent="0.25">
      <c r="A2174" s="5" t="s">
        <v>24</v>
      </c>
      <c r="B2174" t="s">
        <v>145</v>
      </c>
      <c r="C2174" t="b">
        <v>0</v>
      </c>
    </row>
    <row r="2175" spans="1:3" x14ac:dyDescent="0.25">
      <c r="A2175" s="5" t="s">
        <v>77</v>
      </c>
      <c r="B2175" t="s">
        <v>146</v>
      </c>
      <c r="C2175" t="b">
        <v>0</v>
      </c>
    </row>
    <row r="2176" spans="1:3" x14ac:dyDescent="0.25">
      <c r="A2176" s="5" t="s">
        <v>70</v>
      </c>
      <c r="B2176" t="s">
        <v>146</v>
      </c>
      <c r="C2176" t="b">
        <v>0</v>
      </c>
    </row>
    <row r="2177" spans="1:3" x14ac:dyDescent="0.25">
      <c r="A2177" s="5" t="s">
        <v>72</v>
      </c>
      <c r="B2177" t="s">
        <v>146</v>
      </c>
      <c r="C2177" t="b">
        <v>0</v>
      </c>
    </row>
    <row r="2178" spans="1:3" x14ac:dyDescent="0.25">
      <c r="A2178" s="5" t="s">
        <v>154</v>
      </c>
      <c r="B2178" t="s">
        <v>146</v>
      </c>
      <c r="C2178" t="b">
        <v>0</v>
      </c>
    </row>
    <row r="2179" spans="1:3" x14ac:dyDescent="0.25">
      <c r="A2179" s="5" t="s">
        <v>925</v>
      </c>
      <c r="B2179" t="s">
        <v>146</v>
      </c>
      <c r="C2179" t="b">
        <v>0</v>
      </c>
    </row>
    <row r="2180" spans="1:3" x14ac:dyDescent="0.25">
      <c r="A2180" s="5" t="s">
        <v>926</v>
      </c>
      <c r="B2180" t="s">
        <v>146</v>
      </c>
      <c r="C2180" t="b">
        <v>0</v>
      </c>
    </row>
    <row r="2181" spans="1:3" x14ac:dyDescent="0.25">
      <c r="A2181" s="5" t="s">
        <v>1145</v>
      </c>
      <c r="B2181" t="s">
        <v>146</v>
      </c>
      <c r="C2181" t="b">
        <v>0</v>
      </c>
    </row>
    <row r="2182" spans="1:3" x14ac:dyDescent="0.25">
      <c r="A2182" s="5" t="s">
        <v>156</v>
      </c>
      <c r="B2182" t="s">
        <v>146</v>
      </c>
      <c r="C2182" t="b">
        <v>0</v>
      </c>
    </row>
    <row r="2183" spans="1:3" x14ac:dyDescent="0.25">
      <c r="A2183" s="5" t="s">
        <v>455</v>
      </c>
      <c r="B2183" t="s">
        <v>146</v>
      </c>
      <c r="C2183" t="b">
        <v>0</v>
      </c>
    </row>
    <row r="2184" spans="1:3" x14ac:dyDescent="0.25">
      <c r="A2184" t="s">
        <v>1147</v>
      </c>
    </row>
    <row r="2185" spans="1:3" x14ac:dyDescent="0.25">
      <c r="A2185" t="s">
        <v>1148</v>
      </c>
    </row>
    <row r="2186" spans="1:3" x14ac:dyDescent="0.25">
      <c r="A2186" t="s">
        <v>398</v>
      </c>
    </row>
    <row r="2187" spans="1:3" x14ac:dyDescent="0.25">
      <c r="A2187" t="s">
        <v>1036</v>
      </c>
    </row>
    <row r="2188" spans="1:3" x14ac:dyDescent="0.25">
      <c r="A2188" t="s">
        <v>1149</v>
      </c>
    </row>
    <row r="2189" spans="1:3" x14ac:dyDescent="0.25">
      <c r="A2189" t="s">
        <v>1150</v>
      </c>
    </row>
    <row r="2190" spans="1:3" x14ac:dyDescent="0.25">
      <c r="A2190" s="5" t="s">
        <v>24</v>
      </c>
      <c r="B2190" t="s">
        <v>144</v>
      </c>
      <c r="C2190" s="5" t="s">
        <v>244</v>
      </c>
    </row>
    <row r="2191" spans="1:3" x14ac:dyDescent="0.25">
      <c r="A2191" s="5" t="s">
        <v>24</v>
      </c>
      <c r="B2191" t="s">
        <v>145</v>
      </c>
      <c r="C2191" t="b">
        <v>0</v>
      </c>
    </row>
    <row r="2192" spans="1:3" x14ac:dyDescent="0.25">
      <c r="A2192" s="5" t="s">
        <v>77</v>
      </c>
      <c r="B2192" t="s">
        <v>146</v>
      </c>
      <c r="C2192" t="b">
        <v>1</v>
      </c>
    </row>
    <row r="2193" spans="1:3" x14ac:dyDescent="0.25">
      <c r="A2193" s="5" t="s">
        <v>70</v>
      </c>
      <c r="B2193" t="s">
        <v>146</v>
      </c>
      <c r="C2193" t="b">
        <v>1</v>
      </c>
    </row>
    <row r="2194" spans="1:3" x14ac:dyDescent="0.25">
      <c r="A2194" s="5" t="s">
        <v>72</v>
      </c>
      <c r="B2194" t="s">
        <v>146</v>
      </c>
      <c r="C2194" t="b">
        <v>1</v>
      </c>
    </row>
    <row r="2195" spans="1:3" x14ac:dyDescent="0.25">
      <c r="A2195" s="5" t="s">
        <v>154</v>
      </c>
      <c r="B2195" t="s">
        <v>146</v>
      </c>
      <c r="C2195" t="b">
        <v>1</v>
      </c>
    </row>
    <row r="2196" spans="1:3" x14ac:dyDescent="0.25">
      <c r="A2196" s="5" t="s">
        <v>925</v>
      </c>
      <c r="B2196" t="s">
        <v>146</v>
      </c>
      <c r="C2196" t="b">
        <v>0</v>
      </c>
    </row>
    <row r="2197" spans="1:3" x14ac:dyDescent="0.25">
      <c r="A2197" s="5" t="s">
        <v>926</v>
      </c>
      <c r="B2197" t="s">
        <v>146</v>
      </c>
      <c r="C2197" t="b">
        <v>0</v>
      </c>
    </row>
    <row r="2198" spans="1:3" x14ac:dyDescent="0.25">
      <c r="A2198" s="5" t="s">
        <v>1145</v>
      </c>
      <c r="B2198" t="s">
        <v>146</v>
      </c>
      <c r="C2198" t="b">
        <v>0</v>
      </c>
    </row>
    <row r="2199" spans="1:3" x14ac:dyDescent="0.25">
      <c r="A2199" s="5" t="s">
        <v>156</v>
      </c>
      <c r="B2199" t="s">
        <v>146</v>
      </c>
      <c r="C2199" t="b">
        <v>0</v>
      </c>
    </row>
    <row r="2200" spans="1:3" x14ac:dyDescent="0.25">
      <c r="A2200" s="5" t="s">
        <v>455</v>
      </c>
      <c r="B2200" t="s">
        <v>146</v>
      </c>
      <c r="C2200" t="b">
        <v>0</v>
      </c>
    </row>
    <row r="2201" spans="1:3" x14ac:dyDescent="0.25">
      <c r="A2201" t="s">
        <v>1151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Readme</vt:lpstr>
      <vt:lpstr>Reports</vt:lpstr>
      <vt:lpstr>Totals</vt:lpstr>
      <vt:lpstr>Requests</vt:lpstr>
      <vt:lpstr>Request1</vt:lpstr>
      <vt:lpstr>Request2</vt:lpstr>
      <vt:lpstr>OpeningBalances</vt:lpstr>
      <vt:lpstr>CurrencyRates</vt:lpstr>
      <vt:lpstr>Request1!category_id__name</vt:lpstr>
      <vt:lpstr>Request2!category_id__name</vt:lpstr>
      <vt:lpstr>Request1!entity_id__name</vt:lpstr>
      <vt:lpstr>Request2!entity_id__name</vt:lpstr>
      <vt:lpstr>CurrencyRates!Print_Area</vt:lpstr>
      <vt:lpstr>OpeningBalances!Print_Area</vt:lpstr>
      <vt:lpstr>Readme!Print_Area</vt:lpstr>
      <vt:lpstr>Reports!Print_Area</vt:lpstr>
      <vt:lpstr>Request1!Print_Area</vt:lpstr>
      <vt:lpstr>Request2!Print_Area</vt:lpstr>
      <vt:lpstr>Requests!Print_Area</vt:lpstr>
      <vt:lpstr>Totals!Print_Area</vt:lpstr>
      <vt:lpstr>Request1!time_id__name</vt:lpstr>
      <vt:lpstr>Request2!time_id__name</vt:lpstr>
    </vt:vector>
  </TitlesOfParts>
  <Company>Gartle Technology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2020-02-18T14:33:50Z</cp:lastPrinted>
  <dcterms:created xsi:type="dcterms:W3CDTF">2018-12-29T14:32:00Z</dcterms:created>
  <dcterms:modified xsi:type="dcterms:W3CDTF">2023-03-12T23:56:48Z</dcterms:modified>
</cp:coreProperties>
</file>