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订单" sheetId="7" r:id="rId1"/>
    <sheet name="单份清单" sheetId="3" r:id="rId2"/>
    <sheet name="材料单" sheetId="27" r:id="rId3"/>
    <sheet name="汇总" sheetId="4" r:id="rId4"/>
    <sheet name="生产单" sheetId="26" r:id="rId5"/>
  </sheets>
  <calcPr calcId="144525"/>
</workbook>
</file>

<file path=xl/sharedStrings.xml><?xml version="1.0" encoding="utf-8"?>
<sst xmlns="http://schemas.openxmlformats.org/spreadsheetml/2006/main" count="604" uniqueCount="257">
  <si>
    <t>佛山市南海区彩雅包装有限公司
客户订单列表</t>
  </si>
  <si>
    <t>产品名称</t>
  </si>
  <si>
    <t>308706TF彩盒</t>
  </si>
  <si>
    <t>注：</t>
  </si>
  <si>
    <t>业务员</t>
  </si>
  <si>
    <t>林贵堂</t>
  </si>
  <si>
    <t>产品规格</t>
  </si>
  <si>
    <t>330*65*635</t>
  </si>
  <si>
    <t>合同编号</t>
  </si>
  <si>
    <t>CYDD2019110711</t>
  </si>
  <si>
    <t>客户合同编号</t>
  </si>
  <si>
    <t>YXL2019102401DGB</t>
  </si>
  <si>
    <t>白色</t>
  </si>
  <si>
    <t>手填</t>
  </si>
  <si>
    <t>跟单员</t>
  </si>
  <si>
    <t>林汉远</t>
  </si>
  <si>
    <t>客户</t>
  </si>
  <si>
    <t>益商隆</t>
  </si>
  <si>
    <t>订单日期</t>
  </si>
  <si>
    <t>交货日期</t>
  </si>
  <si>
    <t>蓝色</t>
  </si>
  <si>
    <t>可选</t>
  </si>
  <si>
    <t>箱形</t>
  </si>
  <si>
    <t>单拼平口箱</t>
  </si>
  <si>
    <t>订单数量</t>
  </si>
  <si>
    <t>单价（元）</t>
  </si>
  <si>
    <t>订单金额（元）</t>
  </si>
  <si>
    <t>绿色</t>
  </si>
  <si>
    <t>自动计算</t>
  </si>
  <si>
    <t>加工工序</t>
  </si>
  <si>
    <t>裱啤贴</t>
  </si>
  <si>
    <t>啤板名称</t>
  </si>
  <si>
    <t>啤板拼数</t>
  </si>
  <si>
    <t>纸层数</t>
  </si>
  <si>
    <t>三</t>
  </si>
  <si>
    <t>印刷颜色</t>
  </si>
  <si>
    <t>4色</t>
  </si>
  <si>
    <t>印后处理</t>
  </si>
  <si>
    <t>过油</t>
  </si>
  <si>
    <t>包装要求</t>
  </si>
  <si>
    <t>绳加半包</t>
  </si>
  <si>
    <t>说明</t>
  </si>
  <si>
    <t>成品长</t>
  </si>
  <si>
    <t>成品宽</t>
  </si>
  <si>
    <t>成品高</t>
  </si>
  <si>
    <t>面纸</t>
  </si>
  <si>
    <t>面纸供应商</t>
  </si>
  <si>
    <t>面纸1型号</t>
  </si>
  <si>
    <t>面纸1长</t>
  </si>
  <si>
    <t>面纸1宽</t>
  </si>
  <si>
    <t>面纸1单价</t>
  </si>
  <si>
    <t>面纸1数量</t>
  </si>
  <si>
    <t>面纸1成本</t>
  </si>
  <si>
    <t>面纸类型</t>
  </si>
  <si>
    <t>面纸克数</t>
  </si>
  <si>
    <t>面纸单价</t>
  </si>
  <si>
    <t>面纸长计算公式</t>
  </si>
  <si>
    <t>面纸宽计算公式</t>
  </si>
  <si>
    <t>永运</t>
  </si>
  <si>
    <t>350建晖</t>
  </si>
  <si>
    <t>D8*2+F8*2+5</t>
  </si>
  <si>
    <t>H8+F8+3</t>
  </si>
  <si>
    <t>面纸2型号</t>
  </si>
  <si>
    <t>面纸2长</t>
  </si>
  <si>
    <t>面纸2宽</t>
  </si>
  <si>
    <t>面纸2单价</t>
  </si>
  <si>
    <t>面纸2数量</t>
  </si>
  <si>
    <t>面纸2成本</t>
  </si>
  <si>
    <t>（可新增可删除）</t>
  </si>
  <si>
    <t>坑纸</t>
  </si>
  <si>
    <t>坑纸供应商</t>
  </si>
  <si>
    <t>坑纸1型号</t>
  </si>
  <si>
    <t>坑纸1高</t>
  </si>
  <si>
    <t>坑纸1长</t>
  </si>
  <si>
    <t>坑纸1单价</t>
  </si>
  <si>
    <t>坑纸1数量</t>
  </si>
  <si>
    <t>坑纸1成本</t>
  </si>
  <si>
    <t>兆俊</t>
  </si>
  <si>
    <t>BT E坑</t>
  </si>
  <si>
    <t>坑纸2型号</t>
  </si>
  <si>
    <t>坑纸2长</t>
  </si>
  <si>
    <t>坑纸2宽</t>
  </si>
  <si>
    <t>坑纸2单价</t>
  </si>
  <si>
    <t>坑纸2数量</t>
  </si>
  <si>
    <t>坑纸2成本</t>
  </si>
  <si>
    <t>表面处理</t>
  </si>
  <si>
    <t>表面处理供应商</t>
  </si>
  <si>
    <t>表面处理要求</t>
  </si>
  <si>
    <t>表面处理面积</t>
  </si>
  <si>
    <t>表面处理平方价</t>
  </si>
  <si>
    <t>表面处理单价</t>
  </si>
  <si>
    <t>表面处理数量</t>
  </si>
  <si>
    <t>表面处理成本</t>
  </si>
  <si>
    <t>自定</t>
  </si>
  <si>
    <t>磨光</t>
  </si>
  <si>
    <t>印刷</t>
  </si>
  <si>
    <t>印刷厂家</t>
  </si>
  <si>
    <t>印刷机类型</t>
  </si>
  <si>
    <t>印刷费用</t>
  </si>
  <si>
    <t>恒亿达</t>
  </si>
  <si>
    <t>对开机</t>
  </si>
  <si>
    <t>加工费</t>
  </si>
  <si>
    <t>加工面积</t>
  </si>
  <si>
    <t>加工数量</t>
  </si>
  <si>
    <t>加工费计费基准</t>
  </si>
  <si>
    <t>加工单价</t>
  </si>
  <si>
    <t>人工费用</t>
  </si>
  <si>
    <t>其它费用</t>
  </si>
  <si>
    <t>税金</t>
  </si>
  <si>
    <t>利润</t>
  </si>
  <si>
    <t>费用1</t>
  </si>
  <si>
    <t>费用2</t>
  </si>
  <si>
    <t>费用3</t>
  </si>
  <si>
    <t>费用4</t>
  </si>
  <si>
    <t>费用5</t>
  </si>
  <si>
    <t>费用备注</t>
  </si>
  <si>
    <t>业务费</t>
  </si>
  <si>
    <t>啤板费</t>
  </si>
  <si>
    <t>运费</t>
  </si>
  <si>
    <t>外发加工费</t>
  </si>
  <si>
    <t>其它费用金额</t>
  </si>
  <si>
    <t>总成本</t>
  </si>
  <si>
    <t>序号</t>
  </si>
  <si>
    <t>工单进度</t>
  </si>
  <si>
    <t>工序计划实施时间</t>
  </si>
  <si>
    <t>当前责任人</t>
  </si>
  <si>
    <t>单价</t>
  </si>
  <si>
    <t>订单金额</t>
  </si>
  <si>
    <t>啤板到厂时间</t>
  </si>
  <si>
    <t>材料来源</t>
  </si>
  <si>
    <t>坑纸1宽</t>
  </si>
  <si>
    <t>人工单价</t>
  </si>
  <si>
    <t>数量</t>
  </si>
  <si>
    <t>备注</t>
  </si>
  <si>
    <t>120双铜</t>
  </si>
  <si>
    <t>150-157双铜</t>
  </si>
  <si>
    <t>,</t>
  </si>
  <si>
    <t>250  汇泰白板</t>
  </si>
  <si>
    <t>250永泰白板</t>
  </si>
  <si>
    <t>240江龙白板</t>
  </si>
  <si>
    <t>230建晖</t>
  </si>
  <si>
    <t>一吨价钱</t>
  </si>
  <si>
    <t xml:space="preserve">(1T/1000G)/1000*可选（350）*面纸面积 </t>
  </si>
  <si>
    <t>250建晖</t>
  </si>
  <si>
    <t>300建晖</t>
  </si>
  <si>
    <t>400建晖</t>
  </si>
  <si>
    <t>450建晖</t>
  </si>
  <si>
    <t>210白卡</t>
  </si>
  <si>
    <t>230白卡</t>
  </si>
  <si>
    <t>250白卡</t>
  </si>
  <si>
    <t>300白卡</t>
  </si>
  <si>
    <t>350白卡</t>
  </si>
  <si>
    <t>400白卡</t>
  </si>
  <si>
    <t>230牛皮</t>
  </si>
  <si>
    <t>120牛皮</t>
  </si>
  <si>
    <t>180牛皮</t>
  </si>
  <si>
    <t>坑纸到货时间</t>
  </si>
  <si>
    <t>CYDD2019092801</t>
  </si>
  <si>
    <t>黄强</t>
  </si>
  <si>
    <t>益圆包装</t>
  </si>
  <si>
    <t>平口箱绿色款A板</t>
  </si>
  <si>
    <t>48*38*38</t>
  </si>
  <si>
    <t>平口箱</t>
  </si>
  <si>
    <t>面纸加坑纸</t>
  </si>
  <si>
    <t>光胶</t>
  </si>
  <si>
    <t>绳</t>
  </si>
  <si>
    <t>分AB板</t>
  </si>
  <si>
    <t>锦鸿</t>
  </si>
  <si>
    <t>300白板</t>
  </si>
  <si>
    <t>鸿飞</t>
  </si>
  <si>
    <t>力舟</t>
  </si>
  <si>
    <t>备注：</t>
  </si>
  <si>
    <t>CYDD2019092802</t>
  </si>
  <si>
    <t>平口箱绿色款B板</t>
  </si>
  <si>
    <t>无</t>
  </si>
  <si>
    <t>CYDD2019092803</t>
  </si>
  <si>
    <t>平口箱红色款A板</t>
  </si>
  <si>
    <t>CYDD2019092804</t>
  </si>
  <si>
    <t>平口箱红色款B板</t>
  </si>
  <si>
    <t>CYDD2019092805</t>
  </si>
  <si>
    <t xml:space="preserve">308606TF 彩盒 </t>
  </si>
  <si>
    <t>350*70*340</t>
  </si>
  <si>
    <t>上下扣插盒</t>
  </si>
  <si>
    <t>YXL20190829DGB</t>
  </si>
  <si>
    <t>4+1专</t>
  </si>
  <si>
    <t>350白板</t>
  </si>
  <si>
    <t>AT E坑</t>
  </si>
  <si>
    <t>彩一杰</t>
  </si>
  <si>
    <t>备注：按照以前的啤板345x70x340</t>
  </si>
  <si>
    <t>CYDD2019092806</t>
  </si>
  <si>
    <t>7189-016 彩盒</t>
  </si>
  <si>
    <t>1245*70*340</t>
  </si>
  <si>
    <t>备注：按照以前的啤板1245*70*340mm</t>
  </si>
  <si>
    <t>CYDD2019100501</t>
  </si>
  <si>
    <t>白盒</t>
  </si>
  <si>
    <t>80*65*400</t>
  </si>
  <si>
    <t>啤贴</t>
  </si>
  <si>
    <t>YXL20190926B048</t>
  </si>
  <si>
    <t>不作处理</t>
  </si>
  <si>
    <t>全包</t>
  </si>
  <si>
    <t>CYDD2019100601</t>
  </si>
  <si>
    <t>罗生</t>
  </si>
  <si>
    <t>水性环氧彩砂平口箱A板</t>
  </si>
  <si>
    <t>475*325*260</t>
  </si>
  <si>
    <t>裱啤打钉</t>
  </si>
  <si>
    <t>绳加隔纸</t>
  </si>
  <si>
    <t>230白板</t>
  </si>
  <si>
    <t>信合</t>
  </si>
  <si>
    <t>649B BC坑</t>
  </si>
  <si>
    <t>庆隆</t>
  </si>
  <si>
    <t>水性环氧彩砂平口箱B板</t>
  </si>
  <si>
    <t>CYDD2019100603</t>
  </si>
  <si>
    <t>环氧彩砂平口箱</t>
  </si>
  <si>
    <t>435*430*380</t>
  </si>
  <si>
    <t>恒益达</t>
  </si>
  <si>
    <t>CYDD2019100604</t>
  </si>
  <si>
    <t>水性环氧彩砂扣底盒</t>
  </si>
  <si>
    <t>92*62*243</t>
  </si>
  <si>
    <t>CYDD2019100701</t>
  </si>
  <si>
    <t>方小姐</t>
  </si>
  <si>
    <t>剪刀吊牌</t>
  </si>
  <si>
    <t>119.5*313.5</t>
  </si>
  <si>
    <t>裱啤</t>
  </si>
  <si>
    <t>吊牌</t>
  </si>
  <si>
    <t>林灿全</t>
  </si>
  <si>
    <t>白卡纸</t>
  </si>
  <si>
    <t>纸箱装</t>
  </si>
  <si>
    <t>先啤对折线，对裱后再啤一次，利旧1092*920纸130张作为印刷及生产损耗</t>
  </si>
  <si>
    <t>奇艺彩</t>
  </si>
  <si>
    <t>CYDD2019100702</t>
  </si>
  <si>
    <t>感谢卡</t>
  </si>
  <si>
    <t>109*149</t>
  </si>
  <si>
    <t>利旧白卡纸</t>
  </si>
  <si>
    <t>先啤对折线，对裱后再啤一次，利旧1092*920纸260张</t>
  </si>
  <si>
    <t>利旧</t>
  </si>
  <si>
    <t>彩雅包装生产单</t>
  </si>
  <si>
    <t>印刷名称</t>
  </si>
  <si>
    <t>成品尺寸</t>
  </si>
  <si>
    <t xml:space="preserve">交货日期 </t>
  </si>
  <si>
    <t>拼板数量</t>
  </si>
  <si>
    <t>面纸数量</t>
  </si>
  <si>
    <t>成品数量</t>
  </si>
  <si>
    <t>使用纸品类</t>
  </si>
  <si>
    <t>面纸长（毫米）</t>
  </si>
  <si>
    <t>面纸宽（毫米）</t>
  </si>
  <si>
    <t>坑纸类型</t>
  </si>
  <si>
    <t>坑纸高（厘米）</t>
  </si>
  <si>
    <t>坑纸长（厘米）</t>
  </si>
  <si>
    <t>坑纸数量</t>
  </si>
  <si>
    <t>工序名称</t>
  </si>
  <si>
    <t>完成计价数量</t>
  </si>
  <si>
    <t>计件收入（元）</t>
  </si>
  <si>
    <t>完成人员签名</t>
  </si>
  <si>
    <t>完成时间</t>
  </si>
  <si>
    <t>裱纸</t>
  </si>
  <si>
    <t>手啤</t>
  </si>
  <si>
    <t>自动啤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</si>
</sst>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33">
    <font>
      <sz val="11"/>
      <color theme="1"/>
      <name val="等线"/>
      <charset val="134"/>
      <scheme val="minor"/>
    </font>
    <font>
      <b/>
      <sz val="20"/>
      <color theme="1"/>
      <name val="仿宋"/>
      <charset val="134"/>
    </font>
    <font>
      <b/>
      <sz val="11"/>
      <color theme="1"/>
      <name val="仿宋"/>
      <charset val="134"/>
    </font>
    <font>
      <sz val="11"/>
      <color theme="1"/>
      <name val="仿宋"/>
      <charset val="134"/>
    </font>
    <font>
      <sz val="9"/>
      <color theme="1"/>
      <name val="仿宋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华文仿宋"/>
      <charset val="134"/>
    </font>
    <font>
      <sz val="11"/>
      <color theme="1"/>
      <name val="华文仿宋"/>
      <charset val="134"/>
    </font>
    <font>
      <b/>
      <sz val="16"/>
      <color theme="1"/>
      <name val="仿宋"/>
      <charset val="134"/>
    </font>
    <font>
      <b/>
      <sz val="16"/>
      <color theme="1"/>
      <name val="等线"/>
      <charset val="134"/>
      <scheme val="minor"/>
    </font>
    <font>
      <b/>
      <sz val="18"/>
      <color theme="1"/>
      <name val="仿宋"/>
      <charset val="134"/>
    </font>
    <font>
      <sz val="16"/>
      <color theme="1"/>
      <name val="仿宋"/>
      <charset val="134"/>
    </font>
    <font>
      <sz val="16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9" fillId="7" borderId="14" applyNumberFormat="0" applyAlignment="0" applyProtection="0">
      <alignment vertical="center"/>
    </xf>
    <xf numFmtId="0" fontId="19" fillId="7" borderId="12" applyNumberFormat="0" applyAlignment="0" applyProtection="0">
      <alignment vertical="center"/>
    </xf>
    <xf numFmtId="0" fontId="30" fillId="25" borderId="15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0" fillId="2" borderId="0" xfId="0" applyFill="1"/>
    <xf numFmtId="0" fontId="10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14" fontId="11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0" fillId="0" borderId="0" xfId="0" applyBorder="1"/>
    <xf numFmtId="176" fontId="8" fillId="4" borderId="4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12" fillId="0" borderId="2" xfId="0" applyFont="1" applyBorder="1"/>
    <xf numFmtId="176" fontId="11" fillId="0" borderId="3" xfId="0" applyNumberFormat="1" applyFont="1" applyBorder="1" applyAlignment="1">
      <alignment horizontal="center" vertical="center"/>
    </xf>
    <xf numFmtId="176" fontId="11" fillId="0" borderId="7" xfId="0" applyNumberFormat="1" applyFont="1" applyBorder="1" applyAlignment="1">
      <alignment horizontal="center" vertical="center"/>
    </xf>
    <xf numFmtId="176" fontId="11" fillId="0" borderId="8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8"/>
  <sheetViews>
    <sheetView topLeftCell="A25" workbookViewId="0">
      <selection activeCell="G12" sqref="G12"/>
    </sheetView>
  </sheetViews>
  <sheetFormatPr defaultColWidth="9" defaultRowHeight="14.25"/>
  <cols>
    <col min="1" max="1" width="13.375" customWidth="1"/>
    <col min="2" max="2" width="19.75" customWidth="1"/>
    <col min="3" max="3" width="13.625" customWidth="1"/>
    <col min="4" max="4" width="16.875" customWidth="1"/>
    <col min="5" max="5" width="15.5" customWidth="1"/>
    <col min="6" max="6" width="15.75" customWidth="1"/>
    <col min="7" max="7" width="16.375" customWidth="1"/>
    <col min="8" max="8" width="17.875" customWidth="1"/>
    <col min="10" max="10" width="9" style="29"/>
    <col min="12" max="13" width="10.375" customWidth="1"/>
  </cols>
  <sheetData>
    <row r="1" ht="51.75" customHeight="1" spans="1:8">
      <c r="A1" s="30" t="s">
        <v>0</v>
      </c>
      <c r="B1" s="30"/>
      <c r="C1" s="30"/>
      <c r="D1" s="30"/>
      <c r="E1" s="30"/>
      <c r="F1" s="30"/>
      <c r="G1" s="30"/>
      <c r="H1" s="30"/>
    </row>
    <row r="2" ht="50.1" customHeight="1" spans="1:11">
      <c r="A2" s="31" t="s">
        <v>1</v>
      </c>
      <c r="B2" s="32" t="s">
        <v>2</v>
      </c>
      <c r="C2" s="33"/>
      <c r="D2" s="33"/>
      <c r="E2" s="33"/>
      <c r="F2" s="33"/>
      <c r="G2" s="33"/>
      <c r="H2" s="34"/>
      <c r="K2" s="72" t="s">
        <v>3</v>
      </c>
    </row>
    <row r="3" ht="50.1" customHeight="1" spans="1:12">
      <c r="A3" s="35" t="s">
        <v>4</v>
      </c>
      <c r="B3" s="36" t="s">
        <v>5</v>
      </c>
      <c r="C3" s="31" t="s">
        <v>6</v>
      </c>
      <c r="D3" s="37" t="s">
        <v>7</v>
      </c>
      <c r="E3" s="31" t="s">
        <v>8</v>
      </c>
      <c r="F3" s="38" t="s">
        <v>9</v>
      </c>
      <c r="G3" s="23" t="s">
        <v>10</v>
      </c>
      <c r="H3" s="39" t="s">
        <v>11</v>
      </c>
      <c r="K3" s="73" t="s">
        <v>12</v>
      </c>
      <c r="L3" s="73" t="s">
        <v>13</v>
      </c>
    </row>
    <row r="4" ht="50.1" customHeight="1" spans="1:12">
      <c r="A4" s="35" t="s">
        <v>14</v>
      </c>
      <c r="B4" s="36" t="s">
        <v>15</v>
      </c>
      <c r="C4" s="31" t="s">
        <v>16</v>
      </c>
      <c r="D4" s="40" t="s">
        <v>17</v>
      </c>
      <c r="E4" s="31" t="s">
        <v>18</v>
      </c>
      <c r="F4" s="41">
        <v>43776</v>
      </c>
      <c r="G4" s="31" t="s">
        <v>19</v>
      </c>
      <c r="H4" s="41">
        <v>43786</v>
      </c>
      <c r="K4" s="74" t="s">
        <v>20</v>
      </c>
      <c r="L4" s="73" t="s">
        <v>21</v>
      </c>
    </row>
    <row r="5" ht="50.1" customHeight="1" spans="1:12">
      <c r="A5" s="31" t="s">
        <v>22</v>
      </c>
      <c r="B5" s="42" t="s">
        <v>23</v>
      </c>
      <c r="C5" s="31" t="s">
        <v>24</v>
      </c>
      <c r="D5" s="43">
        <v>514</v>
      </c>
      <c r="E5" s="31" t="s">
        <v>25</v>
      </c>
      <c r="F5" s="44">
        <v>8.5</v>
      </c>
      <c r="G5" s="23" t="s">
        <v>26</v>
      </c>
      <c r="H5" s="44">
        <f>F5*D5</f>
        <v>4369</v>
      </c>
      <c r="K5" s="75" t="s">
        <v>27</v>
      </c>
      <c r="L5" s="73" t="s">
        <v>28</v>
      </c>
    </row>
    <row r="6" ht="50.1" customHeight="1" spans="1:8">
      <c r="A6" s="31" t="s">
        <v>29</v>
      </c>
      <c r="B6" s="45" t="s">
        <v>30</v>
      </c>
      <c r="C6" s="31" t="s">
        <v>31</v>
      </c>
      <c r="D6" s="38" t="s">
        <v>7</v>
      </c>
      <c r="E6" s="31" t="s">
        <v>32</v>
      </c>
      <c r="F6" s="36">
        <v>1</v>
      </c>
      <c r="G6" s="23" t="s">
        <v>33</v>
      </c>
      <c r="H6" s="36" t="s">
        <v>34</v>
      </c>
    </row>
    <row r="7" ht="50.1" customHeight="1" spans="1:8">
      <c r="A7" s="46"/>
      <c r="B7" s="47"/>
      <c r="C7" s="31" t="s">
        <v>35</v>
      </c>
      <c r="D7" s="45" t="s">
        <v>36</v>
      </c>
      <c r="E7" s="23" t="s">
        <v>37</v>
      </c>
      <c r="F7" s="45" t="s">
        <v>38</v>
      </c>
      <c r="G7" s="31" t="s">
        <v>39</v>
      </c>
      <c r="H7" s="36" t="s">
        <v>40</v>
      </c>
    </row>
    <row r="8" ht="50.1" customHeight="1" spans="1:8">
      <c r="A8" s="31" t="s">
        <v>41</v>
      </c>
      <c r="B8" s="31"/>
      <c r="C8" s="31" t="s">
        <v>42</v>
      </c>
      <c r="D8" s="31">
        <v>330</v>
      </c>
      <c r="E8" s="31" t="s">
        <v>43</v>
      </c>
      <c r="F8" s="31">
        <v>65</v>
      </c>
      <c r="G8" s="31" t="s">
        <v>44</v>
      </c>
      <c r="H8" s="31">
        <v>635</v>
      </c>
    </row>
    <row r="9" ht="61.5" customHeight="1" spans="1:13">
      <c r="A9" s="31" t="s">
        <v>45</v>
      </c>
      <c r="B9" s="31" t="s">
        <v>46</v>
      </c>
      <c r="C9" s="31" t="s">
        <v>47</v>
      </c>
      <c r="D9" s="31" t="s">
        <v>48</v>
      </c>
      <c r="E9" s="31" t="s">
        <v>49</v>
      </c>
      <c r="F9" s="31" t="s">
        <v>50</v>
      </c>
      <c r="G9" s="31" t="s">
        <v>51</v>
      </c>
      <c r="H9" s="31" t="s">
        <v>52</v>
      </c>
      <c r="I9" s="28" t="s">
        <v>53</v>
      </c>
      <c r="J9" s="60" t="s">
        <v>54</v>
      </c>
      <c r="K9" s="28" t="s">
        <v>55</v>
      </c>
      <c r="L9" s="60" t="s">
        <v>56</v>
      </c>
      <c r="M9" s="60" t="s">
        <v>57</v>
      </c>
    </row>
    <row r="10" ht="50.1" customHeight="1" spans="1:13">
      <c r="A10" s="31"/>
      <c r="B10" s="45" t="s">
        <v>58</v>
      </c>
      <c r="C10" s="48" t="s">
        <v>59</v>
      </c>
      <c r="D10" s="49">
        <f>IF(B5="单拼平口箱",D8*2+F8*2+5,"重新选择")</f>
        <v>795</v>
      </c>
      <c r="E10" s="49">
        <f>IF(B5="单拼平口箱",F8+H8+5,"重新选择")</f>
        <v>705</v>
      </c>
      <c r="F10" s="49">
        <f>D10*E10/1000000*K10/1000*J10/1000</f>
        <v>0.8572465125</v>
      </c>
      <c r="G10" s="50">
        <f>D5/F6+150</f>
        <v>664</v>
      </c>
      <c r="H10" s="49">
        <f>G10*F10</f>
        <v>569.2116843</v>
      </c>
      <c r="I10" s="48" t="str">
        <f>C10</f>
        <v>350建晖</v>
      </c>
      <c r="J10" s="48" t="str">
        <f>LEFT(I10,2*LEN(I10)-LENB(I10))</f>
        <v>350</v>
      </c>
      <c r="K10" s="75">
        <f>VLOOKUP(I10,材料单!B:C,2)</f>
        <v>4370</v>
      </c>
      <c r="L10" s="48" t="s">
        <v>60</v>
      </c>
      <c r="M10" s="48" t="s">
        <v>61</v>
      </c>
    </row>
    <row r="11" ht="50.1" customHeight="1" spans="1:9">
      <c r="A11" s="31"/>
      <c r="B11" s="45"/>
      <c r="C11" s="31" t="s">
        <v>62</v>
      </c>
      <c r="D11" s="31" t="s">
        <v>63</v>
      </c>
      <c r="E11" s="31" t="s">
        <v>64</v>
      </c>
      <c r="F11" s="31" t="s">
        <v>65</v>
      </c>
      <c r="G11" s="31" t="s">
        <v>66</v>
      </c>
      <c r="H11" s="31" t="s">
        <v>67</v>
      </c>
      <c r="I11" s="76" t="s">
        <v>68</v>
      </c>
    </row>
    <row r="12" ht="50.1" customHeight="1" spans="1:8">
      <c r="A12" s="31"/>
      <c r="B12" s="45"/>
      <c r="C12" s="43"/>
      <c r="D12" s="43"/>
      <c r="E12" s="43"/>
      <c r="F12" s="31"/>
      <c r="G12" s="31"/>
      <c r="H12" s="31">
        <f>G12*F12</f>
        <v>0</v>
      </c>
    </row>
    <row r="13" ht="50.1" customHeight="1" spans="1:8">
      <c r="A13" s="31" t="s">
        <v>69</v>
      </c>
      <c r="B13" s="31" t="s">
        <v>70</v>
      </c>
      <c r="C13" s="31" t="s">
        <v>71</v>
      </c>
      <c r="D13" s="31" t="s">
        <v>72</v>
      </c>
      <c r="E13" s="31" t="s">
        <v>73</v>
      </c>
      <c r="F13" s="31" t="s">
        <v>74</v>
      </c>
      <c r="G13" s="31" t="s">
        <v>75</v>
      </c>
      <c r="H13" s="31" t="s">
        <v>76</v>
      </c>
    </row>
    <row r="14" ht="50.1" customHeight="1" spans="1:8">
      <c r="A14" s="31"/>
      <c r="B14" s="45" t="s">
        <v>77</v>
      </c>
      <c r="C14" s="51" t="s">
        <v>78</v>
      </c>
      <c r="D14" s="49">
        <f>D10-0.5</f>
        <v>794.5</v>
      </c>
      <c r="E14" s="49">
        <f>E10-0.5</f>
        <v>704.5</v>
      </c>
      <c r="F14" s="49">
        <v>0.78</v>
      </c>
      <c r="G14" s="50">
        <f>D5/F6+30</f>
        <v>544</v>
      </c>
      <c r="H14" s="49">
        <f>G14*F14</f>
        <v>424.32</v>
      </c>
    </row>
    <row r="15" ht="50.1" customHeight="1" spans="1:9">
      <c r="A15" s="31"/>
      <c r="B15" s="45"/>
      <c r="C15" s="31" t="s">
        <v>79</v>
      </c>
      <c r="D15" s="31" t="s">
        <v>80</v>
      </c>
      <c r="E15" s="31" t="s">
        <v>81</v>
      </c>
      <c r="F15" s="31" t="s">
        <v>82</v>
      </c>
      <c r="G15" s="31" t="s">
        <v>83</v>
      </c>
      <c r="H15" s="31" t="s">
        <v>84</v>
      </c>
      <c r="I15" s="76" t="s">
        <v>68</v>
      </c>
    </row>
    <row r="16" ht="50.1" customHeight="1" spans="1:8">
      <c r="A16" s="31"/>
      <c r="B16" s="45"/>
      <c r="C16" s="52"/>
      <c r="D16" s="43"/>
      <c r="E16" s="52"/>
      <c r="F16" s="31"/>
      <c r="G16" s="31"/>
      <c r="H16" s="31"/>
    </row>
    <row r="17" ht="50.1" customHeight="1" spans="1:8">
      <c r="A17" s="35" t="s">
        <v>85</v>
      </c>
      <c r="B17" s="23" t="s">
        <v>86</v>
      </c>
      <c r="C17" s="23" t="s">
        <v>87</v>
      </c>
      <c r="D17" s="23" t="s">
        <v>88</v>
      </c>
      <c r="E17" s="23" t="s">
        <v>89</v>
      </c>
      <c r="F17" s="23" t="s">
        <v>90</v>
      </c>
      <c r="G17" s="23" t="s">
        <v>91</v>
      </c>
      <c r="H17" s="23" t="s">
        <v>92</v>
      </c>
    </row>
    <row r="18" ht="50.1" customHeight="1" spans="1:8">
      <c r="A18" s="35"/>
      <c r="B18" s="45" t="s">
        <v>93</v>
      </c>
      <c r="C18" s="45" t="s">
        <v>94</v>
      </c>
      <c r="D18" s="53">
        <f>D10*E10*0.000001</f>
        <v>0.560475</v>
      </c>
      <c r="E18" s="54">
        <f>IF(C18="磨光",0.2,"重新选择")</f>
        <v>0.2</v>
      </c>
      <c r="F18" s="49">
        <f>D18*E18</f>
        <v>0.112095</v>
      </c>
      <c r="G18" s="31">
        <v>530</v>
      </c>
      <c r="H18" s="49">
        <f>G18*F18</f>
        <v>59.41035</v>
      </c>
    </row>
    <row r="19" ht="50.1" customHeight="1" spans="1:4">
      <c r="A19" s="55" t="s">
        <v>95</v>
      </c>
      <c r="B19" s="31" t="s">
        <v>96</v>
      </c>
      <c r="C19" s="56" t="s">
        <v>97</v>
      </c>
      <c r="D19" s="31" t="s">
        <v>98</v>
      </c>
    </row>
    <row r="20" ht="50.1" customHeight="1" spans="1:4">
      <c r="A20" s="57"/>
      <c r="B20" s="58" t="s">
        <v>99</v>
      </c>
      <c r="C20" s="45" t="s">
        <v>100</v>
      </c>
      <c r="D20" s="59">
        <v>1200</v>
      </c>
    </row>
    <row r="21" ht="50.1" customHeight="1" spans="1:8">
      <c r="A21" s="35" t="s">
        <v>101</v>
      </c>
      <c r="B21" s="50" t="s">
        <v>102</v>
      </c>
      <c r="C21" s="50" t="s">
        <v>103</v>
      </c>
      <c r="D21" s="60" t="s">
        <v>104</v>
      </c>
      <c r="E21" s="50" t="s">
        <v>105</v>
      </c>
      <c r="F21" s="50" t="s">
        <v>106</v>
      </c>
      <c r="G21" s="61"/>
      <c r="H21" s="62"/>
    </row>
    <row r="22" ht="50.1" customHeight="1" spans="1:8">
      <c r="A22" s="35"/>
      <c r="B22" s="63">
        <f>D10*E10/1000000</f>
        <v>0.560475</v>
      </c>
      <c r="C22" s="64">
        <f>D5</f>
        <v>514</v>
      </c>
      <c r="D22" s="63">
        <f>IF(H6="三",0.6,"重新选择")</f>
        <v>0.6</v>
      </c>
      <c r="E22" s="63">
        <f>B22*D22</f>
        <v>0.336285</v>
      </c>
      <c r="F22" s="63">
        <f>C22*E22</f>
        <v>172.85049</v>
      </c>
      <c r="G22" s="61"/>
      <c r="H22" s="62"/>
    </row>
    <row r="23" ht="50.1" customHeight="1" spans="1:8">
      <c r="A23" s="31" t="s">
        <v>107</v>
      </c>
      <c r="B23" s="31" t="s">
        <v>108</v>
      </c>
      <c r="C23" s="31" t="s">
        <v>109</v>
      </c>
      <c r="D23" s="31" t="s">
        <v>110</v>
      </c>
      <c r="E23" s="31" t="s">
        <v>111</v>
      </c>
      <c r="F23" s="31" t="s">
        <v>112</v>
      </c>
      <c r="G23" s="31" t="s">
        <v>113</v>
      </c>
      <c r="H23" s="31" t="s">
        <v>114</v>
      </c>
    </row>
    <row r="24" ht="50.1" customHeight="1" spans="1:8">
      <c r="A24" s="31" t="s">
        <v>115</v>
      </c>
      <c r="B24" s="31"/>
      <c r="C24" s="31"/>
      <c r="D24" s="65" t="s">
        <v>116</v>
      </c>
      <c r="E24" s="65" t="s">
        <v>117</v>
      </c>
      <c r="F24" s="65" t="s">
        <v>118</v>
      </c>
      <c r="G24" s="65" t="s">
        <v>119</v>
      </c>
      <c r="H24" s="31"/>
    </row>
    <row r="25" ht="50.1" customHeight="1" spans="1:8">
      <c r="A25" s="23" t="s">
        <v>120</v>
      </c>
      <c r="B25" s="66"/>
      <c r="C25" s="43"/>
      <c r="D25" s="43">
        <v>500</v>
      </c>
      <c r="E25" s="43">
        <v>100</v>
      </c>
      <c r="F25" s="43">
        <v>200</v>
      </c>
      <c r="G25" s="43">
        <v>300</v>
      </c>
      <c r="H25" s="67"/>
    </row>
    <row r="26" ht="50.1" customHeight="1" spans="1:8">
      <c r="A26" s="31" t="s">
        <v>121</v>
      </c>
      <c r="B26" s="68">
        <f>SUM(H10,H12,H14,H16,H18,F22,D20,F25,D25,C25,B25,E25,F25,G25,H25)</f>
        <v>3725.7925243</v>
      </c>
      <c r="C26" s="69"/>
      <c r="D26" s="69"/>
      <c r="E26" s="69"/>
      <c r="F26" s="69"/>
      <c r="G26" s="69"/>
      <c r="H26" s="70"/>
    </row>
    <row r="27" ht="50.1" customHeight="1" spans="1:8">
      <c r="A27" s="71"/>
      <c r="B27" s="71"/>
      <c r="C27" s="71"/>
      <c r="D27" s="71"/>
      <c r="E27" s="71"/>
      <c r="F27" s="71"/>
      <c r="G27" s="71"/>
      <c r="H27" s="71"/>
    </row>
    <row r="28" ht="50.1" customHeight="1" spans="1:8">
      <c r="A28" s="71"/>
      <c r="B28" s="71"/>
      <c r="C28" s="71"/>
      <c r="D28" s="71"/>
      <c r="E28" s="71"/>
      <c r="F28" s="71"/>
      <c r="G28" s="71"/>
      <c r="H28" s="71"/>
    </row>
  </sheetData>
  <mergeCells count="11">
    <mergeCell ref="A1:H1"/>
    <mergeCell ref="B2:H2"/>
    <mergeCell ref="B26:H26"/>
    <mergeCell ref="A9:A12"/>
    <mergeCell ref="A13:A16"/>
    <mergeCell ref="A17:A18"/>
    <mergeCell ref="A19:A20"/>
    <mergeCell ref="A21:A22"/>
    <mergeCell ref="B10:B12"/>
    <mergeCell ref="B14:B16"/>
    <mergeCell ref="A27:H28"/>
  </mergeCells>
  <dataValidations count="7">
    <dataValidation type="list" allowBlank="1" showInputMessage="1" showErrorMessage="1" sqref="B18">
      <formula1>"自定,广江,黄海生,华宏"</formula1>
    </dataValidation>
    <dataValidation type="list" allowBlank="1" showInputMessage="1" showErrorMessage="1" sqref="B5">
      <formula1>"单拼平口箱,双拼平口箱,扣底盒,双插盒"</formula1>
    </dataValidation>
    <dataValidation type="list" allowBlank="1" showInputMessage="1" showErrorMessage="1" sqref="F7 C18">
      <formula1>"待定,不作处理,光胶,哑胶,过油,磨光"</formula1>
    </dataValidation>
    <dataValidation type="list" allowBlank="1" showInputMessage="1" showErrorMessage="1" sqref="B14:B16">
      <formula1>"无,兆俊,成华,鸿飞,信合,利旧"</formula1>
    </dataValidation>
    <dataValidation type="list" allowBlank="1" showInputMessage="1" showErrorMessage="1" sqref="C10">
      <formula1>"150-157双铜,250汇泰白板,250永泰白板,240江龙白板,230建晖,250建晖,300建晖,350建晖,400建晖,450建晖,210白卡,230白卡,250白卡,300白卡,350白卡,400白卡,230牛皮,120牛皮,180牛皮"</formula1>
    </dataValidation>
    <dataValidation type="list" allowBlank="1" showInputMessage="1" showErrorMessage="1" sqref="B20">
      <formula1>"无,力舟,庆隆,恒亿达,奇艺彩,彩一杰,光南,上朗彩印,彩一杰加庆隆"</formula1>
    </dataValidation>
    <dataValidation type="list" allowBlank="1" showInputMessage="1" showErrorMessage="1" sqref="B10:B12">
      <formula1>"无,永运,锦鸿,光南,利旧,金阳高"</formula1>
    </dataValidation>
  </dataValidations>
  <pageMargins left="0.708661417322835" right="0.708661417322835" top="0.748031496062992" bottom="0.748031496062992" header="0.31496062992126" footer="0.31496062992126"/>
  <pageSetup paperSize="9" scale="64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2"/>
  <sheetViews>
    <sheetView workbookViewId="0">
      <selection activeCell="F11" sqref="F11"/>
    </sheetView>
  </sheetViews>
  <sheetFormatPr defaultColWidth="9" defaultRowHeight="14.25" outlineLevelRow="1"/>
  <cols>
    <col min="2" max="2" width="12.625" customWidth="1"/>
    <col min="4" max="4" width="12.625" customWidth="1"/>
    <col min="5" max="5" width="21.625" customWidth="1"/>
    <col min="14" max="15" width="12.625" customWidth="1"/>
  </cols>
  <sheetData>
    <row r="1" s="24" customFormat="1" ht="81.75" customHeight="1" spans="1:76">
      <c r="A1" s="12" t="s">
        <v>122</v>
      </c>
      <c r="B1" s="23" t="s">
        <v>8</v>
      </c>
      <c r="C1" s="25" t="s">
        <v>4</v>
      </c>
      <c r="D1" s="23" t="s">
        <v>16</v>
      </c>
      <c r="E1" s="23" t="s">
        <v>1</v>
      </c>
      <c r="F1" s="23" t="s">
        <v>6</v>
      </c>
      <c r="G1" s="23" t="s">
        <v>24</v>
      </c>
      <c r="H1" s="23" t="s">
        <v>29</v>
      </c>
      <c r="I1" s="23" t="s">
        <v>19</v>
      </c>
      <c r="J1" s="26" t="s">
        <v>123</v>
      </c>
      <c r="K1" s="26" t="s">
        <v>124</v>
      </c>
      <c r="L1" s="26" t="s">
        <v>125</v>
      </c>
      <c r="M1" s="23" t="s">
        <v>22</v>
      </c>
      <c r="N1" s="23" t="s">
        <v>10</v>
      </c>
      <c r="O1" s="25" t="s">
        <v>14</v>
      </c>
      <c r="P1" s="23" t="s">
        <v>18</v>
      </c>
      <c r="Q1" s="25" t="s">
        <v>126</v>
      </c>
      <c r="R1" s="25" t="s">
        <v>127</v>
      </c>
      <c r="S1" s="23" t="s">
        <v>31</v>
      </c>
      <c r="T1" s="23" t="s">
        <v>32</v>
      </c>
      <c r="U1" s="23" t="s">
        <v>128</v>
      </c>
      <c r="V1" s="27" t="s">
        <v>129</v>
      </c>
      <c r="W1" s="23" t="s">
        <v>35</v>
      </c>
      <c r="X1" s="23" t="s">
        <v>37</v>
      </c>
      <c r="Y1" s="23" t="s">
        <v>39</v>
      </c>
      <c r="Z1" s="23" t="s">
        <v>41</v>
      </c>
      <c r="AA1" s="23" t="s">
        <v>46</v>
      </c>
      <c r="AB1" s="23" t="s">
        <v>47</v>
      </c>
      <c r="AC1" s="23" t="s">
        <v>48</v>
      </c>
      <c r="AD1" s="23" t="s">
        <v>49</v>
      </c>
      <c r="AE1" s="23" t="s">
        <v>50</v>
      </c>
      <c r="AF1" s="23" t="s">
        <v>51</v>
      </c>
      <c r="AG1" s="23" t="s">
        <v>52</v>
      </c>
      <c r="AH1" s="23" t="s">
        <v>62</v>
      </c>
      <c r="AI1" s="23" t="s">
        <v>63</v>
      </c>
      <c r="AJ1" s="23" t="s">
        <v>64</v>
      </c>
      <c r="AK1" s="23" t="s">
        <v>65</v>
      </c>
      <c r="AL1" s="23" t="s">
        <v>66</v>
      </c>
      <c r="AM1" s="23" t="s">
        <v>67</v>
      </c>
      <c r="AN1" s="23" t="s">
        <v>70</v>
      </c>
      <c r="AO1" s="23" t="s">
        <v>71</v>
      </c>
      <c r="AP1" s="23" t="s">
        <v>73</v>
      </c>
      <c r="AQ1" s="23" t="s">
        <v>130</v>
      </c>
      <c r="AR1" s="23" t="s">
        <v>74</v>
      </c>
      <c r="AS1" s="23" t="s">
        <v>75</v>
      </c>
      <c r="AT1" s="23" t="s">
        <v>76</v>
      </c>
      <c r="AU1" s="23" t="s">
        <v>79</v>
      </c>
      <c r="AV1" s="23" t="s">
        <v>80</v>
      </c>
      <c r="AW1" s="23" t="s">
        <v>81</v>
      </c>
      <c r="AX1" s="23" t="s">
        <v>82</v>
      </c>
      <c r="AY1" s="23" t="s">
        <v>83</v>
      </c>
      <c r="AZ1" s="23" t="s">
        <v>84</v>
      </c>
      <c r="BA1" s="23" t="s">
        <v>86</v>
      </c>
      <c r="BB1" s="23" t="s">
        <v>87</v>
      </c>
      <c r="BC1" s="23" t="s">
        <v>88</v>
      </c>
      <c r="BD1" s="23" t="s">
        <v>89</v>
      </c>
      <c r="BE1" s="23" t="s">
        <v>90</v>
      </c>
      <c r="BF1" s="23" t="s">
        <v>91</v>
      </c>
      <c r="BG1" s="23" t="s">
        <v>92</v>
      </c>
      <c r="BH1" s="23" t="s">
        <v>96</v>
      </c>
      <c r="BI1" s="23" t="s">
        <v>98</v>
      </c>
      <c r="BJ1" s="23" t="s">
        <v>131</v>
      </c>
      <c r="BK1" s="27" t="s">
        <v>132</v>
      </c>
      <c r="BL1" s="23" t="s">
        <v>106</v>
      </c>
      <c r="BM1" s="23" t="s">
        <v>117</v>
      </c>
      <c r="BN1" s="23" t="s">
        <v>119</v>
      </c>
      <c r="BO1" s="23" t="s">
        <v>118</v>
      </c>
      <c r="BP1" s="23" t="s">
        <v>108</v>
      </c>
      <c r="BQ1" s="23" t="s">
        <v>109</v>
      </c>
      <c r="BR1" s="28" t="s">
        <v>110</v>
      </c>
      <c r="BS1" s="28" t="s">
        <v>111</v>
      </c>
      <c r="BT1" s="28" t="s">
        <v>112</v>
      </c>
      <c r="BU1" s="28" t="s">
        <v>113</v>
      </c>
      <c r="BV1" s="28" t="s">
        <v>114</v>
      </c>
      <c r="BW1" s="28" t="s">
        <v>121</v>
      </c>
      <c r="BX1" s="27" t="s">
        <v>133</v>
      </c>
    </row>
    <row r="2" ht="13.5" customHeight="1" spans="2:76">
      <c r="B2" t="str">
        <f>订单!F3</f>
        <v>CYDD2019110711</v>
      </c>
      <c r="C2" t="str">
        <f>订单!B3</f>
        <v>林贵堂</v>
      </c>
      <c r="D2" t="str">
        <f>订单!D4</f>
        <v>益商隆</v>
      </c>
      <c r="E2" t="str">
        <f>订单!B2</f>
        <v>308706TF彩盒</v>
      </c>
      <c r="F2" t="str">
        <f>订单!D3</f>
        <v>330*65*635</v>
      </c>
      <c r="G2">
        <f>订单!D5</f>
        <v>514</v>
      </c>
      <c r="H2" t="str">
        <f>订单!B6</f>
        <v>裱啤贴</v>
      </c>
      <c r="I2">
        <f>订单!H4</f>
        <v>43786</v>
      </c>
      <c r="M2" t="str">
        <f>订单!B5</f>
        <v>单拼平口箱</v>
      </c>
      <c r="N2" t="str">
        <f>订单!H3</f>
        <v>YXL2019102401DGB</v>
      </c>
      <c r="O2" t="str">
        <f>订单!B4</f>
        <v>林汉远</v>
      </c>
      <c r="P2">
        <f>订单!F4</f>
        <v>43776</v>
      </c>
      <c r="Q2">
        <f>订单!F5</f>
        <v>8.5</v>
      </c>
      <c r="R2">
        <f>订单!H5</f>
        <v>4369</v>
      </c>
      <c r="S2" t="str">
        <f>订单!D6</f>
        <v>330*65*635</v>
      </c>
      <c r="T2">
        <f>订单!F6</f>
        <v>1</v>
      </c>
      <c r="U2" t="str">
        <f>订单!H6</f>
        <v>三</v>
      </c>
      <c r="V2">
        <f>订单!B7</f>
        <v>0</v>
      </c>
      <c r="W2" t="str">
        <f>订单!D7</f>
        <v>4色</v>
      </c>
      <c r="X2" t="str">
        <f>订单!F7</f>
        <v>过油</v>
      </c>
      <c r="Y2" t="str">
        <f>订单!H7</f>
        <v>绳加半包</v>
      </c>
      <c r="Z2">
        <f>订单!B8</f>
        <v>0</v>
      </c>
      <c r="AA2" t="str">
        <f>订单!B10</f>
        <v>永运</v>
      </c>
      <c r="AB2" t="str">
        <f>订单!C10</f>
        <v>350建晖</v>
      </c>
      <c r="AC2">
        <f>订单!D10</f>
        <v>795</v>
      </c>
      <c r="AD2">
        <f>订单!E10</f>
        <v>705</v>
      </c>
      <c r="AE2">
        <f>订单!F10</f>
        <v>0.8572465125</v>
      </c>
      <c r="AF2">
        <f>订单!G10</f>
        <v>664</v>
      </c>
      <c r="AG2">
        <f>订单!H10</f>
        <v>569.2116843</v>
      </c>
      <c r="AH2">
        <f>订单!C12</f>
        <v>0</v>
      </c>
      <c r="AI2">
        <f>订单!D12</f>
        <v>0</v>
      </c>
      <c r="AJ2">
        <f>订单!E12</f>
        <v>0</v>
      </c>
      <c r="AK2">
        <f>订单!F12</f>
        <v>0</v>
      </c>
      <c r="AL2">
        <f>订单!G12</f>
        <v>0</v>
      </c>
      <c r="AM2">
        <f>订单!H12</f>
        <v>0</v>
      </c>
      <c r="AN2" t="str">
        <f>订单!B14</f>
        <v>兆俊</v>
      </c>
      <c r="AO2" t="str">
        <f>订单!C14</f>
        <v>BT E坑</v>
      </c>
      <c r="AP2">
        <f>订单!D14</f>
        <v>794.5</v>
      </c>
      <c r="AQ2">
        <f>订单!E14</f>
        <v>704.5</v>
      </c>
      <c r="AR2">
        <f>订单!F14</f>
        <v>0.78</v>
      </c>
      <c r="AS2">
        <f>订单!G14</f>
        <v>544</v>
      </c>
      <c r="AT2">
        <f>订单!H14</f>
        <v>424.32</v>
      </c>
      <c r="AU2">
        <f>订单!C16</f>
        <v>0</v>
      </c>
      <c r="AV2">
        <f>订单!D16</f>
        <v>0</v>
      </c>
      <c r="AW2">
        <f>订单!E16</f>
        <v>0</v>
      </c>
      <c r="AX2">
        <f>订单!F16</f>
        <v>0</v>
      </c>
      <c r="AY2">
        <f>订单!G16</f>
        <v>0</v>
      </c>
      <c r="AZ2">
        <f>订单!H16</f>
        <v>0</v>
      </c>
      <c r="BA2" t="str">
        <f>订单!B18</f>
        <v>自定</v>
      </c>
      <c r="BB2" t="str">
        <f>订单!C18</f>
        <v>磨光</v>
      </c>
      <c r="BC2">
        <f>订单!D18</f>
        <v>0.560475</v>
      </c>
      <c r="BD2">
        <f>订单!E18</f>
        <v>0.2</v>
      </c>
      <c r="BE2">
        <f>订单!F18</f>
        <v>0.112095</v>
      </c>
      <c r="BF2">
        <f>订单!G18</f>
        <v>530</v>
      </c>
      <c r="BG2">
        <f>订单!H18</f>
        <v>59.41035</v>
      </c>
      <c r="BH2">
        <f>订单!A20</f>
        <v>0</v>
      </c>
      <c r="BI2" t="str">
        <f>订单!B20</f>
        <v>恒亿达</v>
      </c>
      <c r="BJ2">
        <f>订单!A22</f>
        <v>0</v>
      </c>
      <c r="BK2">
        <f>订单!B22</f>
        <v>0.560475</v>
      </c>
      <c r="BL2">
        <f>订单!C22</f>
        <v>514</v>
      </c>
      <c r="BM2">
        <f>订单!F20</f>
        <v>0</v>
      </c>
      <c r="BN2">
        <f>订单!G20</f>
        <v>0</v>
      </c>
      <c r="BO2">
        <f>订单!F25</f>
        <v>200</v>
      </c>
      <c r="BP2">
        <f>订单!B24</f>
        <v>0</v>
      </c>
      <c r="BQ2">
        <f>订单!C24</f>
        <v>0</v>
      </c>
      <c r="BR2">
        <f>订单!D25</f>
        <v>500</v>
      </c>
      <c r="BS2">
        <f>订单!E25</f>
        <v>100</v>
      </c>
      <c r="BT2" t="e">
        <f>订单!#REF!</f>
        <v>#REF!</v>
      </c>
      <c r="BU2">
        <f>订单!G25</f>
        <v>300</v>
      </c>
      <c r="BV2">
        <f>订单!H25</f>
        <v>0</v>
      </c>
      <c r="BW2">
        <f>订单!B26</f>
        <v>3725.7925243</v>
      </c>
      <c r="BX2">
        <f>订单!A27</f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F20" sqref="F20"/>
    </sheetView>
  </sheetViews>
  <sheetFormatPr defaultColWidth="9" defaultRowHeight="14.25" outlineLevelCol="4"/>
  <cols>
    <col min="2" max="2" width="12" customWidth="1"/>
  </cols>
  <sheetData>
    <row r="1" spans="2:3">
      <c r="B1" t="s">
        <v>134</v>
      </c>
      <c r="C1">
        <v>6370</v>
      </c>
    </row>
    <row r="2" spans="1:3">
      <c r="A2">
        <v>1</v>
      </c>
      <c r="B2" t="s">
        <v>135</v>
      </c>
      <c r="C2">
        <v>6270</v>
      </c>
    </row>
    <row r="3" spans="1:2">
      <c r="A3">
        <v>2</v>
      </c>
      <c r="B3" t="s">
        <v>136</v>
      </c>
    </row>
    <row r="4" spans="1:3">
      <c r="A4">
        <v>3</v>
      </c>
      <c r="B4" t="s">
        <v>137</v>
      </c>
      <c r="C4">
        <v>4170</v>
      </c>
    </row>
    <row r="5" spans="1:2">
      <c r="A5">
        <v>4</v>
      </c>
      <c r="B5" t="s">
        <v>136</v>
      </c>
    </row>
    <row r="6" spans="1:3">
      <c r="A6">
        <v>5</v>
      </c>
      <c r="B6" t="s">
        <v>138</v>
      </c>
      <c r="C6">
        <v>4170</v>
      </c>
    </row>
    <row r="7" spans="1:2">
      <c r="A7">
        <v>6</v>
      </c>
      <c r="B7" t="s">
        <v>136</v>
      </c>
    </row>
    <row r="8" spans="1:3">
      <c r="A8">
        <v>7</v>
      </c>
      <c r="B8" t="s">
        <v>139</v>
      </c>
      <c r="C8">
        <v>4150</v>
      </c>
    </row>
    <row r="9" spans="1:2">
      <c r="A9">
        <v>8</v>
      </c>
      <c r="B9" t="s">
        <v>136</v>
      </c>
    </row>
    <row r="10" spans="1:5">
      <c r="A10">
        <v>9</v>
      </c>
      <c r="B10" t="s">
        <v>140</v>
      </c>
      <c r="C10">
        <v>4670</v>
      </c>
      <c r="D10" t="s">
        <v>141</v>
      </c>
      <c r="E10" t="s">
        <v>142</v>
      </c>
    </row>
    <row r="11" spans="1:2">
      <c r="A11">
        <v>10</v>
      </c>
      <c r="B11" t="s">
        <v>136</v>
      </c>
    </row>
    <row r="12" spans="1:3">
      <c r="A12">
        <v>11</v>
      </c>
      <c r="B12" t="s">
        <v>143</v>
      </c>
      <c r="C12">
        <v>4570</v>
      </c>
    </row>
    <row r="13" spans="1:2">
      <c r="A13">
        <v>12</v>
      </c>
      <c r="B13" t="s">
        <v>136</v>
      </c>
    </row>
    <row r="14" spans="1:3">
      <c r="A14">
        <v>13</v>
      </c>
      <c r="B14" t="s">
        <v>144</v>
      </c>
      <c r="C14">
        <v>4470</v>
      </c>
    </row>
    <row r="15" spans="1:2">
      <c r="A15">
        <v>14</v>
      </c>
      <c r="B15" t="s">
        <v>136</v>
      </c>
    </row>
    <row r="16" spans="1:3">
      <c r="A16">
        <v>15</v>
      </c>
      <c r="B16" t="s">
        <v>59</v>
      </c>
      <c r="C16">
        <v>4370</v>
      </c>
    </row>
    <row r="17" spans="1:2">
      <c r="A17">
        <v>16</v>
      </c>
      <c r="B17" t="s">
        <v>136</v>
      </c>
    </row>
    <row r="18" spans="1:3">
      <c r="A18">
        <v>17</v>
      </c>
      <c r="B18" t="s">
        <v>145</v>
      </c>
      <c r="C18">
        <v>4370</v>
      </c>
    </row>
    <row r="19" spans="1:2">
      <c r="A19">
        <v>18</v>
      </c>
      <c r="B19" t="s">
        <v>136</v>
      </c>
    </row>
    <row r="20" spans="1:3">
      <c r="A20">
        <v>19</v>
      </c>
      <c r="B20" t="s">
        <v>146</v>
      </c>
      <c r="C20">
        <v>4470</v>
      </c>
    </row>
    <row r="21" spans="1:2">
      <c r="A21">
        <v>20</v>
      </c>
      <c r="B21" t="s">
        <v>136</v>
      </c>
    </row>
    <row r="22" spans="1:3">
      <c r="A22">
        <v>21</v>
      </c>
      <c r="B22" t="s">
        <v>147</v>
      </c>
      <c r="C22">
        <v>6270</v>
      </c>
    </row>
    <row r="23" spans="1:2">
      <c r="A23">
        <v>22</v>
      </c>
      <c r="B23" t="s">
        <v>136</v>
      </c>
    </row>
    <row r="24" spans="1:3">
      <c r="A24">
        <v>23</v>
      </c>
      <c r="B24" t="s">
        <v>148</v>
      </c>
      <c r="C24">
        <v>5770</v>
      </c>
    </row>
    <row r="25" spans="1:2">
      <c r="A25">
        <v>24</v>
      </c>
      <c r="B25" t="s">
        <v>136</v>
      </c>
    </row>
    <row r="26" spans="1:3">
      <c r="A26">
        <v>25</v>
      </c>
      <c r="B26" t="s">
        <v>149</v>
      </c>
      <c r="C26">
        <v>5670</v>
      </c>
    </row>
    <row r="27" spans="1:2">
      <c r="A27">
        <v>26</v>
      </c>
      <c r="B27" t="s">
        <v>136</v>
      </c>
    </row>
    <row r="28" spans="1:3">
      <c r="A28">
        <v>27</v>
      </c>
      <c r="B28" t="s">
        <v>150</v>
      </c>
      <c r="C28">
        <v>5670</v>
      </c>
    </row>
    <row r="29" spans="1:2">
      <c r="A29">
        <v>28</v>
      </c>
      <c r="B29" t="s">
        <v>136</v>
      </c>
    </row>
    <row r="30" spans="1:3">
      <c r="A30">
        <v>29</v>
      </c>
      <c r="B30" t="s">
        <v>151</v>
      </c>
      <c r="C30">
        <v>5670</v>
      </c>
    </row>
    <row r="31" spans="1:2">
      <c r="A31">
        <v>30</v>
      </c>
      <c r="B31" t="s">
        <v>136</v>
      </c>
    </row>
    <row r="32" spans="1:3">
      <c r="A32">
        <v>31</v>
      </c>
      <c r="B32" t="s">
        <v>152</v>
      </c>
      <c r="C32">
        <v>5670</v>
      </c>
    </row>
    <row r="33" spans="1:2">
      <c r="A33">
        <v>32</v>
      </c>
      <c r="B33" t="s">
        <v>136</v>
      </c>
    </row>
    <row r="34" spans="1:3">
      <c r="A34">
        <v>33</v>
      </c>
      <c r="B34" t="s">
        <v>153</v>
      </c>
      <c r="C34">
        <v>4330</v>
      </c>
    </row>
    <row r="35" spans="1:2">
      <c r="A35">
        <v>34</v>
      </c>
      <c r="B35" t="s">
        <v>136</v>
      </c>
    </row>
    <row r="36" spans="1:3">
      <c r="A36">
        <v>35</v>
      </c>
      <c r="B36" t="s">
        <v>154</v>
      </c>
      <c r="C36">
        <v>4770</v>
      </c>
    </row>
    <row r="37" spans="1:2">
      <c r="A37">
        <v>36</v>
      </c>
      <c r="B37" t="s">
        <v>136</v>
      </c>
    </row>
    <row r="38" spans="1:3">
      <c r="A38">
        <v>37</v>
      </c>
      <c r="B38" t="s">
        <v>155</v>
      </c>
      <c r="C38">
        <v>4530</v>
      </c>
    </row>
  </sheetData>
  <sortState ref="A2:V38">
    <sortCondition ref="A2:A38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14"/>
  <sheetViews>
    <sheetView workbookViewId="0">
      <selection activeCell="E21" sqref="E21"/>
    </sheetView>
  </sheetViews>
  <sheetFormatPr defaultColWidth="9" defaultRowHeight="14.25"/>
  <cols>
    <col min="2" max="2" width="19.25" customWidth="1"/>
    <col min="4" max="4" width="21.875" customWidth="1"/>
    <col min="5" max="5" width="28.25" customWidth="1"/>
  </cols>
  <sheetData>
    <row r="1" ht="40.5" spans="1:77">
      <c r="A1" s="22" t="s">
        <v>122</v>
      </c>
      <c r="B1" s="22" t="s">
        <v>8</v>
      </c>
      <c r="C1" s="22" t="s">
        <v>4</v>
      </c>
      <c r="D1" s="22" t="s">
        <v>16</v>
      </c>
      <c r="E1" s="22" t="s">
        <v>1</v>
      </c>
      <c r="F1" s="22" t="s">
        <v>6</v>
      </c>
      <c r="G1" s="22" t="s">
        <v>24</v>
      </c>
      <c r="H1" s="22" t="s">
        <v>29</v>
      </c>
      <c r="I1" s="22" t="s">
        <v>19</v>
      </c>
      <c r="J1" s="22" t="s">
        <v>123</v>
      </c>
      <c r="K1" s="22" t="s">
        <v>124</v>
      </c>
      <c r="L1" s="22" t="s">
        <v>125</v>
      </c>
      <c r="M1" s="22" t="s">
        <v>22</v>
      </c>
      <c r="N1" s="22" t="s">
        <v>10</v>
      </c>
      <c r="O1" s="23" t="s">
        <v>14</v>
      </c>
      <c r="P1" s="23" t="s">
        <v>18</v>
      </c>
      <c r="Q1" s="23" t="s">
        <v>126</v>
      </c>
      <c r="R1" s="23" t="s">
        <v>127</v>
      </c>
      <c r="S1" s="22" t="s">
        <v>31</v>
      </c>
      <c r="T1" s="22" t="s">
        <v>32</v>
      </c>
      <c r="U1" s="22" t="s">
        <v>128</v>
      </c>
      <c r="V1" s="22" t="s">
        <v>129</v>
      </c>
      <c r="W1" s="22" t="s">
        <v>35</v>
      </c>
      <c r="X1" s="22" t="s">
        <v>37</v>
      </c>
      <c r="Y1" s="22" t="s">
        <v>39</v>
      </c>
      <c r="Z1" s="22" t="s">
        <v>41</v>
      </c>
      <c r="AA1" s="22" t="s">
        <v>46</v>
      </c>
      <c r="AB1" s="22" t="s">
        <v>47</v>
      </c>
      <c r="AC1" s="22" t="s">
        <v>48</v>
      </c>
      <c r="AD1" s="22" t="s">
        <v>49</v>
      </c>
      <c r="AE1" s="22" t="s">
        <v>50</v>
      </c>
      <c r="AF1" s="22" t="s">
        <v>51</v>
      </c>
      <c r="AG1" s="22" t="s">
        <v>52</v>
      </c>
      <c r="AH1" s="22" t="s">
        <v>62</v>
      </c>
      <c r="AI1" s="22" t="s">
        <v>63</v>
      </c>
      <c r="AJ1" s="22" t="s">
        <v>64</v>
      </c>
      <c r="AK1" s="22" t="s">
        <v>65</v>
      </c>
      <c r="AL1" s="22" t="s">
        <v>66</v>
      </c>
      <c r="AM1" s="22" t="s">
        <v>67</v>
      </c>
      <c r="AN1" s="22" t="s">
        <v>70</v>
      </c>
      <c r="AO1" s="22" t="s">
        <v>71</v>
      </c>
      <c r="AP1" s="22" t="s">
        <v>73</v>
      </c>
      <c r="AQ1" s="22" t="s">
        <v>130</v>
      </c>
      <c r="AR1" s="22" t="s">
        <v>74</v>
      </c>
      <c r="AS1" s="22" t="s">
        <v>75</v>
      </c>
      <c r="AT1" s="22" t="s">
        <v>76</v>
      </c>
      <c r="AU1" s="22" t="s">
        <v>79</v>
      </c>
      <c r="AV1" s="22" t="s">
        <v>80</v>
      </c>
      <c r="AW1" s="22" t="s">
        <v>81</v>
      </c>
      <c r="AX1" s="22" t="s">
        <v>82</v>
      </c>
      <c r="AY1" s="22" t="s">
        <v>83</v>
      </c>
      <c r="AZ1" s="22" t="s">
        <v>84</v>
      </c>
      <c r="BA1" s="22" t="s">
        <v>86</v>
      </c>
      <c r="BB1" s="22" t="s">
        <v>87</v>
      </c>
      <c r="BC1" s="22" t="s">
        <v>88</v>
      </c>
      <c r="BD1" s="22" t="s">
        <v>89</v>
      </c>
      <c r="BE1" s="22" t="s">
        <v>90</v>
      </c>
      <c r="BF1" s="22" t="s">
        <v>91</v>
      </c>
      <c r="BG1" s="22" t="s">
        <v>92</v>
      </c>
      <c r="BH1" s="22" t="s">
        <v>96</v>
      </c>
      <c r="BI1" s="22" t="s">
        <v>98</v>
      </c>
      <c r="BJ1" s="22" t="s">
        <v>131</v>
      </c>
      <c r="BK1" s="22" t="s">
        <v>132</v>
      </c>
      <c r="BL1" s="22" t="s">
        <v>106</v>
      </c>
      <c r="BM1" s="22" t="s">
        <v>117</v>
      </c>
      <c r="BN1" s="22" t="s">
        <v>119</v>
      </c>
      <c r="BO1" s="22" t="s">
        <v>118</v>
      </c>
      <c r="BP1" s="22" t="s">
        <v>108</v>
      </c>
      <c r="BQ1" s="22" t="s">
        <v>109</v>
      </c>
      <c r="BR1" s="22" t="s">
        <v>110</v>
      </c>
      <c r="BS1" s="22" t="s">
        <v>111</v>
      </c>
      <c r="BT1" s="22" t="s">
        <v>112</v>
      </c>
      <c r="BU1" s="22" t="s">
        <v>113</v>
      </c>
      <c r="BV1" s="22" t="s">
        <v>114</v>
      </c>
      <c r="BW1" s="22" t="s">
        <v>121</v>
      </c>
      <c r="BX1" s="22" t="s">
        <v>133</v>
      </c>
      <c r="BY1" s="22" t="s">
        <v>156</v>
      </c>
    </row>
    <row r="2" spans="2:76">
      <c r="B2" t="s">
        <v>157</v>
      </c>
      <c r="C2" t="s">
        <v>158</v>
      </c>
      <c r="D2" t="s">
        <v>159</v>
      </c>
      <c r="E2" t="s">
        <v>160</v>
      </c>
      <c r="F2" t="s">
        <v>161</v>
      </c>
      <c r="G2">
        <v>500</v>
      </c>
      <c r="I2">
        <v>43749</v>
      </c>
      <c r="M2" t="s">
        <v>162</v>
      </c>
      <c r="N2">
        <v>0</v>
      </c>
      <c r="O2" t="s">
        <v>15</v>
      </c>
      <c r="P2">
        <v>43736</v>
      </c>
      <c r="Q2">
        <v>12.5</v>
      </c>
      <c r="R2">
        <v>6250</v>
      </c>
      <c r="T2">
        <v>0.5</v>
      </c>
      <c r="V2" t="s">
        <v>163</v>
      </c>
      <c r="W2" t="s">
        <v>36</v>
      </c>
      <c r="X2" t="s">
        <v>164</v>
      </c>
      <c r="Y2" t="s">
        <v>165</v>
      </c>
      <c r="Z2" t="s">
        <v>166</v>
      </c>
      <c r="AA2" t="s">
        <v>167</v>
      </c>
      <c r="AB2" t="s">
        <v>168</v>
      </c>
      <c r="AC2">
        <v>78</v>
      </c>
      <c r="AD2">
        <v>92</v>
      </c>
      <c r="AE2">
        <v>0.93</v>
      </c>
      <c r="AF2">
        <v>1150</v>
      </c>
      <c r="AG2">
        <v>1069.5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t="s">
        <v>169</v>
      </c>
      <c r="AO2">
        <v>0</v>
      </c>
      <c r="AP2">
        <v>77</v>
      </c>
      <c r="AQ2">
        <v>91</v>
      </c>
      <c r="AR2">
        <v>1.87</v>
      </c>
      <c r="AS2">
        <v>1020</v>
      </c>
      <c r="AT2">
        <v>1907.4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 t="s">
        <v>93</v>
      </c>
      <c r="BB2" t="s">
        <v>164</v>
      </c>
      <c r="BC2">
        <v>0.72</v>
      </c>
      <c r="BD2">
        <v>0.4</v>
      </c>
      <c r="BE2">
        <v>0.288</v>
      </c>
      <c r="BF2">
        <v>1020</v>
      </c>
      <c r="BG2">
        <v>293.76</v>
      </c>
      <c r="BH2" t="s">
        <v>170</v>
      </c>
      <c r="BI2">
        <v>500</v>
      </c>
      <c r="BJ2">
        <v>0.43</v>
      </c>
      <c r="BK2">
        <v>1020</v>
      </c>
      <c r="BL2">
        <v>438.6</v>
      </c>
      <c r="BM2">
        <v>150</v>
      </c>
      <c r="BN2">
        <v>0</v>
      </c>
      <c r="BO2">
        <v>200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4559.26</v>
      </c>
      <c r="BX2" t="s">
        <v>171</v>
      </c>
    </row>
    <row r="3" spans="2:76">
      <c r="B3" t="s">
        <v>172</v>
      </c>
      <c r="C3" t="s">
        <v>158</v>
      </c>
      <c r="D3" t="s">
        <v>159</v>
      </c>
      <c r="E3" t="s">
        <v>173</v>
      </c>
      <c r="F3" t="s">
        <v>161</v>
      </c>
      <c r="G3">
        <v>500</v>
      </c>
      <c r="I3">
        <v>43749</v>
      </c>
      <c r="M3" t="s">
        <v>162</v>
      </c>
      <c r="N3">
        <v>0</v>
      </c>
      <c r="O3" t="s">
        <v>15</v>
      </c>
      <c r="P3">
        <v>43736</v>
      </c>
      <c r="Q3">
        <v>0</v>
      </c>
      <c r="R3">
        <v>0</v>
      </c>
      <c r="T3">
        <v>0.5</v>
      </c>
      <c r="V3" t="s">
        <v>157</v>
      </c>
      <c r="W3" t="s">
        <v>36</v>
      </c>
      <c r="X3" t="s">
        <v>164</v>
      </c>
      <c r="Y3" t="s">
        <v>165</v>
      </c>
      <c r="Z3" t="s">
        <v>166</v>
      </c>
      <c r="AA3" t="s">
        <v>174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t="s">
        <v>174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t="s">
        <v>93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t="s">
        <v>174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 t="s">
        <v>171</v>
      </c>
    </row>
    <row r="4" spans="2:76">
      <c r="B4" t="s">
        <v>175</v>
      </c>
      <c r="C4" t="s">
        <v>158</v>
      </c>
      <c r="D4" t="s">
        <v>159</v>
      </c>
      <c r="E4" t="s">
        <v>176</v>
      </c>
      <c r="F4" t="s">
        <v>161</v>
      </c>
      <c r="G4">
        <v>500</v>
      </c>
      <c r="I4">
        <v>43749</v>
      </c>
      <c r="M4" t="s">
        <v>162</v>
      </c>
      <c r="N4">
        <v>0</v>
      </c>
      <c r="O4" t="s">
        <v>15</v>
      </c>
      <c r="P4">
        <v>43736</v>
      </c>
      <c r="Q4">
        <v>12.5</v>
      </c>
      <c r="R4">
        <v>6250</v>
      </c>
      <c r="T4">
        <v>0.5</v>
      </c>
      <c r="V4" t="s">
        <v>163</v>
      </c>
      <c r="W4" t="s">
        <v>36</v>
      </c>
      <c r="X4" t="s">
        <v>164</v>
      </c>
      <c r="Y4" t="s">
        <v>165</v>
      </c>
      <c r="Z4" t="s">
        <v>166</v>
      </c>
      <c r="AA4" t="s">
        <v>167</v>
      </c>
      <c r="AB4" t="s">
        <v>168</v>
      </c>
      <c r="AC4">
        <v>78</v>
      </c>
      <c r="AD4">
        <v>92</v>
      </c>
      <c r="AE4">
        <v>0.93</v>
      </c>
      <c r="AF4">
        <v>1150</v>
      </c>
      <c r="AG4">
        <v>1069.5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t="s">
        <v>169</v>
      </c>
      <c r="AO4">
        <v>0</v>
      </c>
      <c r="AP4">
        <v>77</v>
      </c>
      <c r="AQ4">
        <v>91</v>
      </c>
      <c r="AR4">
        <v>1.87</v>
      </c>
      <c r="AS4">
        <v>1020</v>
      </c>
      <c r="AT4">
        <v>1907.4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t="s">
        <v>93</v>
      </c>
      <c r="BB4" t="s">
        <v>164</v>
      </c>
      <c r="BC4">
        <v>0.72</v>
      </c>
      <c r="BD4">
        <v>0.4</v>
      </c>
      <c r="BE4">
        <v>0.288</v>
      </c>
      <c r="BF4">
        <v>1020</v>
      </c>
      <c r="BG4">
        <v>293.76</v>
      </c>
      <c r="BH4" t="s">
        <v>170</v>
      </c>
      <c r="BI4">
        <v>500</v>
      </c>
      <c r="BJ4">
        <v>0.43</v>
      </c>
      <c r="BK4">
        <v>1020</v>
      </c>
      <c r="BL4">
        <v>438.6</v>
      </c>
      <c r="BM4">
        <v>150</v>
      </c>
      <c r="BN4">
        <v>0</v>
      </c>
      <c r="BO4">
        <v>200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4559.26</v>
      </c>
      <c r="BX4" t="s">
        <v>171</v>
      </c>
    </row>
    <row r="5" spans="2:76">
      <c r="B5" t="s">
        <v>177</v>
      </c>
      <c r="C5" t="s">
        <v>158</v>
      </c>
      <c r="D5" t="s">
        <v>159</v>
      </c>
      <c r="E5" t="s">
        <v>178</v>
      </c>
      <c r="F5" t="s">
        <v>161</v>
      </c>
      <c r="G5">
        <v>500</v>
      </c>
      <c r="I5">
        <v>43749</v>
      </c>
      <c r="M5" t="s">
        <v>162</v>
      </c>
      <c r="N5">
        <v>0</v>
      </c>
      <c r="O5" t="s">
        <v>15</v>
      </c>
      <c r="P5">
        <v>43736</v>
      </c>
      <c r="Q5">
        <v>0</v>
      </c>
      <c r="R5">
        <v>0</v>
      </c>
      <c r="T5">
        <v>0.5</v>
      </c>
      <c r="V5" t="s">
        <v>175</v>
      </c>
      <c r="W5" t="s">
        <v>36</v>
      </c>
      <c r="X5" t="s">
        <v>164</v>
      </c>
      <c r="Y5" t="s">
        <v>165</v>
      </c>
      <c r="Z5" t="s">
        <v>166</v>
      </c>
      <c r="AA5" t="s">
        <v>174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t="s">
        <v>174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 t="s">
        <v>93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174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 t="s">
        <v>171</v>
      </c>
    </row>
    <row r="6" spans="2:76">
      <c r="B6" t="s">
        <v>179</v>
      </c>
      <c r="C6" t="s">
        <v>5</v>
      </c>
      <c r="D6" t="s">
        <v>17</v>
      </c>
      <c r="E6" t="s">
        <v>180</v>
      </c>
      <c r="F6" t="s">
        <v>181</v>
      </c>
      <c r="G6">
        <v>1000</v>
      </c>
      <c r="I6">
        <v>43746</v>
      </c>
      <c r="M6" t="s">
        <v>182</v>
      </c>
      <c r="N6" t="s">
        <v>183</v>
      </c>
      <c r="O6" t="s">
        <v>15</v>
      </c>
      <c r="P6">
        <v>43736</v>
      </c>
      <c r="Q6">
        <v>3.2</v>
      </c>
      <c r="R6">
        <v>3200</v>
      </c>
      <c r="T6">
        <v>1</v>
      </c>
      <c r="V6" t="s">
        <v>163</v>
      </c>
      <c r="W6" t="s">
        <v>184</v>
      </c>
      <c r="X6" t="s">
        <v>94</v>
      </c>
      <c r="Y6" t="s">
        <v>165</v>
      </c>
      <c r="Z6">
        <v>0</v>
      </c>
      <c r="AA6" t="s">
        <v>167</v>
      </c>
      <c r="AB6" t="s">
        <v>185</v>
      </c>
      <c r="AC6">
        <v>54</v>
      </c>
      <c r="AD6">
        <v>85</v>
      </c>
      <c r="AE6">
        <v>0.69</v>
      </c>
      <c r="AF6">
        <v>1210</v>
      </c>
      <c r="AG6">
        <v>834.9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t="s">
        <v>77</v>
      </c>
      <c r="AO6" t="s">
        <v>186</v>
      </c>
      <c r="AP6">
        <v>53.5</v>
      </c>
      <c r="AQ6">
        <v>84.5</v>
      </c>
      <c r="AR6">
        <v>0.53</v>
      </c>
      <c r="AS6">
        <v>1030</v>
      </c>
      <c r="AT6">
        <v>545.9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t="s">
        <v>93</v>
      </c>
      <c r="BB6" t="s">
        <v>94</v>
      </c>
      <c r="BC6">
        <v>0.46</v>
      </c>
      <c r="BD6">
        <v>0.2</v>
      </c>
      <c r="BE6">
        <v>0.092</v>
      </c>
      <c r="BF6">
        <v>1030</v>
      </c>
      <c r="BG6">
        <v>94.76</v>
      </c>
      <c r="BH6" t="s">
        <v>187</v>
      </c>
      <c r="BI6">
        <v>700</v>
      </c>
      <c r="BJ6">
        <v>0.28</v>
      </c>
      <c r="BK6">
        <v>1030</v>
      </c>
      <c r="BL6">
        <v>288.4</v>
      </c>
      <c r="BM6">
        <v>0</v>
      </c>
      <c r="BN6">
        <v>0</v>
      </c>
      <c r="BO6">
        <v>150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2613.96</v>
      </c>
      <c r="BX6" t="s">
        <v>188</v>
      </c>
    </row>
    <row r="7" spans="2:76">
      <c r="B7" t="s">
        <v>189</v>
      </c>
      <c r="C7" t="s">
        <v>5</v>
      </c>
      <c r="D7" t="s">
        <v>17</v>
      </c>
      <c r="E7" t="s">
        <v>190</v>
      </c>
      <c r="F7" t="s">
        <v>191</v>
      </c>
      <c r="G7">
        <v>1000</v>
      </c>
      <c r="I7">
        <v>43746</v>
      </c>
      <c r="M7" t="s">
        <v>182</v>
      </c>
      <c r="N7" t="s">
        <v>183</v>
      </c>
      <c r="O7" t="s">
        <v>15</v>
      </c>
      <c r="P7">
        <v>43736</v>
      </c>
      <c r="Q7">
        <v>7</v>
      </c>
      <c r="R7">
        <v>7000</v>
      </c>
      <c r="T7">
        <v>1</v>
      </c>
      <c r="V7" t="s">
        <v>163</v>
      </c>
      <c r="W7" t="s">
        <v>184</v>
      </c>
      <c r="X7" t="s">
        <v>164</v>
      </c>
      <c r="Y7" t="s">
        <v>165</v>
      </c>
      <c r="Z7">
        <v>0</v>
      </c>
      <c r="AA7" t="s">
        <v>167</v>
      </c>
      <c r="AB7" t="s">
        <v>185</v>
      </c>
      <c r="AC7">
        <v>83.8</v>
      </c>
      <c r="AD7">
        <v>144</v>
      </c>
      <c r="AE7">
        <v>1.81</v>
      </c>
      <c r="AF7">
        <v>1280</v>
      </c>
      <c r="AG7">
        <v>2316.8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t="s">
        <v>77</v>
      </c>
      <c r="AO7" t="s">
        <v>186</v>
      </c>
      <c r="AP7">
        <v>83.5</v>
      </c>
      <c r="AQ7">
        <v>143</v>
      </c>
      <c r="AR7">
        <v>1.41</v>
      </c>
      <c r="AS7">
        <v>1030</v>
      </c>
      <c r="AT7">
        <v>1452.3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t="s">
        <v>93</v>
      </c>
      <c r="BB7" t="s">
        <v>164</v>
      </c>
      <c r="BC7">
        <v>1.21</v>
      </c>
      <c r="BD7">
        <v>0.4</v>
      </c>
      <c r="BE7">
        <v>0.484</v>
      </c>
      <c r="BF7">
        <v>1030</v>
      </c>
      <c r="BG7">
        <v>498.52</v>
      </c>
      <c r="BH7" t="s">
        <v>187</v>
      </c>
      <c r="BI7">
        <v>700</v>
      </c>
      <c r="BJ7">
        <v>0.73</v>
      </c>
      <c r="BK7">
        <v>1030</v>
      </c>
      <c r="BL7">
        <v>751.9</v>
      </c>
      <c r="BM7">
        <v>0</v>
      </c>
      <c r="BN7">
        <v>0</v>
      </c>
      <c r="BO7">
        <v>200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5919.52</v>
      </c>
      <c r="BX7" t="s">
        <v>192</v>
      </c>
    </row>
    <row r="8" spans="2:76">
      <c r="B8" t="s">
        <v>193</v>
      </c>
      <c r="C8" t="s">
        <v>5</v>
      </c>
      <c r="D8" t="s">
        <v>17</v>
      </c>
      <c r="E8" t="s">
        <v>194</v>
      </c>
      <c r="F8" t="s">
        <v>195</v>
      </c>
      <c r="G8">
        <v>2000</v>
      </c>
      <c r="H8" t="s">
        <v>196</v>
      </c>
      <c r="I8">
        <v>43748</v>
      </c>
      <c r="M8" t="s">
        <v>182</v>
      </c>
      <c r="N8" t="s">
        <v>197</v>
      </c>
      <c r="O8" t="s">
        <v>15</v>
      </c>
      <c r="P8">
        <v>43743</v>
      </c>
      <c r="Q8">
        <v>0.5</v>
      </c>
      <c r="R8">
        <v>1000</v>
      </c>
      <c r="S8" t="s">
        <v>195</v>
      </c>
      <c r="T8">
        <v>1</v>
      </c>
      <c r="U8">
        <v>43663</v>
      </c>
      <c r="V8" t="s">
        <v>45</v>
      </c>
      <c r="W8" t="s">
        <v>174</v>
      </c>
      <c r="X8" t="s">
        <v>198</v>
      </c>
      <c r="Y8" t="s">
        <v>199</v>
      </c>
      <c r="Z8">
        <v>0</v>
      </c>
      <c r="AA8" t="s">
        <v>167</v>
      </c>
      <c r="AB8" t="s">
        <v>168</v>
      </c>
      <c r="AC8">
        <v>640</v>
      </c>
      <c r="AD8">
        <v>1194</v>
      </c>
      <c r="AE8">
        <v>1</v>
      </c>
      <c r="AF8">
        <v>510</v>
      </c>
      <c r="AG8">
        <v>510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t="s">
        <v>174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t="s">
        <v>93</v>
      </c>
      <c r="BB8" t="s">
        <v>174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174</v>
      </c>
      <c r="BI8">
        <v>0</v>
      </c>
      <c r="BJ8">
        <v>0.1</v>
      </c>
      <c r="BK8">
        <v>510</v>
      </c>
      <c r="BL8">
        <v>51</v>
      </c>
      <c r="BM8">
        <v>0</v>
      </c>
      <c r="BN8">
        <v>0</v>
      </c>
      <c r="BO8">
        <v>100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661</v>
      </c>
      <c r="BX8" t="s">
        <v>171</v>
      </c>
    </row>
    <row r="9" spans="2:76">
      <c r="B9" t="s">
        <v>200</v>
      </c>
      <c r="C9" t="s">
        <v>158</v>
      </c>
      <c r="D9" t="s">
        <v>201</v>
      </c>
      <c r="E9" t="s">
        <v>202</v>
      </c>
      <c r="F9" t="s">
        <v>203</v>
      </c>
      <c r="G9">
        <v>250</v>
      </c>
      <c r="H9" t="s">
        <v>204</v>
      </c>
      <c r="I9">
        <v>43758</v>
      </c>
      <c r="M9" t="s">
        <v>162</v>
      </c>
      <c r="N9">
        <v>0</v>
      </c>
      <c r="O9" t="s">
        <v>15</v>
      </c>
      <c r="P9">
        <v>43744</v>
      </c>
      <c r="Q9">
        <v>6.7</v>
      </c>
      <c r="R9">
        <v>1675</v>
      </c>
      <c r="S9" t="s">
        <v>203</v>
      </c>
      <c r="T9">
        <v>0.5</v>
      </c>
      <c r="U9">
        <v>0</v>
      </c>
      <c r="V9" t="s">
        <v>163</v>
      </c>
      <c r="W9" t="s">
        <v>36</v>
      </c>
      <c r="X9" t="s">
        <v>94</v>
      </c>
      <c r="Y9" t="s">
        <v>205</v>
      </c>
      <c r="Z9">
        <v>0</v>
      </c>
      <c r="AA9" t="s">
        <v>167</v>
      </c>
      <c r="AB9" t="s">
        <v>206</v>
      </c>
      <c r="AC9">
        <v>61</v>
      </c>
      <c r="AD9">
        <v>86.4</v>
      </c>
      <c r="AE9">
        <v>0.55</v>
      </c>
      <c r="AF9">
        <v>390</v>
      </c>
      <c r="AG9">
        <v>214.5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t="s">
        <v>207</v>
      </c>
      <c r="AO9" t="s">
        <v>208</v>
      </c>
      <c r="AP9">
        <v>60</v>
      </c>
      <c r="AQ9">
        <v>85</v>
      </c>
      <c r="AR9">
        <v>1.21</v>
      </c>
      <c r="AS9">
        <v>270</v>
      </c>
      <c r="AT9">
        <v>326.7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 t="s">
        <v>93</v>
      </c>
      <c r="BB9" t="s">
        <v>94</v>
      </c>
      <c r="BC9">
        <v>0.53</v>
      </c>
      <c r="BD9">
        <v>0.2</v>
      </c>
      <c r="BE9">
        <v>0.106</v>
      </c>
      <c r="BF9">
        <v>270</v>
      </c>
      <c r="BG9">
        <v>28.62</v>
      </c>
      <c r="BH9" t="s">
        <v>209</v>
      </c>
      <c r="BI9">
        <v>400</v>
      </c>
      <c r="BJ9">
        <v>0.318</v>
      </c>
      <c r="BK9">
        <v>270</v>
      </c>
      <c r="BL9">
        <v>85.86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1055.68</v>
      </c>
      <c r="BX9" t="s">
        <v>171</v>
      </c>
    </row>
    <row r="10" spans="2:76">
      <c r="B10" t="s">
        <v>200</v>
      </c>
      <c r="C10" t="s">
        <v>158</v>
      </c>
      <c r="D10" t="s">
        <v>201</v>
      </c>
      <c r="E10" t="s">
        <v>210</v>
      </c>
      <c r="F10" t="s">
        <v>203</v>
      </c>
      <c r="G10">
        <v>0</v>
      </c>
      <c r="H10" t="s">
        <v>204</v>
      </c>
      <c r="I10">
        <v>43758</v>
      </c>
      <c r="M10" t="s">
        <v>162</v>
      </c>
      <c r="N10">
        <v>0</v>
      </c>
      <c r="O10" t="s">
        <v>15</v>
      </c>
      <c r="P10">
        <v>43744</v>
      </c>
      <c r="Q10">
        <v>0</v>
      </c>
      <c r="R10">
        <v>0</v>
      </c>
      <c r="S10" t="s">
        <v>203</v>
      </c>
      <c r="T10">
        <v>0.5</v>
      </c>
      <c r="U10">
        <v>0</v>
      </c>
      <c r="V10" t="s">
        <v>163</v>
      </c>
      <c r="W10" t="s">
        <v>36</v>
      </c>
      <c r="X10" t="s">
        <v>94</v>
      </c>
      <c r="Y10" t="s">
        <v>205</v>
      </c>
      <c r="Z10">
        <v>0</v>
      </c>
      <c r="AA10" t="s">
        <v>167</v>
      </c>
      <c r="AB10" t="s">
        <v>206</v>
      </c>
      <c r="AC10">
        <v>61</v>
      </c>
      <c r="AD10">
        <v>86.4</v>
      </c>
      <c r="AE10">
        <v>0.55</v>
      </c>
      <c r="AF10">
        <v>390</v>
      </c>
      <c r="AG10">
        <v>214.5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t="s">
        <v>207</v>
      </c>
      <c r="AO10" t="s">
        <v>208</v>
      </c>
      <c r="AP10">
        <v>60</v>
      </c>
      <c r="AQ10">
        <v>85</v>
      </c>
      <c r="AR10">
        <v>1.21</v>
      </c>
      <c r="AS10">
        <v>270</v>
      </c>
      <c r="AT10">
        <v>326.7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t="s">
        <v>93</v>
      </c>
      <c r="BB10" t="s">
        <v>94</v>
      </c>
      <c r="BC10">
        <v>0.53</v>
      </c>
      <c r="BD10">
        <v>0.2</v>
      </c>
      <c r="BE10">
        <v>0.106</v>
      </c>
      <c r="BF10">
        <v>270</v>
      </c>
      <c r="BG10">
        <v>28.62</v>
      </c>
      <c r="BH10" t="s">
        <v>209</v>
      </c>
      <c r="BI10">
        <v>400</v>
      </c>
      <c r="BJ10">
        <v>0.318</v>
      </c>
      <c r="BK10">
        <v>270</v>
      </c>
      <c r="BL10">
        <v>85.86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1055.68</v>
      </c>
      <c r="BX10" t="s">
        <v>171</v>
      </c>
    </row>
    <row r="11" spans="2:76">
      <c r="B11" t="s">
        <v>211</v>
      </c>
      <c r="C11" t="s">
        <v>158</v>
      </c>
      <c r="D11" t="s">
        <v>201</v>
      </c>
      <c r="E11" t="s">
        <v>212</v>
      </c>
      <c r="F11" t="s">
        <v>213</v>
      </c>
      <c r="G11">
        <v>250</v>
      </c>
      <c r="H11" t="s">
        <v>204</v>
      </c>
      <c r="I11">
        <v>43758</v>
      </c>
      <c r="M11" t="s">
        <v>162</v>
      </c>
      <c r="N11">
        <v>0</v>
      </c>
      <c r="O11" t="s">
        <v>15</v>
      </c>
      <c r="P11">
        <v>43744</v>
      </c>
      <c r="Q11">
        <v>7.85</v>
      </c>
      <c r="R11">
        <v>1962.5</v>
      </c>
      <c r="S11" t="s">
        <v>203</v>
      </c>
      <c r="T11">
        <v>0.5</v>
      </c>
      <c r="U11">
        <v>0</v>
      </c>
      <c r="V11" t="s">
        <v>163</v>
      </c>
      <c r="W11" t="s">
        <v>36</v>
      </c>
      <c r="X11" t="s">
        <v>94</v>
      </c>
      <c r="Y11" t="s">
        <v>205</v>
      </c>
      <c r="Z11">
        <v>0</v>
      </c>
      <c r="AA11" t="s">
        <v>167</v>
      </c>
      <c r="AB11" t="s">
        <v>206</v>
      </c>
      <c r="AC11">
        <v>83</v>
      </c>
      <c r="AD11">
        <v>92.5</v>
      </c>
      <c r="AE11">
        <v>0.81</v>
      </c>
      <c r="AF11">
        <v>660</v>
      </c>
      <c r="AG11">
        <v>534.6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t="s">
        <v>207</v>
      </c>
      <c r="AO11" t="s">
        <v>208</v>
      </c>
      <c r="AP11">
        <v>82</v>
      </c>
      <c r="AQ11">
        <v>91.5</v>
      </c>
      <c r="AR11">
        <v>1.79</v>
      </c>
      <c r="AS11">
        <v>530</v>
      </c>
      <c r="AT11">
        <v>948.7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t="s">
        <v>93</v>
      </c>
      <c r="BB11" t="s">
        <v>94</v>
      </c>
      <c r="BC11">
        <v>0.77</v>
      </c>
      <c r="BD11">
        <v>0.2</v>
      </c>
      <c r="BE11">
        <v>0.154</v>
      </c>
      <c r="BF11">
        <v>530</v>
      </c>
      <c r="BG11">
        <v>81.62</v>
      </c>
      <c r="BH11" t="s">
        <v>214</v>
      </c>
      <c r="BI11">
        <v>900</v>
      </c>
      <c r="BJ11">
        <v>0.462</v>
      </c>
      <c r="BK11">
        <v>530</v>
      </c>
      <c r="BL11">
        <v>244.86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2709.78</v>
      </c>
      <c r="BX11" t="s">
        <v>171</v>
      </c>
    </row>
    <row r="12" spans="2:76">
      <c r="B12" t="s">
        <v>215</v>
      </c>
      <c r="C12" t="s">
        <v>158</v>
      </c>
      <c r="D12" t="s">
        <v>201</v>
      </c>
      <c r="E12" t="s">
        <v>216</v>
      </c>
      <c r="F12" t="s">
        <v>217</v>
      </c>
      <c r="G12">
        <v>5000</v>
      </c>
      <c r="H12" t="s">
        <v>30</v>
      </c>
      <c r="I12">
        <v>43758</v>
      </c>
      <c r="M12" t="s">
        <v>162</v>
      </c>
      <c r="N12">
        <v>0</v>
      </c>
      <c r="O12" t="s">
        <v>15</v>
      </c>
      <c r="P12">
        <v>43744</v>
      </c>
      <c r="Q12">
        <v>0.72</v>
      </c>
      <c r="R12">
        <v>3600</v>
      </c>
      <c r="S12" t="s">
        <v>217</v>
      </c>
      <c r="T12">
        <v>2</v>
      </c>
      <c r="U12">
        <v>0</v>
      </c>
      <c r="V12" t="s">
        <v>163</v>
      </c>
      <c r="W12" t="s">
        <v>36</v>
      </c>
      <c r="X12" t="s">
        <v>94</v>
      </c>
      <c r="Y12" t="s">
        <v>40</v>
      </c>
      <c r="Z12">
        <v>0</v>
      </c>
      <c r="AA12" t="s">
        <v>167</v>
      </c>
      <c r="AB12" t="s">
        <v>206</v>
      </c>
      <c r="AC12">
        <v>39.3</v>
      </c>
      <c r="AD12">
        <v>67.5</v>
      </c>
      <c r="AE12">
        <v>0.28</v>
      </c>
      <c r="AF12">
        <v>2640</v>
      </c>
      <c r="AG12">
        <v>739.2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t="s">
        <v>77</v>
      </c>
      <c r="AO12" t="s">
        <v>78</v>
      </c>
      <c r="AP12">
        <v>38</v>
      </c>
      <c r="AQ12">
        <v>66.5</v>
      </c>
      <c r="AR12">
        <v>0.28</v>
      </c>
      <c r="AS12">
        <v>2520</v>
      </c>
      <c r="AT12">
        <v>705.6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t="s">
        <v>93</v>
      </c>
      <c r="BB12" t="s">
        <v>94</v>
      </c>
      <c r="BC12">
        <v>0.26</v>
      </c>
      <c r="BD12">
        <v>0.2</v>
      </c>
      <c r="BE12">
        <v>0.052</v>
      </c>
      <c r="BF12">
        <v>2520</v>
      </c>
      <c r="BG12">
        <v>131.04</v>
      </c>
      <c r="BH12" t="s">
        <v>170</v>
      </c>
      <c r="BI12">
        <v>500</v>
      </c>
      <c r="BJ12">
        <v>0.6</v>
      </c>
      <c r="BK12">
        <v>2520</v>
      </c>
      <c r="BL12">
        <v>1512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3587.84</v>
      </c>
      <c r="BX12" t="s">
        <v>171</v>
      </c>
    </row>
    <row r="13" spans="2:76">
      <c r="B13" t="s">
        <v>218</v>
      </c>
      <c r="C13" t="s">
        <v>5</v>
      </c>
      <c r="D13" t="s">
        <v>219</v>
      </c>
      <c r="E13" t="s">
        <v>220</v>
      </c>
      <c r="F13" t="s">
        <v>221</v>
      </c>
      <c r="G13">
        <v>10100</v>
      </c>
      <c r="H13" t="s">
        <v>222</v>
      </c>
      <c r="I13">
        <v>43749</v>
      </c>
      <c r="M13" t="s">
        <v>223</v>
      </c>
      <c r="N13">
        <v>0</v>
      </c>
      <c r="O13" t="s">
        <v>224</v>
      </c>
      <c r="P13">
        <v>43745</v>
      </c>
      <c r="Q13">
        <v>0.35</v>
      </c>
      <c r="R13">
        <v>3535</v>
      </c>
      <c r="S13">
        <v>0</v>
      </c>
      <c r="T13">
        <v>4</v>
      </c>
      <c r="U13">
        <v>0</v>
      </c>
      <c r="V13" t="s">
        <v>225</v>
      </c>
      <c r="W13" t="s">
        <v>36</v>
      </c>
      <c r="X13" t="s">
        <v>164</v>
      </c>
      <c r="Y13" t="s">
        <v>226</v>
      </c>
      <c r="Z13" t="s">
        <v>227</v>
      </c>
      <c r="AA13" t="s">
        <v>167</v>
      </c>
      <c r="AB13">
        <v>300</v>
      </c>
      <c r="AC13">
        <v>650</v>
      </c>
      <c r="AD13">
        <v>545</v>
      </c>
      <c r="AE13">
        <v>0.5632575</v>
      </c>
      <c r="AF13">
        <v>2500</v>
      </c>
      <c r="AG13">
        <v>1408.14375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t="s">
        <v>174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t="s">
        <v>93</v>
      </c>
      <c r="BB13" t="s">
        <v>164</v>
      </c>
      <c r="BC13">
        <v>0.35425</v>
      </c>
      <c r="BD13">
        <v>0.4</v>
      </c>
      <c r="BE13">
        <v>0.1417</v>
      </c>
      <c r="BF13">
        <v>2500</v>
      </c>
      <c r="BG13">
        <v>354.25</v>
      </c>
      <c r="BH13" t="s">
        <v>228</v>
      </c>
      <c r="BI13">
        <v>300</v>
      </c>
      <c r="BJ13">
        <v>0.3</v>
      </c>
      <c r="BK13">
        <v>2500</v>
      </c>
      <c r="BL13">
        <v>750</v>
      </c>
      <c r="BM13">
        <v>100</v>
      </c>
      <c r="BN13">
        <v>0</v>
      </c>
      <c r="BO13">
        <v>200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3112.39375</v>
      </c>
      <c r="BX13" t="s">
        <v>171</v>
      </c>
    </row>
    <row r="14" spans="2:76">
      <c r="B14" t="s">
        <v>229</v>
      </c>
      <c r="C14" t="s">
        <v>5</v>
      </c>
      <c r="D14" t="s">
        <v>219</v>
      </c>
      <c r="E14" t="s">
        <v>230</v>
      </c>
      <c r="F14" t="s">
        <v>231</v>
      </c>
      <c r="G14">
        <v>3000</v>
      </c>
      <c r="H14" t="s">
        <v>222</v>
      </c>
      <c r="I14">
        <v>43749</v>
      </c>
      <c r="M14" t="s">
        <v>223</v>
      </c>
      <c r="N14">
        <v>0</v>
      </c>
      <c r="O14" t="s">
        <v>224</v>
      </c>
      <c r="P14">
        <v>43745</v>
      </c>
      <c r="Q14">
        <v>1</v>
      </c>
      <c r="R14">
        <v>3000</v>
      </c>
      <c r="S14">
        <v>0</v>
      </c>
      <c r="T14">
        <v>4</v>
      </c>
      <c r="U14">
        <v>0</v>
      </c>
      <c r="V14" t="s">
        <v>232</v>
      </c>
      <c r="W14" t="s">
        <v>36</v>
      </c>
      <c r="X14" t="s">
        <v>164</v>
      </c>
      <c r="Y14" t="s">
        <v>226</v>
      </c>
      <c r="Z14" t="s">
        <v>233</v>
      </c>
      <c r="AA14" t="s">
        <v>234</v>
      </c>
      <c r="AB14">
        <v>300</v>
      </c>
      <c r="AC14">
        <v>330</v>
      </c>
      <c r="AD14">
        <v>470</v>
      </c>
      <c r="AE14">
        <v>0.246609</v>
      </c>
      <c r="AF14">
        <v>840</v>
      </c>
      <c r="AG14">
        <v>207.15156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t="s">
        <v>174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t="s">
        <v>93</v>
      </c>
      <c r="BB14" t="s">
        <v>164</v>
      </c>
      <c r="BC14">
        <v>0.1551</v>
      </c>
      <c r="BD14">
        <v>0.4</v>
      </c>
      <c r="BE14">
        <v>0.06204</v>
      </c>
      <c r="BF14">
        <v>2500</v>
      </c>
      <c r="BG14">
        <v>155.1</v>
      </c>
      <c r="BH14" t="s">
        <v>228</v>
      </c>
      <c r="BI14">
        <v>300</v>
      </c>
      <c r="BJ14">
        <v>0.3</v>
      </c>
      <c r="BK14">
        <v>750</v>
      </c>
      <c r="BL14">
        <v>225</v>
      </c>
      <c r="BM14">
        <v>0</v>
      </c>
      <c r="BN14">
        <v>0</v>
      </c>
      <c r="BO14">
        <v>200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1087.25156</v>
      </c>
      <c r="BX14" t="s">
        <v>171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C11" sqref="C11"/>
    </sheetView>
  </sheetViews>
  <sheetFormatPr defaultColWidth="9" defaultRowHeight="14.25" outlineLevelCol="4"/>
  <cols>
    <col min="1" max="1" width="13" customWidth="1"/>
    <col min="2" max="2" width="13.875" customWidth="1"/>
    <col min="3" max="3" width="16.125" customWidth="1"/>
    <col min="4" max="4" width="13.875" customWidth="1"/>
    <col min="5" max="5" width="9.5" customWidth="1"/>
  </cols>
  <sheetData>
    <row r="1" ht="35.1" customHeight="1" spans="1:5">
      <c r="A1" s="1" t="s">
        <v>235</v>
      </c>
      <c r="B1" s="1"/>
      <c r="C1" s="1"/>
      <c r="D1" s="1"/>
      <c r="E1" s="1"/>
    </row>
    <row r="2" ht="35.1" customHeight="1" spans="1:5">
      <c r="A2" s="2" t="s">
        <v>236</v>
      </c>
      <c r="B2" s="3" t="str">
        <f>订单!B2</f>
        <v>308706TF彩盒</v>
      </c>
      <c r="C2" s="4" t="s">
        <v>29</v>
      </c>
      <c r="D2" s="5" t="str">
        <f>订单!B6</f>
        <v>裱啤贴</v>
      </c>
      <c r="E2" s="5"/>
    </row>
    <row r="3" ht="35.1" customHeight="1" spans="1:5">
      <c r="A3" s="2" t="s">
        <v>8</v>
      </c>
      <c r="B3" s="3" t="str">
        <f>订单!F3</f>
        <v>CYDD2019110711</v>
      </c>
      <c r="C3" s="4" t="s">
        <v>18</v>
      </c>
      <c r="D3" s="6">
        <f>订单!F4</f>
        <v>43776</v>
      </c>
      <c r="E3" s="6"/>
    </row>
    <row r="4" ht="35.1" customHeight="1" spans="1:5">
      <c r="A4" s="2" t="s">
        <v>237</v>
      </c>
      <c r="B4" s="7" t="str">
        <f>订单!D3</f>
        <v>330*65*635</v>
      </c>
      <c r="C4" s="4" t="s">
        <v>238</v>
      </c>
      <c r="D4" s="6">
        <f>订单!H4</f>
        <v>43786</v>
      </c>
      <c r="E4" s="6"/>
    </row>
    <row r="5" ht="35.1" customHeight="1" spans="1:5">
      <c r="A5" s="4" t="s">
        <v>31</v>
      </c>
      <c r="B5" s="5" t="str">
        <f>订单!D6</f>
        <v>330*65*635</v>
      </c>
      <c r="C5" s="4" t="s">
        <v>41</v>
      </c>
      <c r="D5" s="6">
        <f>订单!B8</f>
        <v>0</v>
      </c>
      <c r="E5" s="6"/>
    </row>
    <row r="6" ht="35.1" customHeight="1" spans="1:5">
      <c r="A6" s="2" t="s">
        <v>22</v>
      </c>
      <c r="B6" s="5" t="str">
        <f>订单!B5</f>
        <v>单拼平口箱</v>
      </c>
      <c r="C6" s="4" t="s">
        <v>239</v>
      </c>
      <c r="D6" s="5">
        <f>订单!F6</f>
        <v>1</v>
      </c>
      <c r="E6" s="5"/>
    </row>
    <row r="7" ht="35.1" customHeight="1" spans="1:5">
      <c r="A7" s="2" t="s">
        <v>37</v>
      </c>
      <c r="B7" s="8" t="str">
        <f>订单!F7</f>
        <v>过油</v>
      </c>
      <c r="C7" s="4" t="s">
        <v>240</v>
      </c>
      <c r="D7" s="5">
        <f>订单!G10</f>
        <v>664</v>
      </c>
      <c r="E7" s="5"/>
    </row>
    <row r="8" ht="35.1" customHeight="1" spans="1:5">
      <c r="A8" s="4" t="s">
        <v>39</v>
      </c>
      <c r="B8" s="5" t="str">
        <f>订单!H7</f>
        <v>绳加半包</v>
      </c>
      <c r="C8" s="4" t="s">
        <v>241</v>
      </c>
      <c r="D8" s="5">
        <f>订单!D5</f>
        <v>514</v>
      </c>
      <c r="E8" s="5"/>
    </row>
    <row r="9" ht="35.1" customHeight="1" spans="1:5">
      <c r="A9" s="9" t="s">
        <v>242</v>
      </c>
      <c r="B9" s="10" t="s">
        <v>53</v>
      </c>
      <c r="C9" s="10" t="s">
        <v>243</v>
      </c>
      <c r="D9" s="10" t="s">
        <v>244</v>
      </c>
      <c r="E9" s="10" t="s">
        <v>240</v>
      </c>
    </row>
    <row r="10" ht="35.1" customHeight="1" spans="1:5">
      <c r="A10" s="11"/>
      <c r="B10" s="12" t="str">
        <f>订单!C10</f>
        <v>350建晖</v>
      </c>
      <c r="C10" s="12">
        <f>订单!D10</f>
        <v>795</v>
      </c>
      <c r="D10" s="12">
        <f>订单!E10</f>
        <v>705</v>
      </c>
      <c r="E10" s="12">
        <f>订单!G10</f>
        <v>664</v>
      </c>
    </row>
    <row r="11" ht="35.1" customHeight="1" spans="1:5">
      <c r="A11" s="11"/>
      <c r="B11" s="10" t="s">
        <v>245</v>
      </c>
      <c r="C11" s="10" t="s">
        <v>246</v>
      </c>
      <c r="D11" s="10" t="s">
        <v>247</v>
      </c>
      <c r="E11" s="10" t="s">
        <v>248</v>
      </c>
    </row>
    <row r="12" ht="35.1" customHeight="1" spans="1:5">
      <c r="A12" s="13"/>
      <c r="B12" s="5" t="str">
        <f>订单!C14</f>
        <v>BT E坑</v>
      </c>
      <c r="C12" s="5">
        <f>订单!D14</f>
        <v>794.5</v>
      </c>
      <c r="D12" s="5">
        <f>订单!E14</f>
        <v>704.5</v>
      </c>
      <c r="E12" s="5">
        <f>订单!G14</f>
        <v>544</v>
      </c>
    </row>
    <row r="13" ht="35.1" customHeight="1" spans="1:5">
      <c r="A13" s="14" t="s">
        <v>249</v>
      </c>
      <c r="B13" s="14" t="s">
        <v>250</v>
      </c>
      <c r="C13" s="14" t="s">
        <v>251</v>
      </c>
      <c r="D13" s="14" t="s">
        <v>252</v>
      </c>
      <c r="E13" s="14" t="s">
        <v>253</v>
      </c>
    </row>
    <row r="14" ht="35.1" customHeight="1" spans="1:5">
      <c r="A14" s="14" t="s">
        <v>254</v>
      </c>
      <c r="B14" s="15"/>
      <c r="C14" s="16"/>
      <c r="D14" s="17"/>
      <c r="E14" s="18"/>
    </row>
    <row r="15" ht="35.1" customHeight="1" spans="1:5">
      <c r="A15" s="19" t="s">
        <v>255</v>
      </c>
      <c r="B15" s="15"/>
      <c r="C15" s="16"/>
      <c r="D15" s="20"/>
      <c r="E15" s="21"/>
    </row>
    <row r="16" ht="35.1" customHeight="1" spans="1:5">
      <c r="A16" s="19" t="s">
        <v>256</v>
      </c>
      <c r="B16" s="18"/>
      <c r="C16" s="18"/>
      <c r="D16" s="18"/>
      <c r="E16" s="18"/>
    </row>
  </sheetData>
  <mergeCells count="9">
    <mergeCell ref="A1:E1"/>
    <mergeCell ref="D2:E2"/>
    <mergeCell ref="D3:E3"/>
    <mergeCell ref="D4:E4"/>
    <mergeCell ref="D5:E5"/>
    <mergeCell ref="D6:E6"/>
    <mergeCell ref="D7:E7"/>
    <mergeCell ref="D8:E8"/>
    <mergeCell ref="A9:A1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订单</vt:lpstr>
      <vt:lpstr>单份清单</vt:lpstr>
      <vt:lpstr>材料单</vt:lpstr>
      <vt:lpstr>汇总</vt:lpstr>
      <vt:lpstr>生产单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</dc:creator>
  <cp:lastModifiedBy>Wang</cp:lastModifiedBy>
  <dcterms:created xsi:type="dcterms:W3CDTF">2015-06-05T18:19:00Z</dcterms:created>
  <cp:lastPrinted>2019-10-25T08:19:00Z</cp:lastPrinted>
  <dcterms:modified xsi:type="dcterms:W3CDTF">2020-01-19T02:51:09Z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