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ac3b019ccb067c/Faculdade/TCC/Manuscritos/Artigo RNA/Geotechnical and Geological Engineering/Revisão 1/"/>
    </mc:Choice>
  </mc:AlternateContent>
  <xr:revisionPtr revIDLastSave="917" documentId="8_{99E9D7FA-5407-4934-BABE-BB8EEFB75D3C}" xr6:coauthVersionLast="47" xr6:coauthVersionMax="47" xr10:uidLastSave="{2010D2D8-ABB9-468B-9456-78072994E381}"/>
  <bookViews>
    <workbookView xWindow="28680" yWindow="-120" windowWidth="29040" windowHeight="16440" xr2:uid="{65E0D394-9844-460A-ABE6-4CA09D039A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X3" i="1" l="1" a="1"/>
  <c r="X3" i="1" s="1"/>
  <c r="Y3" i="1" s="1" a="1"/>
  <c r="Y3" i="1" s="1"/>
  <c r="Z3" i="1" s="1" a="1"/>
  <c r="Z3" i="1" s="1"/>
  <c r="L3" i="1" a="1"/>
  <c r="L3" i="1" s="1"/>
  <c r="M3" i="1" s="1" a="1"/>
  <c r="M3" i="1" l="1"/>
  <c r="F4" i="2" s="1"/>
  <c r="F8" i="2"/>
  <c r="F5" i="2"/>
  <c r="F7" i="2"/>
  <c r="F2" i="2"/>
  <c r="F3" i="2"/>
  <c r="F6" i="2"/>
  <c r="J2" i="2" l="1"/>
  <c r="J6" i="2" s="1"/>
  <c r="L3" i="2"/>
  <c r="J1" i="2"/>
  <c r="L1" i="2"/>
  <c r="J4" i="2"/>
  <c r="J8" i="2" s="1"/>
  <c r="J3" i="2"/>
  <c r="L2" i="2"/>
  <c r="K11" i="2" l="1"/>
  <c r="J5" i="2"/>
  <c r="J10" i="2" s="1"/>
  <c r="J11" i="2"/>
  <c r="L11" i="2"/>
  <c r="J7" i="2"/>
  <c r="L10" i="2" s="1"/>
  <c r="M11" i="2"/>
  <c r="M10" i="2" l="1"/>
  <c r="M97" i="2" s="1"/>
  <c r="K10" i="2"/>
  <c r="K84" i="2" s="1"/>
  <c r="J22" i="2"/>
  <c r="J62" i="2"/>
  <c r="J29" i="2"/>
  <c r="J44" i="2"/>
  <c r="J95" i="2"/>
  <c r="J74" i="2"/>
  <c r="J69" i="2"/>
  <c r="J82" i="2"/>
  <c r="J84" i="2"/>
  <c r="J34" i="2"/>
  <c r="J61" i="2"/>
  <c r="J75" i="2"/>
  <c r="J72" i="2"/>
  <c r="J58" i="2"/>
  <c r="J80" i="2"/>
  <c r="J53" i="2"/>
  <c r="J51" i="2"/>
  <c r="J67" i="2"/>
  <c r="J90" i="2"/>
  <c r="J70" i="2"/>
  <c r="J42" i="2"/>
  <c r="J97" i="2"/>
  <c r="J71" i="2"/>
  <c r="J46" i="2"/>
  <c r="J65" i="2"/>
  <c r="J79" i="2"/>
  <c r="J16" i="2"/>
  <c r="J68" i="2"/>
  <c r="J96" i="2"/>
  <c r="J100" i="2"/>
  <c r="J52" i="2"/>
  <c r="J77" i="2"/>
  <c r="J83" i="2"/>
  <c r="J86" i="2"/>
  <c r="J47" i="2"/>
  <c r="J93" i="2"/>
  <c r="J81" i="2"/>
  <c r="J98" i="2"/>
  <c r="J94" i="2"/>
  <c r="J45" i="2"/>
  <c r="J15" i="2"/>
  <c r="J91" i="2"/>
  <c r="J64" i="2"/>
  <c r="J35" i="2"/>
  <c r="J89" i="2"/>
  <c r="J40" i="2"/>
  <c r="J24" i="2"/>
  <c r="J85" i="2"/>
  <c r="J38" i="2"/>
  <c r="J39" i="2"/>
  <c r="J92" i="2"/>
  <c r="J99" i="2"/>
  <c r="J21" i="2"/>
  <c r="J18" i="2"/>
  <c r="J78" i="2"/>
  <c r="J59" i="2"/>
  <c r="J26" i="2"/>
  <c r="J28" i="2"/>
  <c r="J55" i="2"/>
  <c r="J87" i="2"/>
  <c r="J76" i="2"/>
  <c r="J32" i="2"/>
  <c r="J36" i="2"/>
  <c r="J20" i="2"/>
  <c r="J17" i="2"/>
  <c r="J37" i="2"/>
  <c r="J48" i="2"/>
  <c r="J88" i="2"/>
  <c r="J41" i="2"/>
  <c r="J54" i="2"/>
  <c r="J33" i="2"/>
  <c r="J63" i="2"/>
  <c r="J43" i="2"/>
  <c r="J23" i="2"/>
  <c r="J56" i="2"/>
  <c r="J27" i="2"/>
  <c r="J30" i="2"/>
  <c r="J50" i="2"/>
  <c r="J31" i="2"/>
  <c r="J19" i="2"/>
  <c r="J66" i="2"/>
  <c r="J49" i="2"/>
  <c r="J57" i="2"/>
  <c r="J60" i="2"/>
  <c r="J25" i="2"/>
  <c r="J73" i="2"/>
  <c r="L58" i="2"/>
  <c r="L51" i="2"/>
  <c r="L28" i="2"/>
  <c r="L92" i="2"/>
  <c r="L69" i="2"/>
  <c r="L38" i="2"/>
  <c r="L23" i="2"/>
  <c r="L16" i="2"/>
  <c r="L80" i="2"/>
  <c r="L57" i="2"/>
  <c r="L95" i="2"/>
  <c r="L66" i="2"/>
  <c r="L59" i="2"/>
  <c r="L36" i="2"/>
  <c r="L100" i="2"/>
  <c r="L77" i="2"/>
  <c r="L31" i="2"/>
  <c r="L24" i="2"/>
  <c r="L88" i="2"/>
  <c r="L98" i="2"/>
  <c r="L44" i="2"/>
  <c r="L54" i="2"/>
  <c r="L96" i="2"/>
  <c r="L82" i="2"/>
  <c r="L52" i="2"/>
  <c r="L93" i="2"/>
  <c r="L47" i="2"/>
  <c r="L17" i="2"/>
  <c r="L26" i="2"/>
  <c r="L83" i="2"/>
  <c r="L37" i="2"/>
  <c r="L70" i="2"/>
  <c r="L48" i="2"/>
  <c r="L89" i="2"/>
  <c r="L46" i="2"/>
  <c r="L65" i="2"/>
  <c r="L74" i="2"/>
  <c r="L67" i="2"/>
  <c r="L21" i="2"/>
  <c r="L85" i="2"/>
  <c r="L39" i="2"/>
  <c r="L32" i="2"/>
  <c r="L73" i="2"/>
  <c r="L18" i="2"/>
  <c r="L75" i="2"/>
  <c r="L29" i="2"/>
  <c r="L62" i="2"/>
  <c r="L40" i="2"/>
  <c r="L81" i="2"/>
  <c r="L19" i="2"/>
  <c r="L60" i="2"/>
  <c r="L15" i="2"/>
  <c r="L55" i="2"/>
  <c r="L25" i="2"/>
  <c r="L34" i="2"/>
  <c r="L27" i="2"/>
  <c r="L91" i="2"/>
  <c r="L68" i="2"/>
  <c r="L45" i="2"/>
  <c r="L78" i="2"/>
  <c r="L63" i="2"/>
  <c r="L56" i="2"/>
  <c r="L33" i="2"/>
  <c r="L97" i="2"/>
  <c r="L42" i="2"/>
  <c r="L35" i="2"/>
  <c r="L76" i="2"/>
  <c r="L53" i="2"/>
  <c r="L86" i="2"/>
  <c r="L71" i="2"/>
  <c r="L41" i="2"/>
  <c r="L43" i="2"/>
  <c r="L20" i="2"/>
  <c r="L61" i="2"/>
  <c r="L94" i="2"/>
  <c r="L79" i="2"/>
  <c r="L49" i="2"/>
  <c r="L99" i="2"/>
  <c r="L22" i="2"/>
  <c r="L64" i="2"/>
  <c r="L87" i="2"/>
  <c r="L50" i="2"/>
  <c r="L84" i="2"/>
  <c r="L30" i="2"/>
  <c r="L72" i="2"/>
  <c r="L90" i="2"/>
  <c r="M30" i="2" l="1"/>
  <c r="M46" i="2"/>
  <c r="M33" i="2"/>
  <c r="M84" i="2"/>
  <c r="N84" i="2" s="1"/>
  <c r="M68" i="2"/>
  <c r="M98" i="2"/>
  <c r="M99" i="2"/>
  <c r="M71" i="2"/>
  <c r="M43" i="2"/>
  <c r="M29" i="2"/>
  <c r="M73" i="2"/>
  <c r="M90" i="2"/>
  <c r="M20" i="2"/>
  <c r="M27" i="2"/>
  <c r="M40" i="2"/>
  <c r="M42" i="2"/>
  <c r="M38" i="2"/>
  <c r="M96" i="2"/>
  <c r="M76" i="2"/>
  <c r="M24" i="2"/>
  <c r="M39" i="2"/>
  <c r="M26" i="2"/>
  <c r="M69" i="2"/>
  <c r="M19" i="2"/>
  <c r="M74" i="2"/>
  <c r="M94" i="2"/>
  <c r="M67" i="2"/>
  <c r="M75" i="2"/>
  <c r="M86" i="2"/>
  <c r="M49" i="2"/>
  <c r="M36" i="2"/>
  <c r="M80" i="2"/>
  <c r="M41" i="2"/>
  <c r="M100" i="2"/>
  <c r="M83" i="2"/>
  <c r="M59" i="2"/>
  <c r="M62" i="2"/>
  <c r="M37" i="2"/>
  <c r="M31" i="2"/>
  <c r="K29" i="2"/>
  <c r="K44" i="2"/>
  <c r="K37" i="2"/>
  <c r="K21" i="2"/>
  <c r="M79" i="2"/>
  <c r="M66" i="2"/>
  <c r="M50" i="2"/>
  <c r="M15" i="2"/>
  <c r="M57" i="2"/>
  <c r="M78" i="2"/>
  <c r="M92" i="2"/>
  <c r="M35" i="2"/>
  <c r="M81" i="2"/>
  <c r="M21" i="2"/>
  <c r="M65" i="2"/>
  <c r="M77" i="2"/>
  <c r="M88" i="2"/>
  <c r="M56" i="2"/>
  <c r="K40" i="2"/>
  <c r="K98" i="2"/>
  <c r="K83" i="2"/>
  <c r="K92" i="2"/>
  <c r="K88" i="2"/>
  <c r="K59" i="2"/>
  <c r="K17" i="2"/>
  <c r="K87" i="2"/>
  <c r="K28" i="2"/>
  <c r="K80" i="2"/>
  <c r="K26" i="2"/>
  <c r="K81" i="2"/>
  <c r="K33" i="2"/>
  <c r="K38" i="2"/>
  <c r="K64" i="2"/>
  <c r="K53" i="2"/>
  <c r="K56" i="2"/>
  <c r="K67" i="2"/>
  <c r="K65" i="2"/>
  <c r="K74" i="2"/>
  <c r="K24" i="2"/>
  <c r="K34" i="2"/>
  <c r="K76" i="2"/>
  <c r="K18" i="2"/>
  <c r="K19" i="2"/>
  <c r="K51" i="2"/>
  <c r="K78" i="2"/>
  <c r="K47" i="2"/>
  <c r="K27" i="2"/>
  <c r="K90" i="2"/>
  <c r="K54" i="2"/>
  <c r="K52" i="2"/>
  <c r="K94" i="2"/>
  <c r="K22" i="2"/>
  <c r="K100" i="2"/>
  <c r="K60" i="2"/>
  <c r="K77" i="2"/>
  <c r="K39" i="2"/>
  <c r="K16" i="2"/>
  <c r="K46" i="2"/>
  <c r="M23" i="2"/>
  <c r="M58" i="2"/>
  <c r="M89" i="2"/>
  <c r="M22" i="2"/>
  <c r="M32" i="2"/>
  <c r="M72" i="2"/>
  <c r="M55" i="2"/>
  <c r="M16" i="2"/>
  <c r="M82" i="2"/>
  <c r="M93" i="2"/>
  <c r="M28" i="2"/>
  <c r="K20" i="2"/>
  <c r="K86" i="2"/>
  <c r="K70" i="2"/>
  <c r="K97" i="2"/>
  <c r="N97" i="2" s="1"/>
  <c r="K96" i="2"/>
  <c r="K35" i="2"/>
  <c r="K43" i="2"/>
  <c r="M61" i="2"/>
  <c r="M17" i="2"/>
  <c r="M48" i="2"/>
  <c r="M45" i="2"/>
  <c r="M85" i="2"/>
  <c r="M63" i="2"/>
  <c r="M70" i="2"/>
  <c r="M47" i="2"/>
  <c r="M18" i="2"/>
  <c r="M34" i="2"/>
  <c r="M51" i="2"/>
  <c r="K50" i="2"/>
  <c r="K49" i="2"/>
  <c r="K95" i="2"/>
  <c r="K42" i="2"/>
  <c r="K85" i="2"/>
  <c r="K62" i="2"/>
  <c r="K66" i="2"/>
  <c r="M25" i="2"/>
  <c r="M87" i="2"/>
  <c r="M53" i="2"/>
  <c r="M91" i="2"/>
  <c r="M44" i="2"/>
  <c r="M60" i="2"/>
  <c r="M52" i="2"/>
  <c r="M54" i="2"/>
  <c r="M64" i="2"/>
  <c r="M95" i="2"/>
  <c r="K93" i="2"/>
  <c r="K89" i="2"/>
  <c r="K57" i="2"/>
  <c r="K99" i="2"/>
  <c r="K79" i="2"/>
  <c r="K15" i="2"/>
  <c r="K36" i="2"/>
  <c r="K48" i="2"/>
  <c r="K68" i="2"/>
  <c r="K25" i="2"/>
  <c r="K41" i="2"/>
  <c r="K75" i="2"/>
  <c r="K30" i="2"/>
  <c r="K32" i="2"/>
  <c r="K58" i="2"/>
  <c r="K63" i="2"/>
  <c r="K23" i="2"/>
  <c r="K82" i="2"/>
  <c r="K61" i="2"/>
  <c r="K31" i="2"/>
  <c r="K73" i="2"/>
  <c r="K91" i="2"/>
  <c r="K45" i="2"/>
  <c r="K69" i="2"/>
  <c r="N69" i="2" s="1"/>
  <c r="K72" i="2"/>
  <c r="K71" i="2"/>
  <c r="K55" i="2"/>
  <c r="N94" i="2" l="1"/>
  <c r="N67" i="2"/>
  <c r="N20" i="2"/>
  <c r="N68" i="2"/>
  <c r="N46" i="2"/>
  <c r="N30" i="2"/>
  <c r="N33" i="2"/>
  <c r="N99" i="2"/>
  <c r="N86" i="2"/>
  <c r="N24" i="2"/>
  <c r="N71" i="2"/>
  <c r="N43" i="2"/>
  <c r="N98" i="2"/>
  <c r="N27" i="2"/>
  <c r="N73" i="2"/>
  <c r="N29" i="2"/>
  <c r="N90" i="2"/>
  <c r="N83" i="2"/>
  <c r="N41" i="2"/>
  <c r="N42" i="2"/>
  <c r="N19" i="2"/>
  <c r="N39" i="2"/>
  <c r="N38" i="2"/>
  <c r="N40" i="2"/>
  <c r="N26" i="2"/>
  <c r="N31" i="2"/>
  <c r="N49" i="2"/>
  <c r="N76" i="2"/>
  <c r="N36" i="2"/>
  <c r="N96" i="2"/>
  <c r="N75" i="2"/>
  <c r="N74" i="2"/>
  <c r="N23" i="2"/>
  <c r="N92" i="2"/>
  <c r="N37" i="2"/>
  <c r="N21" i="2"/>
  <c r="N45" i="2"/>
  <c r="N62" i="2"/>
  <c r="N77" i="2"/>
  <c r="N80" i="2"/>
  <c r="N53" i="2"/>
  <c r="N50" i="2"/>
  <c r="N56" i="2"/>
  <c r="N66" i="2"/>
  <c r="N60" i="2"/>
  <c r="N47" i="2"/>
  <c r="N64" i="2"/>
  <c r="N100" i="2"/>
  <c r="N81" i="2"/>
  <c r="N82" i="2"/>
  <c r="N57" i="2"/>
  <c r="N87" i="2"/>
  <c r="N59" i="2"/>
  <c r="N44" i="2"/>
  <c r="N70" i="2"/>
  <c r="N72" i="2"/>
  <c r="N88" i="2"/>
  <c r="N15" i="2"/>
  <c r="N34" i="2"/>
  <c r="N17" i="2"/>
  <c r="N79" i="2"/>
  <c r="N95" i="2"/>
  <c r="N28" i="2"/>
  <c r="N65" i="2"/>
  <c r="N91" i="2"/>
  <c r="N35" i="2"/>
  <c r="N93" i="2"/>
  <c r="N51" i="2"/>
  <c r="N52" i="2"/>
  <c r="N18" i="2"/>
  <c r="N78" i="2"/>
  <c r="N54" i="2"/>
  <c r="N16" i="2"/>
  <c r="N55" i="2"/>
  <c r="N85" i="2"/>
  <c r="N22" i="2"/>
  <c r="N48" i="2"/>
  <c r="N89" i="2"/>
  <c r="N61" i="2"/>
  <c r="N25" i="2"/>
  <c r="N32" i="2"/>
  <c r="N63" i="2"/>
  <c r="N5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<sst xmlns="http://schemas.openxmlformats.org/spreadsheetml/2006/main" count="60" uniqueCount="49">
  <si>
    <t>a</t>
  </si>
  <si>
    <t>kPa</t>
  </si>
  <si>
    <t>kpa</t>
  </si>
  <si>
    <t>%</t>
  </si>
  <si>
    <t>-</t>
  </si>
  <si>
    <t>Layer 1</t>
  </si>
  <si>
    <t>Bias</t>
  </si>
  <si>
    <t>Output Layer 1</t>
  </si>
  <si>
    <t>Output Layer 2</t>
  </si>
  <si>
    <t>Output</t>
  </si>
  <si>
    <t>Layer 2</t>
  </si>
  <si>
    <t>Output layer</t>
  </si>
  <si>
    <t>RNA - Saturação</t>
  </si>
  <si>
    <t>RNA - Sucção</t>
  </si>
  <si>
    <t>máx. ln(sucção)</t>
  </si>
  <si>
    <t>tan(lb1)</t>
  </si>
  <si>
    <t>d1</t>
  </si>
  <si>
    <t>tan(lb2)</t>
  </si>
  <si>
    <t>d2</t>
  </si>
  <si>
    <t>tan(lb3)</t>
  </si>
  <si>
    <t>d3</t>
  </si>
  <si>
    <t>tan(lb4)</t>
  </si>
  <si>
    <t>tan(lb1/2)</t>
  </si>
  <si>
    <t>tan(lb2/2)</t>
  </si>
  <si>
    <t>tan(lb3/2)</t>
  </si>
  <si>
    <t>tan(lb4/2)</t>
  </si>
  <si>
    <t>r = a/ln(b)</t>
  </si>
  <si>
    <t>theta</t>
  </si>
  <si>
    <t>suction</t>
  </si>
  <si>
    <t>Hyperbole 1</t>
  </si>
  <si>
    <t>Hyperbole 2</t>
  </si>
  <si>
    <t>Hyperbole 3</t>
  </si>
  <si>
    <t>Hyperbole 4</t>
  </si>
  <si>
    <t>SWCC - continuous</t>
  </si>
  <si>
    <t>% Sand</t>
  </si>
  <si>
    <r>
      <t>S</t>
    </r>
    <r>
      <rPr>
        <vertAlign val="subscript"/>
        <sz val="10"/>
        <color theme="1"/>
        <rFont val="Arial"/>
        <family val="2"/>
      </rPr>
      <t>res1</t>
    </r>
  </si>
  <si>
    <r>
      <t>S</t>
    </r>
    <r>
      <rPr>
        <vertAlign val="subscript"/>
        <sz val="10"/>
        <color theme="1"/>
        <rFont val="Arial"/>
        <family val="2"/>
      </rPr>
      <t>b</t>
    </r>
  </si>
  <si>
    <r>
      <t>S</t>
    </r>
    <r>
      <rPr>
        <vertAlign val="subscript"/>
        <sz val="10"/>
        <color theme="1"/>
        <rFont val="Arial"/>
        <family val="2"/>
      </rPr>
      <t>res2</t>
    </r>
  </si>
  <si>
    <r>
      <rPr>
        <sz val="10"/>
        <color theme="1"/>
        <rFont val="Symbol"/>
        <family val="1"/>
        <charset val="2"/>
      </rPr>
      <t>y</t>
    </r>
    <r>
      <rPr>
        <vertAlign val="subscript"/>
        <sz val="10"/>
        <color theme="1"/>
        <rFont val="Arial"/>
        <family val="2"/>
      </rPr>
      <t>res1</t>
    </r>
  </si>
  <si>
    <r>
      <rPr>
        <sz val="10"/>
        <color theme="1"/>
        <rFont val="Symbol"/>
        <family val="1"/>
        <charset val="2"/>
      </rPr>
      <t>y</t>
    </r>
    <r>
      <rPr>
        <vertAlign val="subscript"/>
        <sz val="10"/>
        <color theme="1"/>
        <rFont val="Arial"/>
        <family val="2"/>
      </rPr>
      <t>b2</t>
    </r>
  </si>
  <si>
    <r>
      <rPr>
        <sz val="10"/>
        <color theme="1"/>
        <rFont val="Symbol"/>
        <family val="1"/>
        <charset val="2"/>
      </rPr>
      <t>y</t>
    </r>
    <r>
      <rPr>
        <vertAlign val="subscript"/>
        <sz val="10"/>
        <color theme="1"/>
        <rFont val="Arial"/>
        <family val="2"/>
      </rPr>
      <t>res2</t>
    </r>
  </si>
  <si>
    <t>Input</t>
  </si>
  <si>
    <t>With defloculant</t>
  </si>
  <si>
    <t>Without defloculant</t>
  </si>
  <si>
    <t>% Silt</t>
  </si>
  <si>
    <t>% Clay</t>
  </si>
  <si>
    <t>% Liquid Limit</t>
  </si>
  <si>
    <t>% Plastic Index</t>
  </si>
  <si>
    <t>Input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</si>
</sst>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0.00000"/>
    <numFmt numFmtId="167" formatCode="0.0"/>
    <numFmt numFmtId="168" formatCode="#,##0.000000"/>
    <numFmt numFmtId="169" formatCode="#,##0.00000000"/>
    <numFmt numFmtId="170" formatCode="0.000000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Symbol"/>
      <family val="1"/>
      <charset val="2"/>
    </font>
    <font>
      <sz val="10"/>
      <color theme="1"/>
      <name val="Aria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center" vertical="center"/>
    </xf>
    <xf numFmtId="0" fontId="2" fillId="0" borderId="0" xfId="1" applyFont="1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/>
    <xf numFmtId="164" fontId="1" fillId="0" borderId="1" xfId="1" applyNumberFormat="1" applyBorder="1"/>
    <xf numFmtId="165" fontId="1" fillId="0" borderId="1" xfId="1" applyNumberFormat="1" applyBorder="1"/>
    <xf numFmtId="11" fontId="1" fillId="0" borderId="1" xfId="1" applyNumberFormat="1" applyBorder="1"/>
    <xf numFmtId="0" fontId="1" fillId="0" borderId="0" xfId="1"/>
    <xf numFmtId="166" fontId="1" fillId="0" borderId="1" xfId="1" applyNumberFormat="1" applyBorder="1"/>
    <xf numFmtId="165" fontId="1" fillId="0" borderId="0" xfId="1" applyNumberFormat="1"/>
    <xf numFmtId="167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5" fillId="0" borderId="0" xfId="0" applyFont="1"/>
    <xf numFmtId="0" fontId="4" fillId="0" borderId="1" xfId="0" applyFont="1" applyBorder="1"/>
    <xf numFmtId="9" fontId="5" fillId="3" borderId="1" xfId="0" applyNumberFormat="1" applyFont="1" applyFill="1" applyBorder="1"/>
    <xf numFmtId="0" fontId="5" fillId="0" borderId="1" xfId="0" applyFont="1" applyBorder="1"/>
    <xf numFmtId="4" fontId="5" fillId="2" borderId="1" xfId="0" applyNumberFormat="1" applyFont="1" applyFill="1" applyBorder="1"/>
    <xf numFmtId="0" fontId="7" fillId="0" borderId="0" xfId="0" applyFont="1" applyAlignment="1">
      <alignment horizontal="right" vertical="center" wrapText="1"/>
    </xf>
    <xf numFmtId="9" fontId="5" fillId="2" borderId="1" xfId="0" applyNumberFormat="1" applyFont="1" applyFill="1" applyBorder="1"/>
    <xf numFmtId="4" fontId="5" fillId="3" borderId="1" xfId="0" applyNumberFormat="1" applyFont="1" applyFill="1" applyBorder="1"/>
    <xf numFmtId="0" fontId="9" fillId="0" borderId="1" xfId="0" applyFont="1" applyBorder="1"/>
    <xf numFmtId="9" fontId="0" fillId="0" borderId="0" xfId="0" applyNumberFormat="1"/>
    <xf numFmtId="168" fontId="0" fillId="0" borderId="0" xfId="0" applyNumberFormat="1"/>
    <xf numFmtId="169" fontId="0" fillId="0" borderId="0" xfId="0" applyNumberFormat="1"/>
    <xf numFmtId="4" fontId="0" fillId="2" borderId="0" xfId="0" applyNumberFormat="1" applyFill="1"/>
    <xf numFmtId="169" fontId="0" fillId="0" borderId="0" xfId="0" applyNumberFormat="1" applyAlignment="1">
      <alignment horizontal="center"/>
    </xf>
    <xf numFmtId="170" fontId="0" fillId="0" borderId="0" xfId="0" applyNumberForma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 xr:uid="{D803E450-3AB1-4A94-9ED3-F63E374A3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664129483814523"/>
          <c:y val="4.6296296296296294E-2"/>
          <c:w val="0.81263648293963253"/>
          <c:h val="0.7920519830854476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Sheet2!$I$15:$I$100</c:f>
              <c:numCache>
                <c:formatCode>#,##0.00</c:formatCode>
                <c:ptCount val="86"/>
                <c:pt idx="0">
                  <c:v>0.01</c:v>
                </c:pt>
                <c:pt idx="1">
                  <c:v>4.9787068367863944E-2</c:v>
                </c:pt>
                <c:pt idx="2">
                  <c:v>6.0810062625217973E-2</c:v>
                </c:pt>
                <c:pt idx="3">
                  <c:v>7.4273578214333877E-2</c:v>
                </c:pt>
                <c:pt idx="4">
                  <c:v>9.0717953289412512E-2</c:v>
                </c:pt>
                <c:pt idx="5">
                  <c:v>0.11080315836233387</c:v>
                </c:pt>
                <c:pt idx="6">
                  <c:v>0.1353352832366127</c:v>
                </c:pt>
                <c:pt idx="7">
                  <c:v>0.16529888822158653</c:v>
                </c:pt>
                <c:pt idx="8">
                  <c:v>0.20189651799465538</c:v>
                </c:pt>
                <c:pt idx="9">
                  <c:v>0.24659696394160649</c:v>
                </c:pt>
                <c:pt idx="10">
                  <c:v>0.30119421191220214</c:v>
                </c:pt>
                <c:pt idx="11">
                  <c:v>0.36787944117144233</c:v>
                </c:pt>
                <c:pt idx="12">
                  <c:v>0.44932896411722156</c:v>
                </c:pt>
                <c:pt idx="13">
                  <c:v>0.54881163609402639</c:v>
                </c:pt>
                <c:pt idx="14">
                  <c:v>0.67032004603563933</c:v>
                </c:pt>
                <c:pt idx="15">
                  <c:v>0.81873075307798182</c:v>
                </c:pt>
                <c:pt idx="16">
                  <c:v>1</c:v>
                </c:pt>
                <c:pt idx="17">
                  <c:v>1.2214027581601699</c:v>
                </c:pt>
                <c:pt idx="18">
                  <c:v>1.4918246976412703</c:v>
                </c:pt>
                <c:pt idx="19">
                  <c:v>1.8221188003905089</c:v>
                </c:pt>
                <c:pt idx="20">
                  <c:v>2.2255409284924679</c:v>
                </c:pt>
                <c:pt idx="21">
                  <c:v>2.7182818284590451</c:v>
                </c:pt>
                <c:pt idx="22">
                  <c:v>3.3201169227365472</c:v>
                </c:pt>
                <c:pt idx="23">
                  <c:v>4.0551999668446745</c:v>
                </c:pt>
                <c:pt idx="24">
                  <c:v>4.9530324243951149</c:v>
                </c:pt>
                <c:pt idx="25">
                  <c:v>6.0496474644129465</c:v>
                </c:pt>
                <c:pt idx="26">
                  <c:v>7.3890560989306504</c:v>
                </c:pt>
                <c:pt idx="27">
                  <c:v>9.025013499434122</c:v>
                </c:pt>
                <c:pt idx="28">
                  <c:v>11.023176380641601</c:v>
                </c:pt>
                <c:pt idx="29">
                  <c:v>13.463738035001692</c:v>
                </c:pt>
                <c:pt idx="30">
                  <c:v>16.444646771097215</c:v>
                </c:pt>
                <c:pt idx="31">
                  <c:v>20.085536923187874</c:v>
                </c:pt>
                <c:pt idx="32">
                  <c:v>24.532530197109594</c:v>
                </c:pt>
                <c:pt idx="33">
                  <c:v>29.964100047397316</c:v>
                </c:pt>
                <c:pt idx="34">
                  <c:v>36.598234443678351</c:v>
                </c:pt>
                <c:pt idx="35">
                  <c:v>44.70118449330127</c:v>
                </c:pt>
                <c:pt idx="36">
                  <c:v>54.598150033144769</c:v>
                </c:pt>
                <c:pt idx="37">
                  <c:v>66.686331040925808</c:v>
                </c:pt>
                <c:pt idx="38">
                  <c:v>81.450868664968937</c:v>
                </c:pt>
                <c:pt idx="39">
                  <c:v>99.484315641934828</c:v>
                </c:pt>
                <c:pt idx="40">
                  <c:v>121.51041751873605</c:v>
                </c:pt>
                <c:pt idx="41">
                  <c:v>148.41315910257805</c:v>
                </c:pt>
                <c:pt idx="42">
                  <c:v>181.27224187515299</c:v>
                </c:pt>
                <c:pt idx="43">
                  <c:v>221.40641620418933</c:v>
                </c:pt>
                <c:pt idx="44">
                  <c:v>270.42640742615544</c:v>
                </c:pt>
                <c:pt idx="45">
                  <c:v>330.2995599096518</c:v>
                </c:pt>
                <c:pt idx="46">
                  <c:v>403.42879349273909</c:v>
                </c:pt>
                <c:pt idx="47">
                  <c:v>492.74904109326116</c:v>
                </c:pt>
                <c:pt idx="48">
                  <c:v>601.84503787208814</c:v>
                </c:pt>
                <c:pt idx="49">
                  <c:v>735.09518924198051</c:v>
                </c:pt>
                <c:pt idx="50">
                  <c:v>897.84729165042631</c:v>
                </c:pt>
                <c:pt idx="51">
                  <c:v>1096.6331584284585</c:v>
                </c:pt>
                <c:pt idx="52">
                  <c:v>1339.430764394418</c:v>
                </c:pt>
                <c:pt idx="53">
                  <c:v>1635.984429995927</c:v>
                </c:pt>
                <c:pt idx="54">
                  <c:v>1998.1958951041172</c:v>
                </c:pt>
                <c:pt idx="55">
                  <c:v>2440.6019776244984</c:v>
                </c:pt>
                <c:pt idx="56">
                  <c:v>2980.9579870417283</c:v>
                </c:pt>
                <c:pt idx="57">
                  <c:v>3640.9503073323522</c:v>
                </c:pt>
                <c:pt idx="58">
                  <c:v>4447.0667476998578</c:v>
                </c:pt>
                <c:pt idx="59">
                  <c:v>5431.6595913629781</c:v>
                </c:pt>
                <c:pt idx="60">
                  <c:v>6634.2440062778896</c:v>
                </c:pt>
                <c:pt idx="61">
                  <c:v>8103.0839275752978</c:v>
                </c:pt>
                <c:pt idx="62">
                  <c:v>9897.1290587437161</c:v>
                </c:pt>
                <c:pt idx="63">
                  <c:v>12088.380730216624</c:v>
                </c:pt>
                <c:pt idx="64">
                  <c:v>14764.78156557669</c:v>
                </c:pt>
                <c:pt idx="65">
                  <c:v>18033.744927827436</c:v>
                </c:pt>
                <c:pt idx="66">
                  <c:v>22026.46579480519</c:v>
                </c:pt>
                <c:pt idx="67">
                  <c:v>26903.186074294867</c:v>
                </c:pt>
                <c:pt idx="68">
                  <c:v>32859.625674440053</c:v>
                </c:pt>
                <c:pt idx="69">
                  <c:v>40134.837430871783</c:v>
                </c:pt>
                <c:pt idx="70">
                  <c:v>49020.801136376787</c:v>
                </c:pt>
                <c:pt idx="71">
                  <c:v>50000</c:v>
                </c:pt>
                <c:pt idx="72">
                  <c:v>73130.441833408171</c:v>
                </c:pt>
                <c:pt idx="73">
                  <c:v>89321.723360796706</c:v>
                </c:pt>
                <c:pt idx="74">
                  <c:v>109097.79927649669</c:v>
                </c:pt>
                <c:pt idx="75">
                  <c:v>133252.35294551754</c:v>
                </c:pt>
                <c:pt idx="76">
                  <c:v>162754.79141898773</c:v>
                </c:pt>
                <c:pt idx="77">
                  <c:v>198789.15114293463</c:v>
                </c:pt>
                <c:pt idx="78">
                  <c:v>242801.61749829949</c:v>
                </c:pt>
                <c:pt idx="79">
                  <c:v>296558.56529817334</c:v>
                </c:pt>
                <c:pt idx="80">
                  <c:v>362217.44961121149</c:v>
                </c:pt>
                <c:pt idx="81">
                  <c:v>442413.39200887649</c:v>
                </c:pt>
                <c:pt idx="82">
                  <c:v>540364.93724663777</c:v>
                </c:pt>
                <c:pt idx="83">
                  <c:v>660003.22476609121</c:v>
                </c:pt>
                <c:pt idx="84">
                  <c:v>806129.75912390975</c:v>
                </c:pt>
                <c:pt idx="85">
                  <c:v>984609.111228936</c:v>
                </c:pt>
              </c:numCache>
            </c:numRef>
          </c:xVal>
          <c:yVal>
            <c:numRef>
              <c:f>Sheet2!$N$15:$N$100</c:f>
              <c:numCache>
                <c:formatCode>#,##0.00</c:formatCode>
                <c:ptCount val="86"/>
                <c:pt idx="0">
                  <c:v>99.858493223297614</c:v>
                </c:pt>
                <c:pt idx="1">
                  <c:v>99.813646756824255</c:v>
                </c:pt>
                <c:pt idx="2">
                  <c:v>99.805986583114588</c:v>
                </c:pt>
                <c:pt idx="3">
                  <c:v>99.797669968547837</c:v>
                </c:pt>
                <c:pt idx="4">
                  <c:v>99.788608783703239</c:v>
                </c:pt>
                <c:pt idx="5">
                  <c:v>99.778698386510655</c:v>
                </c:pt>
                <c:pt idx="6">
                  <c:v>99.767813565210986</c:v>
                </c:pt>
                <c:pt idx="7">
                  <c:v>99.755803224168687</c:v>
                </c:pt>
                <c:pt idx="8">
                  <c:v>99.742483334110432</c:v>
                </c:pt>
                <c:pt idx="9">
                  <c:v>99.72762744891412</c:v>
                </c:pt>
                <c:pt idx="10">
                  <c:v>99.710953751824832</c:v>
                </c:pt>
                <c:pt idx="11">
                  <c:v>99.69210705784468</c:v>
                </c:pt>
                <c:pt idx="12">
                  <c:v>99.670633330823705</c:v>
                </c:pt>
                <c:pt idx="13">
                  <c:v>99.645942829514922</c:v>
                </c:pt>
                <c:pt idx="14">
                  <c:v>99.617255522798189</c:v>
                </c:pt>
                <c:pt idx="15">
                  <c:v>99.583518040357944</c:v>
                </c:pt>
                <c:pt idx="16">
                  <c:v>99.543273432678859</c:v>
                </c:pt>
                <c:pt idx="17">
                  <c:v>99.494449912611174</c:v>
                </c:pt>
                <c:pt idx="18">
                  <c:v>99.434005249501752</c:v>
                </c:pt>
                <c:pt idx="19">
                  <c:v>99.357303762675713</c:v>
                </c:pt>
                <c:pt idx="20">
                  <c:v>99.25697572761436</c:v>
                </c:pt>
                <c:pt idx="21">
                  <c:v>99.120710478815056</c:v>
                </c:pt>
                <c:pt idx="22">
                  <c:v>98.926580376485333</c:v>
                </c:pt>
                <c:pt idx="23">
                  <c:v>98.631221819455277</c:v>
                </c:pt>
                <c:pt idx="24">
                  <c:v>98.129830987996144</c:v>
                </c:pt>
                <c:pt idx="25">
                  <c:v>97.07142351804211</c:v>
                </c:pt>
                <c:pt idx="26">
                  <c:v>93.950713824388686</c:v>
                </c:pt>
                <c:pt idx="27">
                  <c:v>85.494800849482004</c:v>
                </c:pt>
                <c:pt idx="28">
                  <c:v>73.422002305150613</c:v>
                </c:pt>
                <c:pt idx="29">
                  <c:v>60.976033386282381</c:v>
                </c:pt>
                <c:pt idx="30">
                  <c:v>50.371841661921394</c:v>
                </c:pt>
                <c:pt idx="31">
                  <c:v>44.923265621513991</c:v>
                </c:pt>
                <c:pt idx="32">
                  <c:v>42.83006637937936</c:v>
                </c:pt>
                <c:pt idx="33">
                  <c:v>41.696231332728246</c:v>
                </c:pt>
                <c:pt idx="34">
                  <c:v>40.873243304691101</c:v>
                </c:pt>
                <c:pt idx="35">
                  <c:v>40.188273300215116</c:v>
                </c:pt>
                <c:pt idx="36">
                  <c:v>39.577398737966206</c:v>
                </c:pt>
                <c:pt idx="37">
                  <c:v>39.010059231505011</c:v>
                </c:pt>
                <c:pt idx="38">
                  <c:v>38.469179217564829</c:v>
                </c:pt>
                <c:pt idx="39">
                  <c:v>37.943983095360807</c:v>
                </c:pt>
                <c:pt idx="40">
                  <c:v>37.42671103521127</c:v>
                </c:pt>
                <c:pt idx="41">
                  <c:v>36.91094013059913</c:v>
                </c:pt>
                <c:pt idx="42">
                  <c:v>36.390823694026182</c:v>
                </c:pt>
                <c:pt idx="43">
                  <c:v>35.861148530197227</c:v>
                </c:pt>
                <c:pt idx="44">
                  <c:v>35.318283298136095</c:v>
                </c:pt>
                <c:pt idx="45">
                  <c:v>34.761739175780093</c:v>
                </c:pt>
                <c:pt idx="46">
                  <c:v>34.195203759092792</c:v>
                </c:pt>
                <c:pt idx="47">
                  <c:v>33.625538580201649</c:v>
                </c:pt>
                <c:pt idx="48">
                  <c:v>33.059669859932853</c:v>
                </c:pt>
                <c:pt idx="49">
                  <c:v>32.501459056974653</c:v>
                </c:pt>
                <c:pt idx="50">
                  <c:v>31.950587381642976</c:v>
                </c:pt>
                <c:pt idx="51">
                  <c:v>31.403356737429263</c:v>
                </c:pt>
                <c:pt idx="52">
                  <c:v>30.85397836200471</c:v>
                </c:pt>
                <c:pt idx="53">
                  <c:v>30.295262503070845</c:v>
                </c:pt>
                <c:pt idx="54">
                  <c:v>29.718361651229934</c:v>
                </c:pt>
                <c:pt idx="55">
                  <c:v>29.111459031021582</c:v>
                </c:pt>
                <c:pt idx="56">
                  <c:v>28.45696124581027</c:v>
                </c:pt>
                <c:pt idx="57">
                  <c:v>27.725786545594609</c:v>
                </c:pt>
                <c:pt idx="58">
                  <c:v>26.865004293290369</c:v>
                </c:pt>
                <c:pt idx="59">
                  <c:v>25.769302354177043</c:v>
                </c:pt>
                <c:pt idx="60">
                  <c:v>24.216369959291214</c:v>
                </c:pt>
                <c:pt idx="61">
                  <c:v>21.77983908890878</c:v>
                </c:pt>
                <c:pt idx="62">
                  <c:v>18.232945864672022</c:v>
                </c:pt>
                <c:pt idx="63">
                  <c:v>15.6196827266171</c:v>
                </c:pt>
                <c:pt idx="64">
                  <c:v>13.195901912485347</c:v>
                </c:pt>
                <c:pt idx="65">
                  <c:v>9.7469596248669959</c:v>
                </c:pt>
                <c:pt idx="66">
                  <c:v>7.4620566137440614</c:v>
                </c:pt>
                <c:pt idx="67">
                  <c:v>6.1293019366088126</c:v>
                </c:pt>
                <c:pt idx="68">
                  <c:v>5.2812109193554173</c:v>
                </c:pt>
                <c:pt idx="69">
                  <c:v>4.6780771770113985</c:v>
                </c:pt>
                <c:pt idx="70">
                  <c:v>4.2089915636604571</c:v>
                </c:pt>
                <c:pt idx="71">
                  <c:v>4.1675397219898658</c:v>
                </c:pt>
                <c:pt idx="72">
                  <c:v>3.4807118052623967</c:v>
                </c:pt>
                <c:pt idx="73">
                  <c:v>3.17592407376402</c:v>
                </c:pt>
                <c:pt idx="74">
                  <c:v>2.89502786910659</c:v>
                </c:pt>
                <c:pt idx="75">
                  <c:v>2.6315146908954206</c:v>
                </c:pt>
                <c:pt idx="76">
                  <c:v>2.3810264167300406</c:v>
                </c:pt>
                <c:pt idx="77">
                  <c:v>2.140540476986434</c:v>
                </c:pt>
                <c:pt idx="78">
                  <c:v>1.9078974314676393</c:v>
                </c:pt>
                <c:pt idx="79">
                  <c:v>1.6815148783801324</c:v>
                </c:pt>
                <c:pt idx="80">
                  <c:v>1.4602075996267423</c:v>
                </c:pt>
                <c:pt idx="81">
                  <c:v>1.2430707710817672</c:v>
                </c:pt>
                <c:pt idx="82">
                  <c:v>1.0294019503969567</c:v>
                </c:pt>
                <c:pt idx="83">
                  <c:v>0.81864765555030627</c:v>
                </c:pt>
                <c:pt idx="84">
                  <c:v>0.61036596826603629</c:v>
                </c:pt>
                <c:pt idx="85">
                  <c:v>0.40419983615613786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D6-40AC-9623-B3F461A46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217760"/>
        <c:axId val="1217235648"/>
      </c:scatterChart>
      <c:valAx>
        <c:axId val="121721776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Soil Suction</a:t>
                </a:r>
                <a:r>
                  <a:rPr lang="pt-BR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(kPa)</a:t>
                </a:r>
                <a:endParaRPr lang="pt-BR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39730664916885394"/>
              <c:y val="0.924976669582968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217235648"/>
        <c:crosses val="autoZero"/>
        <c:crossBetween val="midCat"/>
        <c:majorUnit val="10"/>
      </c:valAx>
      <c:valAx>
        <c:axId val="121723564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pt-BR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Degree of Saturation</a:t>
                </a:r>
                <a:r>
                  <a:rPr lang="pt-BR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(%)</a:t>
                </a:r>
                <a:endParaRPr lang="pt-BR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77777777777779E-3"/>
              <c:y val="0.193201735199766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217217760"/>
        <c:crossesAt val="1.0000000000000005E-7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10</xdr:row>
      <xdr:rowOff>161925</xdr:rowOff>
    </xdr:from>
    <xdr:to>
      <xdr:col>7</xdr:col>
      <xdr:colOff>400050</xdr:colOff>
      <xdr:row>28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EF9D40-ABE9-6776-9845-FBEFB03CD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8FD4-D2ED-464F-B053-9F44661ED1D3}">
  <dimension ref="A1:P100"/>
  <sheetViews>
    <sheetView tabSelected="1" workbookViewId="0">
      <selection activeCell="D2" sqref="D2"/>
    </sheetView>
  </sheetViews>
  <sheetFormatPr defaultColWidth="9.109375" defaultRowHeight="13.2"/>
  <cols>
    <col min="1" max="1" width="12" style="14" customWidth="1"/>
    <col min="2" max="2" width="10.88671875" style="14" bestFit="1" customWidth="1"/>
    <col min="3" max="3" width="9.33203125" style="14" bestFit="1" customWidth="1"/>
    <col min="4" max="5" width="9.109375" style="14"/>
    <col min="6" max="6" width="10.109375" style="14" bestFit="1" customWidth="1"/>
    <col min="7" max="8" width="9.109375" style="14"/>
    <col min="9" max="9" width="12.109375" style="14" bestFit="1" customWidth="1"/>
    <col min="10" max="13" width="12" style="14" bestFit="1" customWidth="1"/>
    <col min="14" max="14" width="18.6640625" style="14" bestFit="1" customWidth="1"/>
    <col min="15" max="15" width="15" style="14" bestFit="1" customWidth="1"/>
    <col min="16" max="16" width="9.33203125" style="14" bestFit="1" customWidth="1"/>
    <col min="17" max="16384" width="9.109375" style="14"/>
  </cols>
  <sheetData>
    <row r="1" spans="1:16">
      <c r="A1" s="30" t="s">
        <v>41</v>
      </c>
      <c r="B1" s="30"/>
      <c r="C1" s="30"/>
      <c r="E1" s="30" t="s">
        <v>9</v>
      </c>
      <c r="F1" s="30"/>
      <c r="G1" s="30"/>
      <c r="I1" s="5" t="s">
        <v>15</v>
      </c>
      <c r="J1" s="6">
        <f>(1-F4)/LN(F3/F2)</f>
        <v>0.76647645878554771</v>
      </c>
      <c r="K1" s="5" t="s">
        <v>16</v>
      </c>
      <c r="L1" s="7">
        <f>2*EXP(1/LN(F3/F2))</f>
        <v>7.3932505504208512</v>
      </c>
    </row>
    <row r="2" spans="1:16" ht="26.4">
      <c r="A2" s="31" t="s">
        <v>42</v>
      </c>
      <c r="B2" s="15" t="s">
        <v>34</v>
      </c>
      <c r="C2" s="16">
        <v>0.2</v>
      </c>
      <c r="E2" s="22">
        <v>0</v>
      </c>
      <c r="F2" s="18">
        <f>Sheet1!Z3</f>
        <v>7.8510525403422742</v>
      </c>
      <c r="G2" s="17" t="s">
        <v>1</v>
      </c>
      <c r="I2" s="5" t="s">
        <v>17</v>
      </c>
      <c r="J2" s="6">
        <f>(F4-F6)/LN(F5/F3)</f>
        <v>2.2235020005673595E-2</v>
      </c>
      <c r="K2" s="5" t="s">
        <v>18</v>
      </c>
      <c r="L2" s="7">
        <f>2*EXP(1/LN(F5/F3))</f>
        <v>2.3437110722944978</v>
      </c>
      <c r="N2" s="16"/>
      <c r="O2" s="19" t="s">
        <v>48</v>
      </c>
      <c r="P2" s="19"/>
    </row>
    <row r="3" spans="1:16" ht="15.6">
      <c r="A3" s="31"/>
      <c r="B3" s="15" t="s">
        <v>44</v>
      </c>
      <c r="C3" s="16">
        <v>0.3</v>
      </c>
      <c r="E3" s="22" t="s">
        <v>38</v>
      </c>
      <c r="F3" s="18">
        <f>Sheet1!Z4</f>
        <v>16.869589683142038</v>
      </c>
      <c r="G3" s="17" t="s">
        <v>2</v>
      </c>
      <c r="I3" s="5" t="s">
        <v>19</v>
      </c>
      <c r="J3" s="6">
        <f>(F6-F8)/LN(F7/F5)</f>
        <v>0.42539186089502734</v>
      </c>
      <c r="K3" s="5" t="s">
        <v>20</v>
      </c>
      <c r="L3" s="8">
        <f>2*EXP(1/LN(F7/F5))</f>
        <v>12.21902046235955</v>
      </c>
    </row>
    <row r="4" spans="1:16" ht="15.6">
      <c r="A4" s="31"/>
      <c r="B4" s="15" t="s">
        <v>45</v>
      </c>
      <c r="C4" s="16">
        <v>0.5</v>
      </c>
      <c r="E4" s="17" t="s">
        <v>35</v>
      </c>
      <c r="F4" s="20">
        <f>Sheet1!$M$3</f>
        <v>0.41374900664883418</v>
      </c>
      <c r="G4" s="17" t="s">
        <v>3</v>
      </c>
      <c r="I4" s="5" t="s">
        <v>21</v>
      </c>
      <c r="J4" s="6">
        <f>F8/LN(1000000/F7)</f>
        <v>9.3179286245323317E-3</v>
      </c>
      <c r="K4" s="9"/>
      <c r="L4" s="9"/>
    </row>
    <row r="5" spans="1:16" ht="15.6">
      <c r="A5" s="31" t="s">
        <v>43</v>
      </c>
      <c r="B5" s="15" t="s">
        <v>34</v>
      </c>
      <c r="C5" s="16">
        <v>0.6</v>
      </c>
      <c r="E5" s="22" t="s">
        <v>39</v>
      </c>
      <c r="F5" s="18">
        <f>Sheet1!Z5</f>
        <v>9238.5772630544307</v>
      </c>
      <c r="G5" s="17" t="s">
        <v>2</v>
      </c>
      <c r="I5" s="5" t="s">
        <v>22</v>
      </c>
      <c r="J5" s="10">
        <f>(-1+(1+J1^2)^0.5)/J1</f>
        <v>0.33915565488067456</v>
      </c>
      <c r="K5" s="9"/>
      <c r="L5" s="9"/>
    </row>
    <row r="6" spans="1:16" ht="15.6">
      <c r="A6" s="31"/>
      <c r="B6" s="15" t="s">
        <v>44</v>
      </c>
      <c r="C6" s="16">
        <v>0.3</v>
      </c>
      <c r="E6" s="17" t="s">
        <v>36</v>
      </c>
      <c r="F6" s="20">
        <f>Sheet1!$M$4</f>
        <v>0.27354318404412231</v>
      </c>
      <c r="G6" s="17" t="s">
        <v>3</v>
      </c>
      <c r="I6" s="5" t="s">
        <v>23</v>
      </c>
      <c r="J6" s="10">
        <f>(-1+(1+J2^2)^0.5)/J2</f>
        <v>1.111613622897499E-2</v>
      </c>
      <c r="K6" s="9"/>
      <c r="L6" s="9"/>
    </row>
    <row r="7" spans="1:16" ht="15.6">
      <c r="A7" s="31"/>
      <c r="B7" s="15" t="s">
        <v>45</v>
      </c>
      <c r="C7" s="16">
        <v>0.1</v>
      </c>
      <c r="E7" s="22" t="s">
        <v>40</v>
      </c>
      <c r="F7" s="18">
        <f>Sheet1!Z6</f>
        <v>16053.403934517613</v>
      </c>
      <c r="G7" s="17" t="s">
        <v>2</v>
      </c>
      <c r="I7" s="5" t="s">
        <v>24</v>
      </c>
      <c r="J7" s="10">
        <f>(-1+(1+J3^2)^0.5)/J3</f>
        <v>0.20385679920105382</v>
      </c>
      <c r="K7" s="11"/>
      <c r="L7" s="9"/>
    </row>
    <row r="8" spans="1:16" ht="15.6">
      <c r="A8" s="29" t="s">
        <v>46</v>
      </c>
      <c r="B8" s="29"/>
      <c r="C8" s="16">
        <v>0.2</v>
      </c>
      <c r="E8" s="17" t="s">
        <v>37</v>
      </c>
      <c r="F8" s="20">
        <f>Sheet1!$M$5</f>
        <v>3.8500137736355973E-2</v>
      </c>
      <c r="G8" s="17" t="s">
        <v>3</v>
      </c>
      <c r="I8" s="5" t="s">
        <v>25</v>
      </c>
      <c r="J8" s="10">
        <f>(-1+(1+J4^2)^0.5)/J4</f>
        <v>4.6588631894258154E-3</v>
      </c>
      <c r="K8" s="9"/>
      <c r="L8" s="11"/>
    </row>
    <row r="9" spans="1:16">
      <c r="A9" s="29" t="s">
        <v>47</v>
      </c>
      <c r="B9" s="29"/>
      <c r="C9" s="16">
        <v>0.15</v>
      </c>
      <c r="E9" s="17" t="s">
        <v>0</v>
      </c>
      <c r="F9" s="21">
        <v>0.08</v>
      </c>
      <c r="G9" s="17" t="s">
        <v>4</v>
      </c>
      <c r="I9" s="3"/>
      <c r="J9" s="3"/>
      <c r="K9" s="9"/>
      <c r="L9" s="9"/>
      <c r="M9" s="9"/>
      <c r="N9" s="11"/>
    </row>
    <row r="10" spans="1:16">
      <c r="A10" s="30" t="s">
        <v>6</v>
      </c>
      <c r="B10" s="30"/>
      <c r="C10" s="18">
        <v>1</v>
      </c>
      <c r="I10" s="5" t="s">
        <v>26</v>
      </c>
      <c r="J10" s="6">
        <f>J5</f>
        <v>0.33915565488067456</v>
      </c>
      <c r="K10" s="6">
        <f>(J5-J6)/(1+J5*J6)</f>
        <v>0.32680742183948036</v>
      </c>
      <c r="L10" s="6">
        <f>(J6-J7)/(1+J6*J7)</f>
        <v>-0.19230488089089151</v>
      </c>
      <c r="M10" s="6">
        <f>(J7-J8)/(1+J7*J8)</f>
        <v>0.19900892908470605</v>
      </c>
      <c r="N10" s="9"/>
    </row>
    <row r="11" spans="1:16">
      <c r="I11" s="5" t="s">
        <v>27</v>
      </c>
      <c r="J11" s="7">
        <f>-ATAN(J1)/2</f>
        <v>-0.32698145919250443</v>
      </c>
      <c r="K11" s="7">
        <f>-(ATAN(J1)+ATAN(J2))/2</f>
        <v>-0.33809713758738447</v>
      </c>
      <c r="L11" s="7">
        <f>-(ATAN(J2)+ATAN(J3))/2</f>
        <v>-0.21221693355477184</v>
      </c>
      <c r="M11" s="7">
        <f>-(ATAN(J3)+ATAN(J4))/2</f>
        <v>-0.20576008464286275</v>
      </c>
      <c r="N11" s="9"/>
    </row>
    <row r="12" spans="1:16">
      <c r="I12" s="9"/>
      <c r="J12" s="11"/>
      <c r="K12" s="11"/>
      <c r="L12" s="11"/>
      <c r="M12" s="11"/>
      <c r="N12" s="9"/>
    </row>
    <row r="13" spans="1:16">
      <c r="I13" s="9"/>
      <c r="J13" s="9"/>
      <c r="K13" s="9"/>
      <c r="L13" s="9"/>
      <c r="M13" s="9"/>
      <c r="N13" s="9"/>
    </row>
    <row r="14" spans="1:16">
      <c r="I14" s="4" t="s">
        <v>28</v>
      </c>
      <c r="J14" s="4" t="s">
        <v>29</v>
      </c>
      <c r="K14" s="4" t="s">
        <v>30</v>
      </c>
      <c r="L14" s="4" t="s">
        <v>31</v>
      </c>
      <c r="M14" s="4" t="s">
        <v>32</v>
      </c>
      <c r="N14" s="4" t="s">
        <v>33</v>
      </c>
    </row>
    <row r="15" spans="1:16">
      <c r="I15" s="13">
        <v>0.01</v>
      </c>
      <c r="J15" s="12">
        <f>100*(1+(TAN($J$11)*LN(I15/$F$2)*(1+$J$10^2)-(1+TAN($J$11)^2)*($J$10^2*(LN(I15/$F$2))^2+$F$9^2*(1-$J$10^2*TAN($J$11)^2)/(1+TAN($J$11)^2))^0.5)/(1-$J$10^2*TAN($J$11)^2))</f>
        <v>99.858493232639034</v>
      </c>
      <c r="K15" s="12">
        <f>100*($F$4+(TAN($K$11)*LN(I15/$F$3)*(1+$K$10^2)+(1+TAN($K$11)^2)*($K$10^2*(LN(I15/$F$3))^2+$F$9^2*(1-$K$10^2*TAN($K$11)^2)/(1+TAN($K$11)^2))^0.5)/(1-$K$10^2*TAN($K$11)^2))</f>
        <v>611.0509839870258</v>
      </c>
      <c r="L15" s="12">
        <f>100*($F$6+(TAN($L$11)*LN(I15/$F$5)*(1+$L$10^2)-(1+TAN($L$11)^2)*($L$10^2*(LN(I15/$F$5))^2+$F$9^2*(1-$L$10^2*TAN($L$11)^2)/(1+TAN($L$11)^2))^0.5)/(1-$L$10^2*TAN($L$11)^2))</f>
        <v>57.7759246016508</v>
      </c>
      <c r="M15" s="12">
        <f>100*($F$8+(TAN($M$11)*LN(I15/$F$7)*(1+$M$10^2)+(1+TAN($M$11)^2)*($M$10^2*(LN(I15/$F$7))^2+$F$9^2*(1-$M$10^2*TAN($M$11)^2)/(1+TAN($M$11)^2))^0.5)/(1-$M$10^2*TAN($M$11)^2))</f>
        <v>611.7984205314616</v>
      </c>
      <c r="N15" s="13">
        <f t="shared" ref="N15:N46" si="0">(J15-K15)/(1+(I15/(($F$3*$F$2)^0.5))^$L$1)+(K15-L15)/(1+(I15/(($F$5*$F$3)^0.5))^$L$2)+(L15-M15)/(1+(I15/(($F$7*$F$5)^0.5))^$L$3)+M15</f>
        <v>99.858493223297614</v>
      </c>
    </row>
    <row r="16" spans="1:16">
      <c r="I16" s="13">
        <v>4.9787068367863944E-2</v>
      </c>
      <c r="J16" s="12">
        <f t="shared" ref="J16:J79" si="1">100*(1+(TAN($J$11)*LN(I16/$F$2)*(1+$J$10^2)-(1+TAN($J$11)^2)*($J$10^2*(LN(I16/$F$2))^2+$F$9^2*(1-$J$10^2*TAN($J$11)^2)/(1+TAN($J$11)^2))^0.5)/(1-$J$10^2*TAN($J$11)^2))</f>
        <v>99.813647072082006</v>
      </c>
      <c r="K16" s="12">
        <f t="shared" ref="K16:K79" si="2">100*($F$4+(TAN($K$11)*LN(I16/$F$3)*(1+$K$10^2)+(1+TAN($K$11)^2)*($K$10^2*(LN(I16/$F$3))^2+$F$9^2*(1-$K$10^2*TAN($K$11)^2)/(1+TAN($K$11)^2))^0.5)/(1-$K$10^2*TAN($K$11)^2))</f>
        <v>488.05474343552208</v>
      </c>
      <c r="L16" s="12">
        <f t="shared" ref="L16:L79" si="3">100*($F$6+(TAN($L$11)*LN(I16/$F$5)*(1+$L$10^2)-(1+TAN($L$11)^2)*($L$10^2*(LN(I16/$F$5))^2+$F$9^2*(1-$L$10^2*TAN($L$11)^2)/(1+TAN($L$11)^2))^0.5)/(1-$L$10^2*TAN($L$11)^2))</f>
        <v>54.190808355245302</v>
      </c>
      <c r="M16" s="12">
        <f t="shared" ref="M16:M79" si="4">100*($F$8+(TAN($M$11)*LN(I16/$F$7)*(1+$M$10^2)+(1+TAN($M$11)^2)*($M$10^2*(LN(I16/$F$7))^2+$F$9^2*(1-$M$10^2*TAN($M$11)^2)/(1+TAN($M$11)^2))^0.5)/(1-$M$10^2*TAN($M$11)^2))</f>
        <v>543.53001965214332</v>
      </c>
      <c r="N16" s="13">
        <f t="shared" si="0"/>
        <v>99.813646756824255</v>
      </c>
    </row>
    <row r="17" spans="9:14">
      <c r="I17" s="13">
        <v>6.0810062625217973E-2</v>
      </c>
      <c r="J17" s="12">
        <f t="shared" si="1"/>
        <v>99.805987069617203</v>
      </c>
      <c r="K17" s="12">
        <f t="shared" si="2"/>
        <v>472.73118281108816</v>
      </c>
      <c r="L17" s="12">
        <f t="shared" si="3"/>
        <v>53.743810566333039</v>
      </c>
      <c r="M17" s="12">
        <f t="shared" si="4"/>
        <v>535.02421199420746</v>
      </c>
      <c r="N17" s="13">
        <f t="shared" si="0"/>
        <v>99.805986583114588</v>
      </c>
    </row>
    <row r="18" spans="9:14">
      <c r="I18" s="13">
        <v>7.4273578214333877E-2</v>
      </c>
      <c r="J18" s="12">
        <f t="shared" si="1"/>
        <v>99.797670718368565</v>
      </c>
      <c r="K18" s="12">
        <f t="shared" si="2"/>
        <v>457.40806165395531</v>
      </c>
      <c r="L18" s="12">
        <f t="shared" si="3"/>
        <v>53.29673451196517</v>
      </c>
      <c r="M18" s="12">
        <f t="shared" si="4"/>
        <v>526.51847037600135</v>
      </c>
      <c r="N18" s="13">
        <f t="shared" si="0"/>
        <v>99.797669968547837</v>
      </c>
    </row>
    <row r="19" spans="9:14">
      <c r="I19" s="13">
        <v>9.0717953289412512E-2</v>
      </c>
      <c r="J19" s="12">
        <f t="shared" si="1"/>
        <v>99.788609937797858</v>
      </c>
      <c r="K19" s="12">
        <f t="shared" si="2"/>
        <v>442.0854303323643</v>
      </c>
      <c r="L19" s="12">
        <f t="shared" si="3"/>
        <v>52.849576124679267</v>
      </c>
      <c r="M19" s="12">
        <f t="shared" si="4"/>
        <v>518.01279807326114</v>
      </c>
      <c r="N19" s="13">
        <f t="shared" si="0"/>
        <v>99.788608783703239</v>
      </c>
    </row>
    <row r="20" spans="9:14">
      <c r="I20" s="13">
        <v>0.11080315836233387</v>
      </c>
      <c r="J20" s="12">
        <f t="shared" si="1"/>
        <v>99.778700160255951</v>
      </c>
      <c r="K20" s="12">
        <f t="shared" si="2"/>
        <v>426.76334721320256</v>
      </c>
      <c r="L20" s="12">
        <f t="shared" si="3"/>
        <v>52.402331050287799</v>
      </c>
      <c r="M20" s="12">
        <f t="shared" si="4"/>
        <v>509.50719858195112</v>
      </c>
      <c r="N20" s="13">
        <f t="shared" si="0"/>
        <v>99.778698386510655</v>
      </c>
    </row>
    <row r="21" spans="9:14">
      <c r="I21" s="13">
        <v>0.1353352832366127</v>
      </c>
      <c r="J21" s="12">
        <f t="shared" si="1"/>
        <v>99.767816287007804</v>
      </c>
      <c r="K21" s="12">
        <f t="shared" si="2"/>
        <v>411.44188031447743</v>
      </c>
      <c r="L21" s="12">
        <f t="shared" si="3"/>
        <v>51.954994622168705</v>
      </c>
      <c r="M21" s="12">
        <f t="shared" si="4"/>
        <v>501.0016756370826</v>
      </c>
      <c r="N21" s="13">
        <f t="shared" si="0"/>
        <v>99.767813565210986</v>
      </c>
    </row>
    <row r="22" spans="9:14">
      <c r="I22" s="13">
        <v>0.16529888822158653</v>
      </c>
      <c r="J22" s="12">
        <f t="shared" si="1"/>
        <v>99.755807393598687</v>
      </c>
      <c r="K22" s="12">
        <f t="shared" si="2"/>
        <v>396.12110938484932</v>
      </c>
      <c r="L22" s="12">
        <f t="shared" si="3"/>
        <v>51.507561832740009</v>
      </c>
      <c r="M22" s="12">
        <f t="shared" si="4"/>
        <v>492.49623323349459</v>
      </c>
      <c r="N22" s="13">
        <f t="shared" si="0"/>
        <v>99.755803224168687</v>
      </c>
    </row>
    <row r="23" spans="9:14">
      <c r="I23" s="13">
        <v>0.20189651799465538</v>
      </c>
      <c r="J23" s="12">
        <f t="shared" si="1"/>
        <v>99.742489709229659</v>
      </c>
      <c r="K23" s="12">
        <f t="shared" si="2"/>
        <v>380.80112854469718</v>
      </c>
      <c r="L23" s="12">
        <f t="shared" si="3"/>
        <v>51.060027301752299</v>
      </c>
      <c r="M23" s="12">
        <f t="shared" si="4"/>
        <v>483.99087564884098</v>
      </c>
      <c r="N23" s="13">
        <f t="shared" si="0"/>
        <v>99.742483334110432</v>
      </c>
    </row>
    <row r="24" spans="9:14">
      <c r="I24" s="13">
        <v>0.24659696394160649</v>
      </c>
      <c r="J24" s="12">
        <f t="shared" si="1"/>
        <v>99.727637176717096</v>
      </c>
      <c r="K24" s="12">
        <f t="shared" si="2"/>
        <v>365.48204967381423</v>
      </c>
      <c r="L24" s="12">
        <f t="shared" si="3"/>
        <v>50.612385240976479</v>
      </c>
      <c r="M24" s="12">
        <f t="shared" si="4"/>
        <v>475.48560746906094</v>
      </c>
      <c r="N24" s="13">
        <f t="shared" si="0"/>
        <v>99.72762744891412</v>
      </c>
    </row>
    <row r="25" spans="9:14">
      <c r="I25" s="13">
        <v>0.30119421191220214</v>
      </c>
      <c r="J25" s="12">
        <f t="shared" si="1"/>
        <v>99.710968562236729</v>
      </c>
      <c r="K25" s="12">
        <f t="shared" si="2"/>
        <v>350.16400680395066</v>
      </c>
      <c r="L25" s="12">
        <f t="shared" si="3"/>
        <v>50.164629414801411</v>
      </c>
      <c r="M25" s="12">
        <f t="shared" si="4"/>
        <v>466.98043361665054</v>
      </c>
      <c r="N25" s="13">
        <f t="shared" si="0"/>
        <v>99.710953751824832</v>
      </c>
    </row>
    <row r="26" spans="9:14">
      <c r="I26" s="13">
        <v>0.36787944117144233</v>
      </c>
      <c r="J26" s="12">
        <f t="shared" si="1"/>
        <v>99.692129550318569</v>
      </c>
      <c r="K26" s="12">
        <f t="shared" si="2"/>
        <v>334.84716188168835</v>
      </c>
      <c r="L26" s="12">
        <f t="shared" si="3"/>
        <v>49.716753096175886</v>
      </c>
      <c r="M26" s="12">
        <f t="shared" si="4"/>
        <v>458.4753593821045</v>
      </c>
      <c r="N26" s="13">
        <f t="shared" si="0"/>
        <v>99.69210705784468</v>
      </c>
    </row>
    <row r="27" spans="9:14">
      <c r="I27" s="13">
        <v>0.44932896411722156</v>
      </c>
      <c r="J27" s="12">
        <f t="shared" si="1"/>
        <v>99.670667393915011</v>
      </c>
      <c r="K27" s="12">
        <f t="shared" si="2"/>
        <v>319.53171242722067</v>
      </c>
      <c r="L27" s="12">
        <f t="shared" si="3"/>
        <v>49.268749017242612</v>
      </c>
      <c r="M27" s="12">
        <f t="shared" si="4"/>
        <v>449.97039045894746</v>
      </c>
      <c r="N27" s="13">
        <f t="shared" si="0"/>
        <v>99.670633330823705</v>
      </c>
    </row>
    <row r="28" spans="9:14">
      <c r="I28" s="13">
        <v>0.54881163609402639</v>
      </c>
      <c r="J28" s="12">
        <f t="shared" si="1"/>
        <v>99.645994245890307</v>
      </c>
      <c r="K28" s="12">
        <f t="shared" si="2"/>
        <v>304.21790185806185</v>
      </c>
      <c r="L28" s="12">
        <f t="shared" si="3"/>
        <v>48.820609313901031</v>
      </c>
      <c r="M28" s="12">
        <f t="shared" si="4"/>
        <v>441.46553298284266</v>
      </c>
      <c r="N28" s="13">
        <f t="shared" si="0"/>
        <v>99.645942829514922</v>
      </c>
    </row>
    <row r="29" spans="9:14">
      <c r="I29" s="13">
        <v>0.67032004603563933</v>
      </c>
      <c r="J29" s="12">
        <f t="shared" si="1"/>
        <v>99.617332815036804</v>
      </c>
      <c r="K29" s="12">
        <f t="shared" si="2"/>
        <v>288.90603362465436</v>
      </c>
      <c r="L29" s="12">
        <f t="shared" si="3"/>
        <v>48.372325463412238</v>
      </c>
      <c r="M29" s="12">
        <f t="shared" si="4"/>
        <v>432.9607935753445</v>
      </c>
      <c r="N29" s="13">
        <f t="shared" si="0"/>
        <v>99.617255522798189</v>
      </c>
    </row>
    <row r="30" spans="9:14">
      <c r="I30" s="13">
        <v>0.81873075307798182</v>
      </c>
      <c r="J30" s="12">
        <f t="shared" si="1"/>
        <v>99.583633564384229</v>
      </c>
      <c r="K30" s="12">
        <f t="shared" si="2"/>
        <v>273.59649090509294</v>
      </c>
      <c r="L30" s="12">
        <f t="shared" si="3"/>
        <v>47.923888214004535</v>
      </c>
      <c r="M30" s="12">
        <f t="shared" si="4"/>
        <v>424.45617939294766</v>
      </c>
      <c r="N30" s="13">
        <f t="shared" si="0"/>
        <v>99.583518040357944</v>
      </c>
    </row>
    <row r="31" spans="9:14">
      <c r="I31" s="13">
        <v>1</v>
      </c>
      <c r="J31" s="12">
        <f t="shared" si="1"/>
        <v>99.543444459414687</v>
      </c>
      <c r="K31" s="12">
        <f t="shared" si="2"/>
        <v>258.28976458394089</v>
      </c>
      <c r="L31" s="12">
        <f t="shared" si="3"/>
        <v>47.475287505257768</v>
      </c>
      <c r="M31" s="12">
        <f t="shared" si="4"/>
        <v>415.95169818219955</v>
      </c>
      <c r="N31" s="13">
        <f t="shared" si="0"/>
        <v>99.543273432678859</v>
      </c>
    </row>
    <row r="32" spans="9:14">
      <c r="I32" s="13">
        <v>1.2214027581601699</v>
      </c>
      <c r="J32" s="12">
        <f t="shared" si="1"/>
        <v>99.494698319184167</v>
      </c>
      <c r="K32" s="12">
        <f t="shared" si="2"/>
        <v>242.98649387843412</v>
      </c>
      <c r="L32" s="12">
        <f t="shared" si="3"/>
        <v>47.026512377826812</v>
      </c>
      <c r="M32" s="12">
        <f t="shared" si="4"/>
        <v>407.44735834176515</v>
      </c>
      <c r="N32" s="13">
        <f t="shared" si="0"/>
        <v>99.494449912611174</v>
      </c>
    </row>
    <row r="33" spans="9:14">
      <c r="I33" s="13">
        <v>1.4918246976412703</v>
      </c>
      <c r="J33" s="12">
        <f t="shared" si="1"/>
        <v>99.434350099356521</v>
      </c>
      <c r="K33" s="12">
        <f t="shared" si="2"/>
        <v>227.68752680910259</v>
      </c>
      <c r="L33" s="12">
        <f t="shared" si="3"/>
        <v>46.57755087080168</v>
      </c>
      <c r="M33" s="12">
        <f t="shared" si="4"/>
        <v>398.94316899249111</v>
      </c>
      <c r="N33" s="13">
        <f t="shared" si="0"/>
        <v>99.434005249501752</v>
      </c>
    </row>
    <row r="34" spans="9:14">
      <c r="I34" s="13">
        <v>1.8221188003905089</v>
      </c>
      <c r="J34" s="12">
        <f t="shared" si="1"/>
        <v>99.357724903385758</v>
      </c>
      <c r="K34" s="12">
        <f t="shared" si="2"/>
        <v>212.39401279278368</v>
      </c>
      <c r="L34" s="12">
        <f t="shared" si="3"/>
        <v>46.128389904683594</v>
      </c>
      <c r="M34" s="12">
        <f t="shared" si="4"/>
        <v>390.43914005669802</v>
      </c>
      <c r="N34" s="13">
        <f t="shared" si="0"/>
        <v>99.357303762675713</v>
      </c>
    </row>
    <row r="35" spans="9:14">
      <c r="I35" s="13">
        <v>2.2255409284924679</v>
      </c>
      <c r="J35" s="12">
        <f t="shared" si="1"/>
        <v>99.257268758362684</v>
      </c>
      <c r="K35" s="12">
        <f t="shared" si="2"/>
        <v>197.1075491283174</v>
      </c>
      <c r="L35" s="12">
        <f t="shared" si="3"/>
        <v>45.679015147570638</v>
      </c>
      <c r="M35" s="12">
        <f t="shared" si="4"/>
        <v>381.93528234814733</v>
      </c>
      <c r="N35" s="13">
        <f t="shared" si="0"/>
        <v>99.25697572761436</v>
      </c>
    </row>
    <row r="36" spans="9:14">
      <c r="I36" s="13">
        <v>2.7182818284590451</v>
      </c>
      <c r="J36" s="12">
        <f t="shared" si="1"/>
        <v>99.119957264276991</v>
      </c>
      <c r="K36" s="12">
        <f t="shared" si="2"/>
        <v>181.83042173948735</v>
      </c>
      <c r="L36" s="12">
        <f t="shared" si="3"/>
        <v>45.229410861675632</v>
      </c>
      <c r="M36" s="12">
        <f t="shared" si="4"/>
        <v>373.43160767440111</v>
      </c>
      <c r="N36" s="13">
        <f t="shared" si="0"/>
        <v>99.120710478815056</v>
      </c>
    </row>
    <row r="37" spans="9:14">
      <c r="I37" s="13">
        <v>3.3201169227365472</v>
      </c>
      <c r="J37" s="12">
        <f t="shared" si="1"/>
        <v>98.921347333033609</v>
      </c>
      <c r="K37" s="12">
        <f t="shared" si="2"/>
        <v>166.56601903310909</v>
      </c>
      <c r="L37" s="12">
        <f t="shared" si="3"/>
        <v>44.7795597267205</v>
      </c>
      <c r="M37" s="12">
        <f t="shared" si="4"/>
        <v>364.9281289536076</v>
      </c>
      <c r="N37" s="13">
        <f t="shared" si="0"/>
        <v>98.926580376485333</v>
      </c>
    </row>
    <row r="38" spans="9:14">
      <c r="I38" s="13">
        <v>4.0551999668446745</v>
      </c>
      <c r="J38" s="12">
        <f t="shared" si="1"/>
        <v>98.609982998635687</v>
      </c>
      <c r="K38" s="12">
        <f t="shared" si="2"/>
        <v>151.31958279392956</v>
      </c>
      <c r="L38" s="12">
        <f t="shared" si="3"/>
        <v>44.329442636042145</v>
      </c>
      <c r="M38" s="12">
        <f t="shared" si="4"/>
        <v>356.42486034814391</v>
      </c>
      <c r="N38" s="13">
        <f t="shared" si="0"/>
        <v>98.631221819455277</v>
      </c>
    </row>
    <row r="39" spans="9:14">
      <c r="I39" s="13">
        <v>4.9530324243951149</v>
      </c>
      <c r="J39" s="12">
        <f t="shared" si="1"/>
        <v>98.058512370694345</v>
      </c>
      <c r="K39" s="12">
        <f t="shared" si="2"/>
        <v>136.09966332423221</v>
      </c>
      <c r="L39" s="12">
        <f t="shared" si="3"/>
        <v>43.879038460362871</v>
      </c>
      <c r="M39" s="12">
        <f t="shared" si="4"/>
        <v>347.92181741802051</v>
      </c>
      <c r="N39" s="13">
        <f t="shared" si="0"/>
        <v>98.129830987996144</v>
      </c>
    </row>
    <row r="40" spans="9:14">
      <c r="I40" s="13">
        <v>6.0496474644129465</v>
      </c>
      <c r="J40" s="12">
        <f t="shared" si="1"/>
        <v>96.870364541425701</v>
      </c>
      <c r="K40" s="12">
        <f t="shared" si="2"/>
        <v>120.92118056009427</v>
      </c>
      <c r="L40" s="12">
        <f t="shared" si="3"/>
        <v>43.428323773086277</v>
      </c>
      <c r="M40" s="12">
        <f t="shared" si="4"/>
        <v>339.41901729754164</v>
      </c>
      <c r="N40" s="13">
        <f t="shared" si="0"/>
        <v>97.07142351804211</v>
      </c>
    </row>
    <row r="41" spans="9:14">
      <c r="I41" s="13">
        <v>7.3890560989306504</v>
      </c>
      <c r="J41" s="12">
        <f t="shared" si="1"/>
        <v>93.508314555245335</v>
      </c>
      <c r="K41" s="12">
        <f t="shared" si="2"/>
        <v>105.8125757411776</v>
      </c>
      <c r="L41" s="12">
        <f t="shared" si="3"/>
        <v>42.977272529608882</v>
      </c>
      <c r="M41" s="12">
        <f t="shared" si="4"/>
        <v>330.91647889943812</v>
      </c>
      <c r="N41" s="13">
        <f t="shared" si="0"/>
        <v>93.950713824388686</v>
      </c>
    </row>
    <row r="42" spans="9:14">
      <c r="I42" s="13">
        <v>9.025013499434122</v>
      </c>
      <c r="J42" s="12">
        <f t="shared" si="1"/>
        <v>84.617587662869866</v>
      </c>
      <c r="K42" s="12">
        <f t="shared" si="2"/>
        <v>90.834985464987653</v>
      </c>
      <c r="L42" s="12">
        <f t="shared" si="3"/>
        <v>42.525855691418172</v>
      </c>
      <c r="M42" s="12">
        <f t="shared" si="4"/>
        <v>322.4142231515865</v>
      </c>
      <c r="N42" s="13">
        <f t="shared" si="0"/>
        <v>85.494800849482004</v>
      </c>
    </row>
    <row r="43" spans="9:14">
      <c r="I43" s="13">
        <v>11.023176380641601</v>
      </c>
      <c r="J43" s="12">
        <f t="shared" si="1"/>
        <v>71.455867840143199</v>
      </c>
      <c r="K43" s="12">
        <f t="shared" si="2"/>
        <v>76.144005188085373</v>
      </c>
      <c r="L43" s="12">
        <f t="shared" si="3"/>
        <v>42.074040783568513</v>
      </c>
      <c r="M43" s="12">
        <f t="shared" si="4"/>
        <v>313.91227327254472</v>
      </c>
      <c r="N43" s="13">
        <f t="shared" si="0"/>
        <v>73.422002305150613</v>
      </c>
    </row>
    <row r="44" spans="9:14">
      <c r="I44" s="13">
        <v>13.463738035001692</v>
      </c>
      <c r="J44" s="12">
        <f t="shared" si="1"/>
        <v>56.978906345704395</v>
      </c>
      <c r="K44" s="12">
        <f t="shared" si="2"/>
        <v>62.238750229527525</v>
      </c>
      <c r="L44" s="12">
        <f t="shared" si="3"/>
        <v>41.621791371354725</v>
      </c>
      <c r="M44" s="12">
        <f t="shared" si="4"/>
        <v>305.41065509353109</v>
      </c>
      <c r="N44" s="13">
        <f t="shared" si="0"/>
        <v>60.976033386282381</v>
      </c>
    </row>
    <row r="45" spans="9:14">
      <c r="I45" s="13">
        <v>16.444646771097215</v>
      </c>
      <c r="J45" s="12">
        <f t="shared" si="1"/>
        <v>42.081747893928082</v>
      </c>
      <c r="K45" s="12">
        <f t="shared" si="2"/>
        <v>50.970252637907386</v>
      </c>
      <c r="L45" s="12">
        <f t="shared" si="3"/>
        <v>41.169066438447757</v>
      </c>
      <c r="M45" s="12">
        <f t="shared" si="4"/>
        <v>296.90939743623875</v>
      </c>
      <c r="N45" s="13">
        <f t="shared" si="0"/>
        <v>50.371841661921394</v>
      </c>
    </row>
    <row r="46" spans="9:14">
      <c r="I46" s="13">
        <v>20.085536923187874</v>
      </c>
      <c r="J46" s="12">
        <f t="shared" si="1"/>
        <v>27.010048708971201</v>
      </c>
      <c r="K46" s="12">
        <f t="shared" si="2"/>
        <v>45.219252951017019</v>
      </c>
      <c r="L46" s="12">
        <f t="shared" si="3"/>
        <v>40.715819644170018</v>
      </c>
      <c r="M46" s="12">
        <f t="shared" si="4"/>
        <v>288.40853255810782</v>
      </c>
      <c r="N46" s="13">
        <f t="shared" si="0"/>
        <v>44.923265621513991</v>
      </c>
    </row>
    <row r="47" spans="9:14">
      <c r="I47" s="13">
        <v>24.532530197109594</v>
      </c>
      <c r="J47" s="12">
        <f t="shared" si="1"/>
        <v>11.850909247272289</v>
      </c>
      <c r="K47" s="12">
        <f t="shared" si="2"/>
        <v>42.949073038236563</v>
      </c>
      <c r="L47" s="12">
        <f t="shared" si="3"/>
        <v>40.261998431622523</v>
      </c>
      <c r="M47" s="12">
        <f t="shared" si="4"/>
        <v>279.90809667951851</v>
      </c>
      <c r="N47" s="13">
        <f t="shared" ref="N47:N78" si="5">(J47-K47)/(1+(I47/(($F$3*$F$2)^0.5))^$L$1)+(K47-L47)/(1+(I47/(($F$5*$F$3)^0.5))^$L$2)+(L47-M47)/(1+(I47/(($F$7*$F$5)^0.5))^$L$3)+M47</f>
        <v>42.83006637937936</v>
      </c>
    </row>
    <row r="48" spans="9:14">
      <c r="I48" s="13">
        <v>29.964100047397316</v>
      </c>
      <c r="J48" s="12">
        <f t="shared" si="1"/>
        <v>-3.3578987669043769</v>
      </c>
      <c r="K48" s="12">
        <f t="shared" si="2"/>
        <v>41.738935988354783</v>
      </c>
      <c r="L48" s="12">
        <f t="shared" si="3"/>
        <v>39.807542950556453</v>
      </c>
      <c r="M48" s="12">
        <f t="shared" si="4"/>
        <v>271.40813061103779</v>
      </c>
      <c r="N48" s="13">
        <f t="shared" si="5"/>
        <v>41.696231332728246</v>
      </c>
    </row>
    <row r="49" spans="9:14">
      <c r="I49" s="13">
        <v>36.598234443678351</v>
      </c>
      <c r="J49" s="12">
        <f t="shared" si="1"/>
        <v>-18.597518646708131</v>
      </c>
      <c r="K49" s="12">
        <f t="shared" si="2"/>
        <v>40.890530595105176</v>
      </c>
      <c r="L49" s="12">
        <f t="shared" si="3"/>
        <v>39.352384748549603</v>
      </c>
      <c r="M49" s="12">
        <f t="shared" si="4"/>
        <v>262.90868050356431</v>
      </c>
      <c r="N49" s="13">
        <f t="shared" si="5"/>
        <v>40.873243304691101</v>
      </c>
    </row>
    <row r="50" spans="9:14">
      <c r="I50" s="13">
        <v>44.70118449330127</v>
      </c>
      <c r="J50" s="12">
        <f t="shared" si="1"/>
        <v>-33.857531590467296</v>
      </c>
      <c r="K50" s="12">
        <f t="shared" si="2"/>
        <v>40.199382793853331</v>
      </c>
      <c r="L50" s="12">
        <f t="shared" si="3"/>
        <v>38.896445170268898</v>
      </c>
      <c r="M50" s="12">
        <f t="shared" si="4"/>
        <v>254.40979875038292</v>
      </c>
      <c r="N50" s="13">
        <f t="shared" si="5"/>
        <v>40.188273300215116</v>
      </c>
    </row>
    <row r="51" spans="9:14">
      <c r="I51" s="13">
        <v>54.598150033144769</v>
      </c>
      <c r="J51" s="12">
        <f t="shared" si="1"/>
        <v>-49.131726366413787</v>
      </c>
      <c r="K51" s="12">
        <f t="shared" si="2"/>
        <v>39.589321831547856</v>
      </c>
      <c r="L51" s="12">
        <f t="shared" si="3"/>
        <v>38.439633386052812</v>
      </c>
      <c r="M51" s="12">
        <f t="shared" si="4"/>
        <v>245.91154507822813</v>
      </c>
      <c r="N51" s="13">
        <f t="shared" si="5"/>
        <v>39.577398737966206</v>
      </c>
    </row>
    <row r="52" spans="9:14">
      <c r="I52" s="13">
        <v>66.686331040925808</v>
      </c>
      <c r="J52" s="12">
        <f t="shared" si="1"/>
        <v>-64.416175435095241</v>
      </c>
      <c r="K52" s="12">
        <f t="shared" si="2"/>
        <v>39.026221069543659</v>
      </c>
      <c r="L52" s="12">
        <f t="shared" si="3"/>
        <v>37.981843945829539</v>
      </c>
      <c r="M52" s="12">
        <f t="shared" si="4"/>
        <v>237.41398787516945</v>
      </c>
      <c r="N52" s="13">
        <f t="shared" si="5"/>
        <v>39.010059231505011</v>
      </c>
    </row>
    <row r="53" spans="9:14">
      <c r="I53" s="13">
        <v>81.450868664968937</v>
      </c>
      <c r="J53" s="12">
        <f t="shared" si="1"/>
        <v>-79.708275952361035</v>
      </c>
      <c r="K53" s="12">
        <f t="shared" si="2"/>
        <v>38.492656346455014</v>
      </c>
      <c r="L53" s="12">
        <f t="shared" si="3"/>
        <v>37.522953719721187</v>
      </c>
      <c r="M53" s="12">
        <f t="shared" si="4"/>
        <v>228.91720581745335</v>
      </c>
      <c r="N53" s="13">
        <f t="shared" si="5"/>
        <v>38.469179217564829</v>
      </c>
    </row>
    <row r="54" spans="9:14">
      <c r="I54" s="13">
        <v>99.484315641934828</v>
      </c>
      <c r="J54" s="12">
        <f t="shared" si="1"/>
        <v>-95.006235702945091</v>
      </c>
      <c r="K54" s="12">
        <f t="shared" si="2"/>
        <v>37.978842170689816</v>
      </c>
      <c r="L54" s="12">
        <f t="shared" si="3"/>
        <v>37.062818038485069</v>
      </c>
      <c r="M54" s="12">
        <f t="shared" si="4"/>
        <v>220.42128987676386</v>
      </c>
      <c r="N54" s="13">
        <f t="shared" si="5"/>
        <v>37.943983095360807</v>
      </c>
    </row>
    <row r="55" spans="9:14">
      <c r="I55" s="13">
        <v>121.51041751873605</v>
      </c>
      <c r="J55" s="12">
        <f t="shared" si="1"/>
        <v>-110.30878080585551</v>
      </c>
      <c r="K55" s="12">
        <f t="shared" si="2"/>
        <v>37.478872519067878</v>
      </c>
      <c r="L55" s="12">
        <f t="shared" si="3"/>
        <v>36.601265779077423</v>
      </c>
      <c r="M55" s="12">
        <f t="shared" si="4"/>
        <v>211.92634581571645</v>
      </c>
      <c r="N55" s="13">
        <f t="shared" si="5"/>
        <v>37.42671103521127</v>
      </c>
    </row>
    <row r="56" spans="9:14">
      <c r="I56" s="13">
        <v>148.41315910257805</v>
      </c>
      <c r="J56" s="12">
        <f t="shared" si="1"/>
        <v>-125.61498121422736</v>
      </c>
      <c r="K56" s="12">
        <f t="shared" si="2"/>
        <v>36.988976694618216</v>
      </c>
      <c r="L56" s="12">
        <f t="shared" si="3"/>
        <v>36.138093043787045</v>
      </c>
      <c r="M56" s="12">
        <f t="shared" si="4"/>
        <v>203.43249731572749</v>
      </c>
      <c r="N56" s="13">
        <f t="shared" si="5"/>
        <v>36.91094013059913</v>
      </c>
    </row>
    <row r="57" spans="9:14">
      <c r="I57" s="13">
        <v>181.27224187515299</v>
      </c>
      <c r="J57" s="12">
        <f t="shared" si="1"/>
        <v>-140.92414217964429</v>
      </c>
      <c r="K57" s="12">
        <f t="shared" si="2"/>
        <v>36.506636400604307</v>
      </c>
      <c r="L57" s="12">
        <f t="shared" si="3"/>
        <v>35.673054941180354</v>
      </c>
      <c r="M57" s="12">
        <f t="shared" si="4"/>
        <v>194.93988993208109</v>
      </c>
      <c r="N57" s="13">
        <f t="shared" si="5"/>
        <v>36.390823694026182</v>
      </c>
    </row>
    <row r="58" spans="9:14">
      <c r="I58" s="13">
        <v>221.40641620418933</v>
      </c>
      <c r="J58" s="12">
        <f t="shared" si="1"/>
        <v>-156.23573434445666</v>
      </c>
      <c r="K58" s="12">
        <f t="shared" si="2"/>
        <v>36.030106610087401</v>
      </c>
      <c r="L58" s="12">
        <f t="shared" si="3"/>
        <v>35.205854770893936</v>
      </c>
      <c r="M58" s="12">
        <f t="shared" si="4"/>
        <v>186.44869614260926</v>
      </c>
      <c r="N58" s="13">
        <f t="shared" si="5"/>
        <v>35.861148530197227</v>
      </c>
    </row>
    <row r="59" spans="9:14">
      <c r="I59" s="13">
        <v>270.42640742615544</v>
      </c>
      <c r="J59" s="12">
        <f t="shared" si="1"/>
        <v>-171.54934733641153</v>
      </c>
      <c r="K59" s="12">
        <f t="shared" si="2"/>
        <v>35.55814040247887</v>
      </c>
      <c r="L59" s="12">
        <f t="shared" si="3"/>
        <v>34.736129605804287</v>
      </c>
      <c r="M59" s="12">
        <f t="shared" si="4"/>
        <v>177.95912185895358</v>
      </c>
      <c r="N59" s="13">
        <f t="shared" si="5"/>
        <v>35.318283298136095</v>
      </c>
    </row>
    <row r="60" spans="9:14">
      <c r="I60" s="13">
        <v>330.2995599096518</v>
      </c>
      <c r="J60" s="12">
        <f t="shared" si="1"/>
        <v>-186.8646581444136</v>
      </c>
      <c r="K60" s="12">
        <f t="shared" si="2"/>
        <v>35.089823324572407</v>
      </c>
      <c r="L60" s="12">
        <f t="shared" si="3"/>
        <v>34.263430794850706</v>
      </c>
      <c r="M60" s="12">
        <f t="shared" si="4"/>
        <v>169.47141491845204</v>
      </c>
      <c r="N60" s="13">
        <f t="shared" si="5"/>
        <v>34.761739175780093</v>
      </c>
    </row>
    <row r="61" spans="9:14">
      <c r="I61" s="13">
        <v>403.42879349273909</v>
      </c>
      <c r="J61" s="12">
        <f t="shared" si="1"/>
        <v>-202.18140906372741</v>
      </c>
      <c r="K61" s="12">
        <f t="shared" si="2"/>
        <v>34.624469644522158</v>
      </c>
      <c r="L61" s="12">
        <f t="shared" si="3"/>
        <v>33.787197178189857</v>
      </c>
      <c r="M61" s="12">
        <f t="shared" si="4"/>
        <v>160.98587629492752</v>
      </c>
      <c r="N61" s="13">
        <f t="shared" si="5"/>
        <v>34.195203759092792</v>
      </c>
    </row>
    <row r="62" spans="9:14">
      <c r="I62" s="13">
        <v>492.74904109326116</v>
      </c>
      <c r="J62" s="12">
        <f t="shared" si="1"/>
        <v>-217.49939199685332</v>
      </c>
      <c r="K62" s="12">
        <f t="shared" si="2"/>
        <v>34.161555129310479</v>
      </c>
      <c r="L62" s="12">
        <f t="shared" si="3"/>
        <v>33.306717642302324</v>
      </c>
      <c r="M62" s="12">
        <f t="shared" si="4"/>
        <v>152.50287509775922</v>
      </c>
      <c r="N62" s="13">
        <f t="shared" si="5"/>
        <v>33.625538580201649</v>
      </c>
    </row>
    <row r="63" spans="9:14">
      <c r="I63" s="13">
        <v>601.84503787208814</v>
      </c>
      <c r="J63" s="12">
        <f t="shared" si="1"/>
        <v>-232.81843707254143</v>
      </c>
      <c r="K63" s="12">
        <f t="shared" si="2"/>
        <v>33.700672191083591</v>
      </c>
      <c r="L63" s="12">
        <f t="shared" si="3"/>
        <v>32.821077743980268</v>
      </c>
      <c r="M63" s="12">
        <f t="shared" si="4"/>
        <v>144.02286893603181</v>
      </c>
      <c r="N63" s="13">
        <f t="shared" si="5"/>
        <v>33.059669859932853</v>
      </c>
    </row>
    <row r="64" spans="9:14">
      <c r="I64" s="13">
        <v>735.09518924198051</v>
      </c>
      <c r="J64" s="12">
        <f t="shared" si="1"/>
        <v>-248.13840425879991</v>
      </c>
      <c r="K64" s="12">
        <f t="shared" si="2"/>
        <v>33.241499182427951</v>
      </c>
      <c r="L64" s="12">
        <f t="shared" si="3"/>
        <v>32.329081948734633</v>
      </c>
      <c r="M64" s="12">
        <f t="shared" si="4"/>
        <v>135.54643201868382</v>
      </c>
      <c r="N64" s="13">
        <f t="shared" si="5"/>
        <v>32.501459056974653</v>
      </c>
    </row>
    <row r="65" spans="9:14">
      <c r="I65" s="13">
        <v>897.84729165042631</v>
      </c>
      <c r="J65" s="12">
        <f t="shared" si="1"/>
        <v>-263.45917709008057</v>
      </c>
      <c r="K65" s="12">
        <f t="shared" si="2"/>
        <v>32.783778897763987</v>
      </c>
      <c r="L65" s="12">
        <f t="shared" si="3"/>
        <v>31.829137525502006</v>
      </c>
      <c r="M65" s="12">
        <f t="shared" si="4"/>
        <v>127.07429463350792</v>
      </c>
      <c r="N65" s="13">
        <f t="shared" si="5"/>
        <v>31.950587381642976</v>
      </c>
    </row>
    <row r="66" spans="9:14">
      <c r="I66" s="13">
        <v>1096.6331584284585</v>
      </c>
      <c r="J66" s="12">
        <f t="shared" si="1"/>
        <v>-278.78065791225299</v>
      </c>
      <c r="K66" s="12">
        <f t="shared" si="2"/>
        <v>32.327303216188923</v>
      </c>
      <c r="L66" s="12">
        <f t="shared" si="3"/>
        <v>31.31907629182043</v>
      </c>
      <c r="M66" s="12">
        <f t="shared" si="4"/>
        <v>118.60739973792317</v>
      </c>
      <c r="N66" s="13">
        <f t="shared" si="5"/>
        <v>31.403356737429263</v>
      </c>
    </row>
    <row r="67" spans="9:14">
      <c r="I67" s="13">
        <v>1339.430764394418</v>
      </c>
      <c r="J67" s="12">
        <f t="shared" si="1"/>
        <v>-294.10276423371761</v>
      </c>
      <c r="K67" s="12">
        <f t="shared" si="2"/>
        <v>31.871901933339842</v>
      </c>
      <c r="L67" s="12">
        <f t="shared" si="3"/>
        <v>30.795872088555114</v>
      </c>
      <c r="M67" s="12">
        <f t="shared" si="4"/>
        <v>110.14698592803795</v>
      </c>
      <c r="N67" s="13">
        <f t="shared" si="5"/>
        <v>30.85397836200471</v>
      </c>
    </row>
    <row r="68" spans="9:14">
      <c r="I68" s="13">
        <v>1635.984429995927</v>
      </c>
      <c r="J68" s="12">
        <f t="shared" si="1"/>
        <v>-309.42542589377655</v>
      </c>
      <c r="K68" s="12">
        <f t="shared" si="2"/>
        <v>31.41743450796638</v>
      </c>
      <c r="L68" s="12">
        <f t="shared" si="3"/>
        <v>30.255176279718931</v>
      </c>
      <c r="M68" s="12">
        <f t="shared" si="4"/>
        <v>101.69471221970716</v>
      </c>
      <c r="N68" s="13">
        <f t="shared" si="5"/>
        <v>30.295262503070845</v>
      </c>
    </row>
    <row r="69" spans="9:14">
      <c r="I69" s="13">
        <v>1998.1958951041172</v>
      </c>
      <c r="J69" s="12">
        <f t="shared" si="1"/>
        <v>-324.74858284248978</v>
      </c>
      <c r="K69" s="12">
        <f t="shared" si="2"/>
        <v>30.963783873226458</v>
      </c>
      <c r="L69" s="12">
        <f t="shared" si="3"/>
        <v>29.690520934777613</v>
      </c>
      <c r="M69" s="12">
        <f t="shared" si="4"/>
        <v>93.252851230159166</v>
      </c>
      <c r="N69" s="13">
        <f t="shared" si="5"/>
        <v>29.718361651229934</v>
      </c>
    </row>
    <row r="70" spans="9:14">
      <c r="I70" s="13">
        <v>2440.6019776244984</v>
      </c>
      <c r="J70" s="12">
        <f t="shared" si="1"/>
        <v>-340.07218338335906</v>
      </c>
      <c r="K70" s="12">
        <f t="shared" si="2"/>
        <v>30.510851734526135</v>
      </c>
      <c r="L70" s="12">
        <f t="shared" si="3"/>
        <v>29.091882547413007</v>
      </c>
      <c r="M70" s="12">
        <f t="shared" si="4"/>
        <v>84.824598355100918</v>
      </c>
      <c r="N70" s="13">
        <f t="shared" si="5"/>
        <v>29.111459031021582</v>
      </c>
    </row>
    <row r="71" spans="9:14">
      <c r="I71" s="13">
        <v>2980.9579870417283</v>
      </c>
      <c r="J71" s="12">
        <f t="shared" si="1"/>
        <v>-355.39618277009464</v>
      </c>
      <c r="K71" s="12">
        <f t="shared" si="2"/>
        <v>30.058554953554271</v>
      </c>
      <c r="L71" s="12">
        <f t="shared" si="3"/>
        <v>28.442938840246679</v>
      </c>
      <c r="M71" s="12">
        <f t="shared" si="4"/>
        <v>76.414585944292739</v>
      </c>
      <c r="N71" s="13">
        <f t="shared" si="5"/>
        <v>28.45696124581027</v>
      </c>
    </row>
    <row r="72" spans="9:14">
      <c r="I72" s="13">
        <v>3640.9503073323522</v>
      </c>
      <c r="J72" s="12">
        <f t="shared" si="1"/>
        <v>-370.72054207696158</v>
      </c>
      <c r="K72" s="12">
        <f t="shared" si="2"/>
        <v>29.606822736764588</v>
      </c>
      <c r="L72" s="12">
        <f t="shared" si="3"/>
        <v>27.715465767080431</v>
      </c>
      <c r="M72" s="12">
        <f t="shared" si="4"/>
        <v>68.029777457997525</v>
      </c>
      <c r="N72" s="13">
        <f t="shared" si="5"/>
        <v>27.725786545594609</v>
      </c>
    </row>
    <row r="73" spans="9:14">
      <c r="I73" s="13">
        <v>4447.0667476998578</v>
      </c>
      <c r="J73" s="12">
        <f t="shared" si="1"/>
        <v>-386.04522728245377</v>
      </c>
      <c r="K73" s="12">
        <f t="shared" si="2"/>
        <v>29.155594427062386</v>
      </c>
      <c r="L73" s="12">
        <f t="shared" si="3"/>
        <v>26.857003041705376</v>
      </c>
      <c r="M73" s="12">
        <f t="shared" si="4"/>
        <v>59.681105972767213</v>
      </c>
      <c r="N73" s="13">
        <f t="shared" si="5"/>
        <v>26.865004293290369</v>
      </c>
    </row>
    <row r="74" spans="9:14">
      <c r="I74" s="13">
        <v>5431.6595913629781</v>
      </c>
      <c r="J74" s="12">
        <f t="shared" si="1"/>
        <v>-401.37020852074221</v>
      </c>
      <c r="K74" s="12">
        <f t="shared" si="2"/>
        <v>28.704817752981327</v>
      </c>
      <c r="L74" s="12">
        <f t="shared" si="3"/>
        <v>25.76167127663253</v>
      </c>
      <c r="M74" s="12">
        <f t="shared" si="4"/>
        <v>51.386667173531976</v>
      </c>
      <c r="N74" s="13">
        <f t="shared" si="5"/>
        <v>25.769302354177043</v>
      </c>
    </row>
    <row r="75" spans="9:14">
      <c r="I75" s="13">
        <v>6634.2440062778896</v>
      </c>
      <c r="J75" s="12">
        <f t="shared" si="1"/>
        <v>-416.69545946613249</v>
      </c>
      <c r="K75" s="12">
        <f t="shared" si="2"/>
        <v>28.254447428506346</v>
      </c>
      <c r="L75" s="12">
        <f t="shared" si="3"/>
        <v>24.199591219633536</v>
      </c>
      <c r="M75" s="12">
        <f t="shared" si="4"/>
        <v>43.178404139992068</v>
      </c>
      <c r="N75" s="13">
        <f t="shared" si="5"/>
        <v>24.216369959291214</v>
      </c>
    </row>
    <row r="76" spans="9:14">
      <c r="I76" s="13">
        <v>8103.0839275752978</v>
      </c>
      <c r="J76" s="12">
        <f t="shared" si="1"/>
        <v>-432.02095682375506</v>
      </c>
      <c r="K76" s="12">
        <f t="shared" si="2"/>
        <v>27.804444024287601</v>
      </c>
      <c r="L76" s="12">
        <f t="shared" si="3"/>
        <v>21.682812551538191</v>
      </c>
      <c r="M76" s="12">
        <f t="shared" si="4"/>
        <v>35.117270175172713</v>
      </c>
      <c r="N76" s="13">
        <f t="shared" si="5"/>
        <v>21.77983908890878</v>
      </c>
    </row>
    <row r="77" spans="9:14">
      <c r="I77" s="13">
        <v>9897.1290587437161</v>
      </c>
      <c r="J77" s="12">
        <f t="shared" si="1"/>
        <v>-447.34667990570631</v>
      </c>
      <c r="K77" s="12">
        <f t="shared" si="2"/>
        <v>27.35477305081524</v>
      </c>
      <c r="L77" s="12">
        <f t="shared" si="3"/>
        <v>17.505813641994155</v>
      </c>
      <c r="M77" s="12">
        <f t="shared" si="4"/>
        <v>27.33030721372846</v>
      </c>
      <c r="N77" s="13">
        <f t="shared" si="5"/>
        <v>18.232945864672022</v>
      </c>
    </row>
    <row r="78" spans="9:14">
      <c r="I78" s="13">
        <v>12088.380730216624</v>
      </c>
      <c r="J78" s="12">
        <f t="shared" si="1"/>
        <v>-462.67261027636619</v>
      </c>
      <c r="K78" s="12">
        <f t="shared" si="2"/>
        <v>26.905404208542173</v>
      </c>
      <c r="L78" s="12">
        <f t="shared" si="3"/>
        <v>11.51563519170718</v>
      </c>
      <c r="M78" s="12">
        <f t="shared" si="4"/>
        <v>20.102044125696107</v>
      </c>
      <c r="N78" s="13">
        <f t="shared" si="5"/>
        <v>15.6196827266171</v>
      </c>
    </row>
    <row r="79" spans="9:14">
      <c r="I79" s="13">
        <v>14764.78156557669</v>
      </c>
      <c r="J79" s="12">
        <f t="shared" si="1"/>
        <v>-477.99873145407821</v>
      </c>
      <c r="K79" s="12">
        <f t="shared" si="2"/>
        <v>26.456310770543347</v>
      </c>
      <c r="L79" s="12">
        <f t="shared" si="3"/>
        <v>4.3542597821590672</v>
      </c>
      <c r="M79" s="12">
        <f t="shared" si="4"/>
        <v>14.031391057742551</v>
      </c>
      <c r="N79" s="13">
        <f t="shared" ref="N79:N100" si="6">(J79-K79)/(1+(I79/(($F$3*$F$2)^0.5))^$L$1)+(K79-L79)/(1+(I79/(($F$5*$F$3)^0.5))^$L$2)+(L79-M79)/(1+(I79/(($F$7*$F$5)^0.5))^$L$3)+M79</f>
        <v>13.195901912485347</v>
      </c>
    </row>
    <row r="80" spans="9:14">
      <c r="I80" s="13">
        <v>18033.744927827436</v>
      </c>
      <c r="J80" s="12">
        <f t="shared" ref="J80:J100" si="7">100*(1+(TAN($J$11)*LN(I80/$F$2)*(1+$J$10^2)-(1+TAN($J$11)^2)*($J$10^2*(LN(I80/$F$2))^2+$F$9^2*(1-$J$10^2*TAN($J$11)^2)/(1+TAN($J$11)^2))^0.5)/(1-$J$10^2*TAN($J$11)^2))</f>
        <v>-493.32502865901074</v>
      </c>
      <c r="K80" s="12">
        <f t="shared" ref="K80:K100" si="8">100*($F$4+(TAN($K$11)*LN(I80/$F$3)*(1+$K$10^2)+(1+TAN($K$11)^2)*($K$10^2*(LN(I80/$F$3))^2+$F$9^2*(1-$K$10^2*TAN($K$11)^2)/(1+TAN($K$11)^2))^0.5)/(1-$K$10^2*TAN($K$11)^2))</f>
        <v>26.007469071171911</v>
      </c>
      <c r="L80" s="12">
        <f t="shared" ref="L80:L100" si="9">100*($F$6+(TAN($L$11)*LN(I80/$F$5)*(1+$L$10^2)-(1+TAN($L$11)^2)*($L$10^2*(LN(I80/$F$5))^2+$F$9^2*(1-$L$10^2*TAN($L$11)^2)/(1+TAN($L$11)^2))^0.5)/(1-$L$10^2*TAN($L$11)^2))</f>
        <v>-3.3912025386767572</v>
      </c>
      <c r="M80" s="12">
        <f t="shared" ref="M80:M100" si="10">100*($F$8+(TAN($M$11)*LN(I80/$F$7)*(1+$M$10^2)+(1+TAN($M$11)^2)*($M$10^2*(LN(I80/$F$7))^2+$F$9^2*(1-$M$10^2*TAN($M$11)^2)/(1+TAN($M$11)^2))^0.5)/(1-$M$10^2*TAN($M$11)^2))</f>
        <v>9.8515820749628062</v>
      </c>
      <c r="N80" s="13">
        <f t="shared" si="6"/>
        <v>9.7469596248669959</v>
      </c>
    </row>
    <row r="81" spans="9:14">
      <c r="I81" s="13">
        <v>22026.46579480519</v>
      </c>
      <c r="J81" s="12">
        <f t="shared" si="7"/>
        <v>-508.65148859907555</v>
      </c>
      <c r="K81" s="12">
        <f t="shared" si="8"/>
        <v>25.558858080073581</v>
      </c>
      <c r="L81" s="12">
        <f t="shared" si="9"/>
        <v>-11.426710149889846</v>
      </c>
      <c r="M81" s="12">
        <f t="shared" si="10"/>
        <v>7.4726098723909269</v>
      </c>
      <c r="N81" s="13">
        <f t="shared" si="6"/>
        <v>7.4620566137440614</v>
      </c>
    </row>
    <row r="82" spans="9:14">
      <c r="I82" s="13">
        <v>26903.186074294867</v>
      </c>
      <c r="J82" s="12">
        <f t="shared" si="7"/>
        <v>-523.97809928735512</v>
      </c>
      <c r="K82" s="12">
        <f t="shared" si="8"/>
        <v>25.110459045391732</v>
      </c>
      <c r="L82" s="12">
        <f t="shared" si="9"/>
        <v>-19.618292290004209</v>
      </c>
      <c r="M82" s="12">
        <f t="shared" si="10"/>
        <v>6.1286472767668663</v>
      </c>
      <c r="N82" s="13">
        <f t="shared" si="6"/>
        <v>6.1293019366088126</v>
      </c>
    </row>
    <row r="83" spans="9:14">
      <c r="I83" s="13">
        <v>32859.625674440053</v>
      </c>
      <c r="J83" s="12">
        <f t="shared" si="7"/>
        <v>-539.30484988578178</v>
      </c>
      <c r="K83" s="12">
        <f t="shared" si="8"/>
        <v>24.662255193398945</v>
      </c>
      <c r="L83" s="12">
        <f t="shared" si="9"/>
        <v>-27.901253935947473</v>
      </c>
      <c r="M83" s="12">
        <f t="shared" si="10"/>
        <v>5.2797305301335049</v>
      </c>
      <c r="N83" s="13">
        <f t="shared" si="6"/>
        <v>5.2812109193554173</v>
      </c>
    </row>
    <row r="84" spans="9:14">
      <c r="I84" s="13">
        <v>40134.837430871783</v>
      </c>
      <c r="J84" s="12">
        <f t="shared" si="7"/>
        <v>-554.63173057073516</v>
      </c>
      <c r="K84" s="12">
        <f t="shared" si="8"/>
        <v>24.214231474413943</v>
      </c>
      <c r="L84" s="12">
        <f t="shared" si="9"/>
        <v>-36.241644834585856</v>
      </c>
      <c r="M84" s="12">
        <f t="shared" si="10"/>
        <v>4.6769018063833263</v>
      </c>
      <c r="N84" s="13">
        <f t="shared" si="6"/>
        <v>4.6780771770113985</v>
      </c>
    </row>
    <row r="85" spans="9:14">
      <c r="I85" s="13">
        <v>49020.801136376787</v>
      </c>
      <c r="J85" s="12">
        <f t="shared" si="7"/>
        <v>-569.95873241709069</v>
      </c>
      <c r="K85" s="12">
        <f t="shared" si="8"/>
        <v>23.766374346893681</v>
      </c>
      <c r="L85" s="12">
        <f t="shared" si="9"/>
        <v>-44.62024220421447</v>
      </c>
      <c r="M85" s="12">
        <f t="shared" si="10"/>
        <v>4.2081479337893386</v>
      </c>
      <c r="N85" s="13">
        <f t="shared" si="6"/>
        <v>4.2089915636604571</v>
      </c>
    </row>
    <row r="86" spans="9:14">
      <c r="I86" s="13">
        <v>50000</v>
      </c>
      <c r="J86" s="12">
        <f t="shared" si="7"/>
        <v>-571.47444769353183</v>
      </c>
      <c r="K86" s="12">
        <f t="shared" si="8"/>
        <v>23.72209369559107</v>
      </c>
      <c r="L86" s="12">
        <f t="shared" si="9"/>
        <v>-45.45040499415996</v>
      </c>
      <c r="M86" s="12">
        <f t="shared" si="10"/>
        <v>4.166724716059111</v>
      </c>
      <c r="N86" s="13">
        <f t="shared" si="6"/>
        <v>4.1675397219898658</v>
      </c>
    </row>
    <row r="87" spans="9:14">
      <c r="I87" s="13">
        <v>73130.441833408171</v>
      </c>
      <c r="J87" s="12">
        <f t="shared" si="7"/>
        <v>-600.61306779668291</v>
      </c>
      <c r="K87" s="12">
        <f t="shared" si="8"/>
        <v>22.871112161563058</v>
      </c>
      <c r="L87" s="12">
        <f t="shared" si="9"/>
        <v>-61.449877456269441</v>
      </c>
      <c r="M87" s="12">
        <f t="shared" si="10"/>
        <v>3.4803035074177995</v>
      </c>
      <c r="N87" s="13">
        <f t="shared" si="6"/>
        <v>3.4807118052623967</v>
      </c>
    </row>
    <row r="88" spans="9:14">
      <c r="I88" s="13">
        <v>89321.723360796706</v>
      </c>
      <c r="J88" s="12">
        <f t="shared" si="7"/>
        <v>-615.94038713231248</v>
      </c>
      <c r="K88" s="12">
        <f t="shared" si="8"/>
        <v>22.423686030538278</v>
      </c>
      <c r="L88" s="12">
        <f t="shared" si="9"/>
        <v>-69.888635740719906</v>
      </c>
      <c r="M88" s="12">
        <f t="shared" si="10"/>
        <v>3.1756443380713089</v>
      </c>
      <c r="N88" s="13">
        <f t="shared" si="6"/>
        <v>3.17592407376402</v>
      </c>
    </row>
    <row r="89" spans="9:14">
      <c r="I89" s="13">
        <v>109097.79927649669</v>
      </c>
      <c r="J89" s="12">
        <f t="shared" si="7"/>
        <v>-631.26779909159904</v>
      </c>
      <c r="K89" s="12">
        <f t="shared" si="8"/>
        <v>21.976384091445698</v>
      </c>
      <c r="L89" s="12">
        <f t="shared" si="9"/>
        <v>-78.338344087566654</v>
      </c>
      <c r="M89" s="12">
        <f t="shared" si="10"/>
        <v>2.8948376369895632</v>
      </c>
      <c r="N89" s="13">
        <f t="shared" si="6"/>
        <v>2.89502786910659</v>
      </c>
    </row>
    <row r="90" spans="9:14">
      <c r="I90" s="13">
        <v>133252.35294551754</v>
      </c>
      <c r="J90" s="12">
        <f t="shared" si="7"/>
        <v>-646.59529797145024</v>
      </c>
      <c r="K90" s="12">
        <f t="shared" si="8"/>
        <v>21.529198046899388</v>
      </c>
      <c r="L90" s="12">
        <f t="shared" si="9"/>
        <v>-86.796603941377157</v>
      </c>
      <c r="M90" s="12">
        <f t="shared" si="10"/>
        <v>2.6313861386777573</v>
      </c>
      <c r="N90" s="13">
        <f t="shared" si="6"/>
        <v>2.6315146908954206</v>
      </c>
    </row>
    <row r="91" spans="9:14">
      <c r="I91" s="13">
        <v>162754.79141898773</v>
      </c>
      <c r="J91" s="12">
        <f t="shared" si="7"/>
        <v>-661.92287852750644</v>
      </c>
      <c r="K91" s="12">
        <f t="shared" si="8"/>
        <v>21.082120322439934</v>
      </c>
      <c r="L91" s="12">
        <f t="shared" si="9"/>
        <v>-95.261666293555308</v>
      </c>
      <c r="M91" s="12">
        <f t="shared" si="10"/>
        <v>2.3809400156955194</v>
      </c>
      <c r="N91" s="13">
        <f t="shared" si="6"/>
        <v>2.3810264167300406</v>
      </c>
    </row>
    <row r="92" spans="9:14">
      <c r="I92" s="13">
        <v>198789.15114293463</v>
      </c>
      <c r="J92" s="12">
        <f t="shared" si="7"/>
        <v>-677.250535928933</v>
      </c>
      <c r="K92" s="12">
        <f t="shared" si="8"/>
        <v>20.635143989491606</v>
      </c>
      <c r="L92" s="12">
        <f t="shared" si="9"/>
        <v>-103.73222667933327</v>
      </c>
      <c r="M92" s="12">
        <f t="shared" si="10"/>
        <v>2.1404826793376599</v>
      </c>
      <c r="N92" s="13">
        <f t="shared" si="6"/>
        <v>2.140540476986434</v>
      </c>
    </row>
    <row r="93" spans="9:14">
      <c r="I93" s="13">
        <v>242801.61749829949</v>
      </c>
      <c r="J93" s="12">
        <f t="shared" si="7"/>
        <v>-692.57826571845385</v>
      </c>
      <c r="K93" s="12">
        <f t="shared" si="8"/>
        <v>20.188262697964806</v>
      </c>
      <c r="L93" s="12">
        <f t="shared" si="9"/>
        <v>-112.20729290661595</v>
      </c>
      <c r="M93" s="12">
        <f t="shared" si="10"/>
        <v>1.9078589275389179</v>
      </c>
      <c r="N93" s="13">
        <f t="shared" si="6"/>
        <v>1.9078974314676393</v>
      </c>
    </row>
    <row r="94" spans="9:14">
      <c r="I94" s="13">
        <v>296558.56529817334</v>
      </c>
      <c r="J94" s="12">
        <f t="shared" si="7"/>
        <v>-707.90606377693166</v>
      </c>
      <c r="K94" s="12">
        <f t="shared" si="8"/>
        <v>19.741470617124225</v>
      </c>
      <c r="L94" s="12">
        <f t="shared" si="9"/>
        <v>-120.68609719918844</v>
      </c>
      <c r="M94" s="12">
        <f t="shared" si="10"/>
        <v>1.6814893212607027</v>
      </c>
      <c r="N94" s="13">
        <f t="shared" si="6"/>
        <v>1.6815148783801324</v>
      </c>
    </row>
    <row r="95" spans="9:14">
      <c r="I95" s="13">
        <v>362217.44961121149</v>
      </c>
      <c r="J95" s="12">
        <f t="shared" si="7"/>
        <v>-723.23392629190334</v>
      </c>
      <c r="K95" s="12">
        <f t="shared" si="8"/>
        <v>19.29476238356456</v>
      </c>
      <c r="L95" s="12">
        <f t="shared" si="9"/>
        <v>-129.16803633174067</v>
      </c>
      <c r="M95" s="12">
        <f t="shared" si="10"/>
        <v>1.4601906911282085</v>
      </c>
      <c r="N95" s="13">
        <f t="shared" si="6"/>
        <v>1.4602075996267423</v>
      </c>
    </row>
    <row r="96" spans="9:14">
      <c r="I96" s="13">
        <v>442413.39200887649</v>
      </c>
      <c r="J96" s="12">
        <f t="shared" si="7"/>
        <v>-738.56184972956453</v>
      </c>
      <c r="K96" s="12">
        <f t="shared" si="8"/>
        <v>18.848133055315134</v>
      </c>
      <c r="L96" s="12">
        <f t="shared" si="9"/>
        <v>-137.65262990564167</v>
      </c>
      <c r="M96" s="12">
        <f t="shared" si="10"/>
        <v>1.2430596170539991</v>
      </c>
      <c r="N96" s="13">
        <f t="shared" si="6"/>
        <v>1.2430707710817672</v>
      </c>
    </row>
    <row r="97" spans="9:14">
      <c r="I97" s="13">
        <v>540364.93724663777</v>
      </c>
      <c r="J97" s="12">
        <f t="shared" si="7"/>
        <v>-753.88983080976823</v>
      </c>
      <c r="K97" s="12">
        <f t="shared" si="8"/>
        <v>18.401578071249606</v>
      </c>
      <c r="L97" s="12">
        <f t="shared" si="9"/>
        <v>-146.1394906765625</v>
      </c>
      <c r="M97" s="12">
        <f t="shared" si="10"/>
        <v>1.0293946117257504</v>
      </c>
      <c r="N97" s="13">
        <f t="shared" si="6"/>
        <v>1.0294019503969567</v>
      </c>
    </row>
    <row r="98" spans="9:14">
      <c r="I98" s="13">
        <v>660003.22476609121</v>
      </c>
      <c r="J98" s="12">
        <f t="shared" si="7"/>
        <v>-769.21786648367049</v>
      </c>
      <c r="K98" s="12">
        <f t="shared" si="8"/>
        <v>17.955093215097133</v>
      </c>
      <c r="L98" s="12">
        <f t="shared" si="9"/>
        <v>-154.62830306840183</v>
      </c>
      <c r="M98" s="12">
        <f t="shared" si="10"/>
        <v>0.81864283862426823</v>
      </c>
      <c r="N98" s="13">
        <f t="shared" si="6"/>
        <v>0.81864765555030627</v>
      </c>
    </row>
    <row r="99" spans="9:14">
      <c r="I99" s="13">
        <v>806129.75912390975</v>
      </c>
      <c r="J99" s="12">
        <f t="shared" si="7"/>
        <v>-784.54595391369594</v>
      </c>
      <c r="K99" s="12">
        <f t="shared" si="8"/>
        <v>17.508674583458287</v>
      </c>
      <c r="L99" s="12">
        <f t="shared" si="9"/>
        <v>-163.11880735985014</v>
      </c>
      <c r="M99" s="12">
        <f t="shared" si="10"/>
        <v>0.61036281338751264</v>
      </c>
      <c r="N99" s="13">
        <f t="shared" si="6"/>
        <v>0.61036596826603629</v>
      </c>
    </row>
    <row r="100" spans="9:14">
      <c r="I100" s="13">
        <v>984609.111228936</v>
      </c>
      <c r="J100" s="12">
        <f t="shared" si="7"/>
        <v>-799.87409045555125</v>
      </c>
      <c r="K100" s="12">
        <f t="shared" si="8"/>
        <v>17.06231855731593</v>
      </c>
      <c r="L100" s="12">
        <f t="shared" si="9"/>
        <v>-171.61078787326508</v>
      </c>
      <c r="M100" s="12">
        <f t="shared" si="10"/>
        <v>0.40419777392823042</v>
      </c>
      <c r="N100" s="13">
        <f t="shared" si="6"/>
        <v>0.40419983615613786</v>
      </c>
    </row>
  </sheetData>
  <mergeCells count="7">
    <mergeCell ref="A9:B9"/>
    <mergeCell ref="A10:B10"/>
    <mergeCell ref="A1:C1"/>
    <mergeCell ref="E1:G1"/>
    <mergeCell ref="A2:A4"/>
    <mergeCell ref="A5:A7"/>
    <mergeCell ref="A8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9C85-933C-4F54-8AE1-6D464DC6A277}">
  <dimension ref="A1:AA34"/>
  <sheetViews>
    <sheetView topLeftCell="J1" workbookViewId="0">
      <selection activeCell="Z3" sqref="Z3"/>
    </sheetView>
  </sheetViews>
  <sheetFormatPr defaultRowHeight="14.4"/>
  <cols>
    <col min="1" max="1" width="12.5546875" bestFit="1" customWidth="1"/>
    <col min="2" max="8" width="11.88671875" bestFit="1" customWidth="1"/>
    <col min="11" max="11" width="12.33203125" bestFit="1" customWidth="1"/>
    <col min="12" max="12" width="14" bestFit="1" customWidth="1"/>
    <col min="13" max="13" width="10.5546875" bestFit="1" customWidth="1"/>
    <col min="24" max="24" width="14.88671875" bestFit="1" customWidth="1"/>
    <col min="25" max="25" width="14" bestFit="1" customWidth="1"/>
    <col min="26" max="26" width="9.109375" bestFit="1" customWidth="1"/>
    <col min="27" max="27" width="11.5546875" bestFit="1" customWidth="1"/>
  </cols>
  <sheetData>
    <row r="1" spans="1:27">
      <c r="A1" s="32" t="s">
        <v>5</v>
      </c>
      <c r="B1" s="32"/>
      <c r="C1" s="32"/>
      <c r="D1" s="32"/>
      <c r="E1" s="32"/>
      <c r="F1" s="32"/>
      <c r="K1" s="32" t="s">
        <v>12</v>
      </c>
      <c r="L1" s="32"/>
      <c r="M1" s="32"/>
      <c r="O1" s="1">
        <v>-0.46241470000000001</v>
      </c>
      <c r="P1" s="1">
        <v>0.51924073999999998</v>
      </c>
      <c r="Q1" s="1">
        <v>0.48264014999999999</v>
      </c>
      <c r="R1" s="1">
        <v>0.4867262</v>
      </c>
      <c r="S1" s="1">
        <v>3.4164699999999999E-2</v>
      </c>
      <c r="T1" s="1">
        <v>0.34765040000000003</v>
      </c>
      <c r="V1" s="1"/>
      <c r="W1" s="1"/>
      <c r="X1" s="32" t="s">
        <v>13</v>
      </c>
      <c r="Y1" s="32"/>
      <c r="Z1" s="32"/>
    </row>
    <row r="2" spans="1:27">
      <c r="A2" s="1">
        <v>0.35957575000000003</v>
      </c>
      <c r="B2" s="1">
        <v>-9.7812730000000001E-2</v>
      </c>
      <c r="C2" s="26">
        <v>0.30344608000000001</v>
      </c>
      <c r="D2" s="1">
        <v>0.56512963999999999</v>
      </c>
      <c r="E2" s="1">
        <v>-6.7409979999999994E-2</v>
      </c>
      <c r="F2" s="1">
        <v>0.17541918000000001</v>
      </c>
      <c r="H2" s="1"/>
      <c r="I2" s="1"/>
      <c r="J2" s="1"/>
      <c r="K2" t="s">
        <v>7</v>
      </c>
      <c r="L2" t="s">
        <v>8</v>
      </c>
      <c r="M2" t="s">
        <v>9</v>
      </c>
      <c r="N2" s="1"/>
      <c r="O2" s="1">
        <v>0.32694297999999999</v>
      </c>
      <c r="P2" s="1">
        <v>-7.4088249999999994E-2</v>
      </c>
      <c r="Q2" s="1">
        <v>-0.5020462</v>
      </c>
      <c r="R2" s="1">
        <v>-4.6945239999999999E-2</v>
      </c>
      <c r="S2" s="1">
        <v>0.34547186000000002</v>
      </c>
      <c r="T2" s="1">
        <v>0.47756618000000001</v>
      </c>
      <c r="U2" s="1"/>
      <c r="V2" s="1"/>
      <c r="W2" s="1"/>
      <c r="X2" t="s">
        <v>7</v>
      </c>
      <c r="Y2" t="s">
        <v>8</v>
      </c>
      <c r="Z2" t="s">
        <v>9</v>
      </c>
    </row>
    <row r="3" spans="1:27">
      <c r="A3" s="1">
        <v>-0.260768</v>
      </c>
      <c r="B3" s="1">
        <v>0.58447766000000001</v>
      </c>
      <c r="C3" s="1">
        <v>0.43528559999999999</v>
      </c>
      <c r="D3" s="1">
        <v>-7.1662400000000001E-2</v>
      </c>
      <c r="E3" s="1">
        <v>-0.19414355</v>
      </c>
      <c r="F3" s="1">
        <v>-0.48853526000000003</v>
      </c>
      <c r="H3" s="1"/>
      <c r="I3" s="1"/>
      <c r="J3" s="1"/>
      <c r="K3" s="25" cm="1">
        <f t="array" ref="K3:K8">TANH(MMULT(TRANSPOSE($A$2:$F$10),Sheet2!$C$2:$C$10))</f>
        <v>-0.14113911683572861</v>
      </c>
      <c r="L3" s="24" cm="1">
        <f t="array" ref="L3:L10">IF(MMULT(TRANSPOSE($A$13:$H$19),K3:K9)&lt;0,0,MMULT(TRANSPOSE($A$13:$H$19),K3:K9))</f>
        <v>0</v>
      </c>
      <c r="M3" s="25" cm="1">
        <f t="array" ref="M3:M5">MMULT(TRANSPOSE($A$22:$C$30),L3:L11)</f>
        <v>0.41374900664883418</v>
      </c>
      <c r="N3" s="1"/>
      <c r="O3" s="1">
        <v>0.12929716999999999</v>
      </c>
      <c r="P3" s="1">
        <v>-0.50595604999999999</v>
      </c>
      <c r="Q3" s="1">
        <v>-1.0986249999999999E-2</v>
      </c>
      <c r="R3" s="1">
        <v>0.5740248</v>
      </c>
      <c r="S3" s="1">
        <v>-0.33770810000000001</v>
      </c>
      <c r="T3" s="1">
        <v>-0.11387804999999999</v>
      </c>
      <c r="W3" s="1"/>
      <c r="X3" s="27" cm="1">
        <f t="array" ref="X3:X8">TANH(MMULT(TRANSPOSE($O$1:$T$9),Sheet2!C2:C10))</f>
        <v>-0.67284219571626258</v>
      </c>
      <c r="Y3" s="25" cm="1">
        <f t="array" ref="Y3:Y10">IF(MMULT(TRANSPOSE($O$11:$V$17),X3:X9)&lt;0,0,MMULT(TRANSPOSE($O$11:$V$17),X3:X9))</f>
        <v>0.55166938924244635</v>
      </c>
      <c r="Z3" s="1" cm="1">
        <f t="array" ref="Z3:Z6">EXP(MMULT(TRANSPOSE($O$19:$R$27),Y3:Y11)*$Y$12)</f>
        <v>7.8510525403422742</v>
      </c>
      <c r="AA3" s="28"/>
    </row>
    <row r="4" spans="1:27">
      <c r="A4" s="1">
        <v>0.26219894999999999</v>
      </c>
      <c r="B4" s="1">
        <v>3.7348699999999999E-2</v>
      </c>
      <c r="C4" s="1">
        <v>0.63848936999999995</v>
      </c>
      <c r="D4" s="1">
        <v>-0.33901203000000002</v>
      </c>
      <c r="E4" s="1">
        <v>-0.43470952000000002</v>
      </c>
      <c r="F4" s="1">
        <v>-9.9288730000000006E-2</v>
      </c>
      <c r="H4" s="1"/>
      <c r="I4" s="1"/>
      <c r="J4" s="1"/>
      <c r="K4" s="25">
        <v>6.6098224869365785E-2</v>
      </c>
      <c r="L4" s="24">
        <v>0.43842854444489759</v>
      </c>
      <c r="M4" s="25">
        <v>0.27354318404412231</v>
      </c>
      <c r="N4" s="1"/>
      <c r="O4" s="1">
        <v>-0.74406623999999999</v>
      </c>
      <c r="P4" s="1">
        <v>-0.41657227000000002</v>
      </c>
      <c r="Q4" s="1">
        <v>-0.61261940000000004</v>
      </c>
      <c r="R4" s="1">
        <v>-0.10184332</v>
      </c>
      <c r="S4" s="1">
        <v>1.249109E-2</v>
      </c>
      <c r="T4" s="1">
        <v>1.017289E-2</v>
      </c>
      <c r="U4" s="1"/>
      <c r="V4" s="1"/>
      <c r="W4" s="1"/>
      <c r="X4" s="27">
        <v>-0.46201252300105611</v>
      </c>
      <c r="Y4" s="25">
        <v>0.84013988475521595</v>
      </c>
      <c r="Z4" s="1">
        <v>16.869589683142038</v>
      </c>
      <c r="AA4" s="28"/>
    </row>
    <row r="5" spans="1:27">
      <c r="A5" s="1">
        <v>-7.1973880000000004E-2</v>
      </c>
      <c r="B5" s="1">
        <v>-1.8115059999999999E-2</v>
      </c>
      <c r="C5" s="1">
        <v>-0.65530102999999995</v>
      </c>
      <c r="D5" s="1">
        <v>-0.12945778999999999</v>
      </c>
      <c r="E5" s="1">
        <v>0.46339730000000001</v>
      </c>
      <c r="F5" s="1">
        <v>-0.34361812000000003</v>
      </c>
      <c r="H5" s="1"/>
      <c r="I5" s="1"/>
      <c r="J5" s="1"/>
      <c r="K5" s="25">
        <v>-8.6698078864426917E-2</v>
      </c>
      <c r="L5" s="24">
        <v>8.4110593155470287E-2</v>
      </c>
      <c r="M5" s="25">
        <v>3.8500137736355973E-2</v>
      </c>
      <c r="N5" s="1"/>
      <c r="O5" s="1">
        <v>-0.32473933999999999</v>
      </c>
      <c r="P5" s="1">
        <v>-0.25140297</v>
      </c>
      <c r="Q5" s="1">
        <v>-0.28712221999999998</v>
      </c>
      <c r="R5" s="1">
        <v>-0.47915770000000002</v>
      </c>
      <c r="S5" s="1">
        <v>0.55677860000000001</v>
      </c>
      <c r="T5" s="1">
        <v>-7.2171760000000001E-2</v>
      </c>
      <c r="U5" s="1"/>
      <c r="W5" s="1"/>
      <c r="X5" s="27">
        <v>-0.2464725478096077</v>
      </c>
      <c r="Y5" s="25">
        <v>0</v>
      </c>
      <c r="Z5" s="1">
        <v>9238.5772630544307</v>
      </c>
      <c r="AA5" s="28"/>
    </row>
    <row r="6" spans="1:27">
      <c r="A6" s="1">
        <v>7.0527640000000003E-2</v>
      </c>
      <c r="B6" s="1">
        <v>-0.48150703</v>
      </c>
      <c r="C6" s="1">
        <v>0.16635770999999999</v>
      </c>
      <c r="D6" s="1">
        <v>0.47059030000000002</v>
      </c>
      <c r="E6" s="1">
        <v>0.18067032</v>
      </c>
      <c r="F6" s="1">
        <v>3.217474E-2</v>
      </c>
      <c r="H6" s="1"/>
      <c r="I6" s="1"/>
      <c r="J6" s="1"/>
      <c r="K6" s="25">
        <v>6.5115075447337439E-2</v>
      </c>
      <c r="L6" s="24">
        <v>3.0975155826077613E-2</v>
      </c>
      <c r="N6" s="1"/>
      <c r="O6" s="1">
        <v>-8.4152279999999996E-2</v>
      </c>
      <c r="P6" s="1">
        <v>-5.9981109999999997E-2</v>
      </c>
      <c r="Q6" s="1">
        <v>0.58608000000000005</v>
      </c>
      <c r="R6" s="1">
        <v>0.34529189999999998</v>
      </c>
      <c r="S6" s="1">
        <v>-0.43088870000000001</v>
      </c>
      <c r="T6" s="1">
        <v>0.45415515000000001</v>
      </c>
      <c r="U6" s="1"/>
      <c r="V6" s="1"/>
      <c r="W6" s="1"/>
      <c r="X6" s="27">
        <v>7.8171770762067022E-2</v>
      </c>
      <c r="Y6" s="25">
        <v>0.26379633611188819</v>
      </c>
      <c r="Z6" s="1">
        <v>16053.403934517613</v>
      </c>
      <c r="AA6" s="28"/>
    </row>
    <row r="7" spans="1:27">
      <c r="A7" s="1">
        <v>-0.21187621000000001</v>
      </c>
      <c r="B7" s="1">
        <v>-6.2803399999999997E-3</v>
      </c>
      <c r="C7" s="1">
        <v>-0.61166613999999997</v>
      </c>
      <c r="D7" s="1">
        <v>0.28023959999999998</v>
      </c>
      <c r="E7" s="1">
        <v>0.85192040000000002</v>
      </c>
      <c r="F7" s="1">
        <v>-0.14229736000000001</v>
      </c>
      <c r="H7" s="1"/>
      <c r="I7" s="1"/>
      <c r="J7" s="1"/>
      <c r="K7" s="25">
        <v>0.32125145015088213</v>
      </c>
      <c r="L7" s="24">
        <v>0</v>
      </c>
      <c r="M7" s="1"/>
      <c r="N7" s="1"/>
      <c r="O7" s="1">
        <v>-0.31124684000000002</v>
      </c>
      <c r="P7" s="1">
        <v>-0.19738494000000001</v>
      </c>
      <c r="Q7" s="1">
        <v>0.5865707</v>
      </c>
      <c r="R7" s="1">
        <v>-0.38359576000000001</v>
      </c>
      <c r="S7" s="1">
        <v>0.38079151999999999</v>
      </c>
      <c r="T7" s="1">
        <v>-0.12960441</v>
      </c>
      <c r="V7" s="1"/>
      <c r="W7" s="1"/>
      <c r="X7" s="27">
        <v>0.27856810885807792</v>
      </c>
      <c r="Y7" s="25">
        <v>0</v>
      </c>
    </row>
    <row r="8" spans="1:27">
      <c r="A8" s="1">
        <v>-0.46429002000000003</v>
      </c>
      <c r="B8" s="1">
        <v>0.48541040000000002</v>
      </c>
      <c r="C8" s="1">
        <v>-0.11342737</v>
      </c>
      <c r="D8" s="1">
        <v>0.50239739999999999</v>
      </c>
      <c r="E8" s="1">
        <v>0.65248019999999995</v>
      </c>
      <c r="F8" s="1">
        <v>-0.35231316000000001</v>
      </c>
      <c r="H8" s="1"/>
      <c r="I8" s="1"/>
      <c r="J8" s="1"/>
      <c r="K8" s="25">
        <v>-0.45071994494219703</v>
      </c>
      <c r="L8" s="24">
        <v>0</v>
      </c>
      <c r="M8" s="1"/>
      <c r="N8" s="1"/>
      <c r="O8" s="1">
        <v>-0.36032150000000002</v>
      </c>
      <c r="P8" s="1">
        <v>0.58098775000000002</v>
      </c>
      <c r="Q8" s="1">
        <v>0.12886450999999999</v>
      </c>
      <c r="R8" s="1">
        <v>-4.3534370000000003E-2</v>
      </c>
      <c r="S8" s="1">
        <v>-4.7980670000000003E-2</v>
      </c>
      <c r="T8" s="1">
        <v>0.48771187999999999</v>
      </c>
      <c r="U8" s="1"/>
      <c r="V8" s="1"/>
      <c r="W8" s="1"/>
      <c r="X8" s="27">
        <v>0.27713998329678963</v>
      </c>
      <c r="Y8" s="25">
        <v>0.40154635088724328</v>
      </c>
    </row>
    <row r="9" spans="1:27">
      <c r="A9" s="1">
        <v>-0.20127073000000001</v>
      </c>
      <c r="B9" s="1">
        <v>0.41799976999999999</v>
      </c>
      <c r="C9" s="1">
        <v>-0.49182116999999997</v>
      </c>
      <c r="D9" s="1">
        <v>-0.17014760000000001</v>
      </c>
      <c r="E9" s="1">
        <v>-0.3533037</v>
      </c>
      <c r="F9" s="1">
        <v>0.38254458000000002</v>
      </c>
      <c r="H9" s="1"/>
      <c r="I9" s="1"/>
      <c r="J9" s="1"/>
      <c r="K9" s="1">
        <v>1</v>
      </c>
      <c r="L9" s="24">
        <v>0.33442958416473523</v>
      </c>
      <c r="M9" s="1"/>
      <c r="N9" s="1"/>
      <c r="O9" s="1">
        <v>-0.21759254</v>
      </c>
      <c r="P9" s="1">
        <v>-4.4819419999999999E-2</v>
      </c>
      <c r="Q9" s="1">
        <v>6.638173E-2</v>
      </c>
      <c r="R9" s="1">
        <v>-3.8369060000000003E-2</v>
      </c>
      <c r="S9" s="1">
        <v>0.14410803</v>
      </c>
      <c r="T9" s="1">
        <v>5.1616910000000002E-2</v>
      </c>
      <c r="V9" s="1"/>
      <c r="W9" s="1"/>
      <c r="X9" s="2">
        <v>1</v>
      </c>
      <c r="Y9" s="25">
        <v>0</v>
      </c>
    </row>
    <row r="10" spans="1:27">
      <c r="A10" s="1">
        <v>-0.10060961</v>
      </c>
      <c r="B10" s="1">
        <v>-0.11209323</v>
      </c>
      <c r="C10" s="1">
        <v>-9.6537300000000006E-2</v>
      </c>
      <c r="D10" s="1">
        <v>-2.329757E-2</v>
      </c>
      <c r="E10" s="1">
        <v>0.12718977000000001</v>
      </c>
      <c r="F10" s="1">
        <v>-0.10065316000000001</v>
      </c>
      <c r="H10" s="1"/>
      <c r="I10" s="1"/>
      <c r="J10" s="1"/>
      <c r="K10" s="1"/>
      <c r="L10" s="24">
        <v>3.523126692488953E-2</v>
      </c>
      <c r="M10" s="1"/>
      <c r="O10" s="1"/>
      <c r="S10" s="1"/>
      <c r="T10" s="1"/>
      <c r="U10" s="1"/>
      <c r="V10" s="1"/>
      <c r="W10" s="1"/>
      <c r="Y10" s="25">
        <v>0</v>
      </c>
    </row>
    <row r="11" spans="1:27">
      <c r="L11">
        <v>1</v>
      </c>
      <c r="O11" s="1">
        <v>-0.15909782</v>
      </c>
      <c r="P11" s="1">
        <v>-0.51391195999999995</v>
      </c>
      <c r="Q11" s="1">
        <v>0.43414124999999998</v>
      </c>
      <c r="R11" s="1">
        <v>-0.11816978</v>
      </c>
      <c r="S11" s="1">
        <v>0.54283833999999997</v>
      </c>
      <c r="T11" s="1">
        <v>0.13090293</v>
      </c>
      <c r="U11" s="1">
        <v>0.20055451999999999</v>
      </c>
      <c r="V11" s="1">
        <v>0.10668846999999999</v>
      </c>
      <c r="W11" s="1"/>
      <c r="Y11" s="1">
        <v>1</v>
      </c>
    </row>
    <row r="12" spans="1:27">
      <c r="A12" s="32" t="s">
        <v>10</v>
      </c>
      <c r="B12" s="32"/>
      <c r="C12" s="32"/>
      <c r="D12" s="32"/>
      <c r="E12" s="32"/>
      <c r="F12" s="32"/>
      <c r="G12" s="32"/>
      <c r="H12" s="32"/>
      <c r="O12" s="1">
        <v>-0.33581274999999999</v>
      </c>
      <c r="P12" s="1">
        <v>-0.58864989999999995</v>
      </c>
      <c r="Q12" s="1">
        <v>-0.21351840999999999</v>
      </c>
      <c r="R12" s="1">
        <v>-0.5155594</v>
      </c>
      <c r="S12" s="1">
        <v>0.53445184000000001</v>
      </c>
      <c r="T12" s="1">
        <v>-0.60833760000000003</v>
      </c>
      <c r="U12" s="1">
        <v>0.44872296</v>
      </c>
      <c r="V12" s="1">
        <v>-0.19050331000000001</v>
      </c>
      <c r="W12" s="1"/>
      <c r="X12" t="s">
        <v>14</v>
      </c>
      <c r="Y12">
        <v>12.5849584226607</v>
      </c>
    </row>
    <row r="13" spans="1:27">
      <c r="A13" s="1">
        <v>0.28609845</v>
      </c>
      <c r="B13" s="1">
        <v>-0.70275027000000001</v>
      </c>
      <c r="C13" s="1">
        <v>0.45432156000000001</v>
      </c>
      <c r="D13" s="1">
        <v>-0.2340091</v>
      </c>
      <c r="E13" s="1">
        <v>-0.22153237000000001</v>
      </c>
      <c r="F13" s="1">
        <v>5.1170229999999997E-2</v>
      </c>
      <c r="G13" s="1">
        <v>-0.14991172999999999</v>
      </c>
      <c r="H13" s="1">
        <v>0.58992224999999998</v>
      </c>
      <c r="O13" s="1">
        <v>0.22645462999999999</v>
      </c>
      <c r="P13" s="1">
        <v>0.34100753</v>
      </c>
      <c r="Q13" s="1">
        <v>0.52499454999999995</v>
      </c>
      <c r="R13" s="1">
        <v>-0.25143510000000002</v>
      </c>
      <c r="S13" s="1">
        <v>0.5974817</v>
      </c>
      <c r="T13" s="1">
        <v>-0.41062747999999999</v>
      </c>
      <c r="U13" s="1">
        <v>0.60695522999999996</v>
      </c>
      <c r="V13" s="1">
        <v>0.2769259</v>
      </c>
      <c r="W13" s="1"/>
    </row>
    <row r="14" spans="1:27">
      <c r="A14" s="1">
        <v>0.35978316999999999</v>
      </c>
      <c r="B14" s="1">
        <v>-0.33696619999999999</v>
      </c>
      <c r="C14" s="1">
        <v>-0.50850969999999995</v>
      </c>
      <c r="D14" s="1">
        <v>0.56079009999999996</v>
      </c>
      <c r="E14" s="1">
        <v>-0.17775118000000001</v>
      </c>
      <c r="F14" s="1">
        <v>0.1828979</v>
      </c>
      <c r="G14" s="1">
        <v>0.76881164000000002</v>
      </c>
      <c r="H14" s="1">
        <v>-0.74072269999999996</v>
      </c>
      <c r="O14" s="1">
        <v>0.14967101999999999</v>
      </c>
      <c r="P14" s="1">
        <v>0.38448640000000001</v>
      </c>
      <c r="Q14" s="1">
        <v>-0.51194709999999999</v>
      </c>
      <c r="R14" s="1">
        <v>-0.16900037000000001</v>
      </c>
      <c r="S14" s="1">
        <v>-0.43459406</v>
      </c>
      <c r="T14" s="1">
        <v>0.76741826999999996</v>
      </c>
      <c r="U14" s="1">
        <v>0.13564287</v>
      </c>
      <c r="V14" s="1">
        <v>0.45656982000000002</v>
      </c>
      <c r="W14" s="1"/>
    </row>
    <row r="15" spans="1:27">
      <c r="A15" s="1">
        <v>0.35976809999999998</v>
      </c>
      <c r="B15" s="1">
        <v>-0.6873224</v>
      </c>
      <c r="C15" s="1">
        <v>1.0570420000000001E-2</v>
      </c>
      <c r="D15" s="1">
        <v>-0.45838824</v>
      </c>
      <c r="E15" s="1">
        <v>-0.35225572999999999</v>
      </c>
      <c r="F15" s="1">
        <v>0.16540189</v>
      </c>
      <c r="G15" s="1">
        <v>0.16332603000000001</v>
      </c>
      <c r="H15" s="1">
        <v>-0.60959136000000003</v>
      </c>
      <c r="O15" s="1">
        <v>0.50679750000000001</v>
      </c>
      <c r="P15" s="1">
        <v>0.58633000000000002</v>
      </c>
      <c r="Q15" s="1">
        <v>-0.10472123</v>
      </c>
      <c r="R15" s="1">
        <v>-0.49096578000000002</v>
      </c>
      <c r="S15" s="1">
        <v>-0.5047237</v>
      </c>
      <c r="T15" s="1">
        <v>0.42283910000000002</v>
      </c>
      <c r="U15" s="1">
        <v>-1.5779350000000001E-2</v>
      </c>
      <c r="V15" s="1">
        <v>-7.9723950000000002E-2</v>
      </c>
      <c r="W15" s="1"/>
    </row>
    <row r="16" spans="1:27">
      <c r="A16" s="1">
        <v>0.49561653</v>
      </c>
      <c r="B16" s="1">
        <v>0.65038960000000001</v>
      </c>
      <c r="C16" s="1">
        <v>0.11910968</v>
      </c>
      <c r="D16" s="1">
        <v>-0.49691017999999998</v>
      </c>
      <c r="E16" s="1">
        <v>0.16978525999999999</v>
      </c>
      <c r="F16" s="1">
        <v>-2.2678830000000001E-2</v>
      </c>
      <c r="G16" s="1">
        <v>0.67841834000000001</v>
      </c>
      <c r="H16" s="1">
        <v>6.9387030000000002E-2</v>
      </c>
      <c r="O16" s="1">
        <v>0.36306982999999998</v>
      </c>
      <c r="P16" s="1">
        <v>3.9841420000000002E-2</v>
      </c>
      <c r="Q16" s="1">
        <v>0.52656709999999995</v>
      </c>
      <c r="R16" s="1">
        <v>0.24295437</v>
      </c>
      <c r="S16" s="1">
        <v>-0.16812484999999999</v>
      </c>
      <c r="T16" s="1">
        <v>-9.4052319999999995E-2</v>
      </c>
      <c r="U16" s="1">
        <v>0.13050352000000001</v>
      </c>
      <c r="V16" s="1">
        <v>0.24371825</v>
      </c>
      <c r="W16" s="1"/>
    </row>
    <row r="17" spans="1:22">
      <c r="A17" s="1">
        <v>-5.7600449999999997E-2</v>
      </c>
      <c r="B17" s="1">
        <v>7.3046910000000007E-2</v>
      </c>
      <c r="C17" s="1">
        <v>-0.37601056999999999</v>
      </c>
      <c r="D17" s="1">
        <v>-6.7969639999999998E-2</v>
      </c>
      <c r="E17" s="1">
        <v>-0.47504370000000001</v>
      </c>
      <c r="F17" s="1">
        <v>-0.55593382999999996</v>
      </c>
      <c r="G17" s="1">
        <v>0.64226280000000002</v>
      </c>
      <c r="H17" s="1">
        <v>0.44489679999999998</v>
      </c>
      <c r="O17" s="1">
        <v>9.1787980000000005E-2</v>
      </c>
      <c r="P17" s="1">
        <v>0.10201312999999999</v>
      </c>
      <c r="Q17" s="1">
        <v>-3.9872970000000001E-2</v>
      </c>
      <c r="R17" s="1">
        <v>-3.3233930000000002E-2</v>
      </c>
      <c r="S17" s="1">
        <v>0</v>
      </c>
      <c r="T17" s="1">
        <v>-4.43589E-2</v>
      </c>
      <c r="U17" s="1">
        <v>-1.2737740000000001E-2</v>
      </c>
      <c r="V17" s="1">
        <v>-0.10664709999999999</v>
      </c>
    </row>
    <row r="18" spans="1:22">
      <c r="A18" s="1">
        <v>0.52766329999999995</v>
      </c>
      <c r="B18" s="1">
        <v>-0.29567450000000001</v>
      </c>
      <c r="C18" s="1">
        <v>-0.5846983</v>
      </c>
      <c r="D18" s="1">
        <v>0.20269746999999999</v>
      </c>
      <c r="E18" s="1">
        <v>0.38016689999999997</v>
      </c>
      <c r="F18" s="1">
        <v>-0.31787968</v>
      </c>
      <c r="G18" s="1">
        <v>0.11430793</v>
      </c>
      <c r="H18" s="1">
        <v>6.0139020000000001E-2</v>
      </c>
    </row>
    <row r="19" spans="1:22">
      <c r="A19" s="1">
        <v>-0.12489595000000001</v>
      </c>
      <c r="B19" s="1">
        <v>0.10284334000000001</v>
      </c>
      <c r="C19" s="1">
        <v>3.2264080000000001E-2</v>
      </c>
      <c r="D19" s="1">
        <v>6.6690189999999996E-2</v>
      </c>
      <c r="E19" s="1">
        <v>0</v>
      </c>
      <c r="F19" s="1">
        <v>-5.3466689999999997E-2</v>
      </c>
      <c r="G19" s="1">
        <v>7.7631889999999995E-2</v>
      </c>
      <c r="H19" s="1">
        <v>-5.7336000000000002E-3</v>
      </c>
      <c r="O19" s="1">
        <v>0.73743963000000001</v>
      </c>
      <c r="P19" s="1">
        <v>-0.16158645999999999</v>
      </c>
      <c r="Q19" s="1">
        <v>0.67416240000000005</v>
      </c>
      <c r="R19" s="1">
        <v>0.25006208000000002</v>
      </c>
    </row>
    <row r="20" spans="1:22">
      <c r="O20" s="1">
        <v>-0.55423456000000004</v>
      </c>
      <c r="P20" s="1">
        <v>0.19253490000000001</v>
      </c>
      <c r="Q20" s="1">
        <v>9.4598800000000004E-3</v>
      </c>
      <c r="R20" s="1">
        <v>0.61722630000000001</v>
      </c>
    </row>
    <row r="21" spans="1:22">
      <c r="A21" s="32" t="s">
        <v>11</v>
      </c>
      <c r="B21" s="32"/>
      <c r="C21" s="32"/>
      <c r="O21" s="1">
        <v>-0.31617279999999998</v>
      </c>
      <c r="P21" s="1">
        <v>-0.56681526000000004</v>
      </c>
      <c r="Q21" s="1">
        <v>-0.41607216000000002</v>
      </c>
      <c r="R21" s="1">
        <v>-0.52277309999999999</v>
      </c>
    </row>
    <row r="22" spans="1:22">
      <c r="A22" s="1">
        <v>-0.50759109999999996</v>
      </c>
      <c r="B22" s="1">
        <v>-0.15265970000000001</v>
      </c>
      <c r="C22" s="1">
        <v>-0.31914374000000001</v>
      </c>
      <c r="O22" s="1">
        <v>0.68029720000000005</v>
      </c>
      <c r="P22" s="1">
        <v>6.9542740000000006E-2</v>
      </c>
      <c r="Q22" s="1">
        <v>-0.15096459000000001</v>
      </c>
      <c r="R22" s="1">
        <v>0.75701399999999996</v>
      </c>
    </row>
    <row r="23" spans="1:22">
      <c r="A23" s="1">
        <v>0.56525669999999995</v>
      </c>
      <c r="B23" s="1">
        <v>0.23973997</v>
      </c>
      <c r="C23" s="1">
        <v>0.43955323000000002</v>
      </c>
      <c r="O23" s="1">
        <v>-0.42262446999999997</v>
      </c>
      <c r="P23" s="1">
        <v>-0.37527300000000002</v>
      </c>
      <c r="Q23" s="1">
        <v>0.26372109999999999</v>
      </c>
      <c r="R23" s="1">
        <v>0.3354761</v>
      </c>
    </row>
    <row r="24" spans="1:22">
      <c r="A24" s="1">
        <v>-8.98703E-2</v>
      </c>
      <c r="B24" s="1">
        <v>-0.46969137</v>
      </c>
      <c r="C24" s="1">
        <v>-8.5010160000000001E-2</v>
      </c>
      <c r="O24" s="1">
        <v>-8.1413269999999996E-2</v>
      </c>
      <c r="P24" s="1">
        <v>-0.19653538000000001</v>
      </c>
      <c r="Q24" s="1">
        <v>0.54144429999999999</v>
      </c>
      <c r="R24" s="1">
        <v>-0.36781806</v>
      </c>
    </row>
    <row r="25" spans="1:22">
      <c r="A25" s="1">
        <v>0.75725960000000003</v>
      </c>
      <c r="B25" s="1">
        <v>0.1106693</v>
      </c>
      <c r="C25" s="1">
        <v>-0.27192786000000002</v>
      </c>
      <c r="O25" s="1">
        <v>0.15965832999999999</v>
      </c>
      <c r="P25" s="1">
        <v>-0.21429129</v>
      </c>
      <c r="Q25" s="1">
        <v>0.27457935</v>
      </c>
      <c r="R25" s="1">
        <v>0.13394447000000001</v>
      </c>
    </row>
    <row r="26" spans="1:22">
      <c r="A26" s="1">
        <v>0.5394369</v>
      </c>
      <c r="B26" s="1">
        <v>1.6226109999999998E-2</v>
      </c>
      <c r="C26" s="1">
        <v>-0.55619969999999996</v>
      </c>
      <c r="O26" s="1">
        <v>-0.26880490000000001</v>
      </c>
      <c r="P26" s="1">
        <v>-0.48850948</v>
      </c>
      <c r="Q26" s="1">
        <v>7.609291E-2</v>
      </c>
      <c r="R26" s="1">
        <v>-0.53901019999999999</v>
      </c>
    </row>
    <row r="27" spans="1:22">
      <c r="A27" s="1">
        <v>-0.61393799999999998</v>
      </c>
      <c r="B27" s="1">
        <v>-0.24303848</v>
      </c>
      <c r="C27" s="1">
        <v>0.30271646000000002</v>
      </c>
      <c r="O27" s="1">
        <v>7.5781909999999994E-2</v>
      </c>
      <c r="P27" s="1">
        <v>0.21247405</v>
      </c>
      <c r="Q27" s="1">
        <v>0.16810659999999999</v>
      </c>
      <c r="R27" s="1">
        <v>6.0954750000000002E-2</v>
      </c>
    </row>
    <row r="28" spans="1:22">
      <c r="A28" s="1">
        <v>7.8345890000000001E-2</v>
      </c>
      <c r="B28" s="1">
        <v>0.45912120000000001</v>
      </c>
      <c r="C28" s="1">
        <v>-0.25275375999999999</v>
      </c>
    </row>
    <row r="29" spans="1:22">
      <c r="A29" s="1">
        <v>-0.53822159999999997</v>
      </c>
      <c r="B29" s="1">
        <v>-0.56532349999999998</v>
      </c>
      <c r="C29" s="1">
        <v>-0.26990165999999999</v>
      </c>
    </row>
    <row r="30" spans="1:22">
      <c r="A30" s="1">
        <v>0.14278819000000001</v>
      </c>
      <c r="B30" s="1">
        <v>7.0885710000000005E-2</v>
      </c>
      <c r="C30" s="1">
        <v>-4.4601969999999998E-2</v>
      </c>
    </row>
    <row r="34" spans="17:17">
      <c r="Q34" s="23"/>
    </row>
  </sheetData>
  <mergeCells count="5">
    <mergeCell ref="A1:F1"/>
    <mergeCell ref="A12:H12"/>
    <mergeCell ref="A21:C21"/>
    <mergeCell ref="K1:M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Sávio Aparecido</dc:creator>
  <cp:lastModifiedBy>Sávio Aparecido</cp:lastModifiedBy>
  <dcterms:created xsi:type="dcterms:W3CDTF">2022-10-31T22:39:49Z</dcterms:created>
  <dcterms:modified xsi:type="dcterms:W3CDTF">2025-08-03T19:39:01Z</dcterms:modified>
</cp:coreProperties>
</file>