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5600" windowHeight="8010"/>
  </bookViews>
  <sheets>
    <sheet name="XII" sheetId="4" r:id="rId1"/>
    <sheet name="X" sheetId="5" state="hidden" r:id="rId2"/>
  </sheets>
  <calcPr calcId="124519"/>
</workbook>
</file>

<file path=xl/calcChain.xml><?xml version="1.0" encoding="utf-8"?>
<calcChain xmlns="http://schemas.openxmlformats.org/spreadsheetml/2006/main">
  <c r="P166" i="4"/>
  <c r="O166"/>
  <c r="M166"/>
  <c r="L166"/>
  <c r="K166"/>
  <c r="J166"/>
  <c r="I166"/>
  <c r="H166"/>
  <c r="G166"/>
  <c r="F166"/>
  <c r="E166"/>
  <c r="P161"/>
  <c r="P162" s="1"/>
  <c r="P163" s="1"/>
  <c r="P164" s="1"/>
  <c r="P165" s="1"/>
  <c r="O161"/>
  <c r="O162" s="1"/>
  <c r="O163" s="1"/>
  <c r="O164" s="1"/>
  <c r="O165" s="1"/>
  <c r="M161"/>
  <c r="M162" s="1"/>
  <c r="M163" s="1"/>
  <c r="M164" s="1"/>
  <c r="M165" s="1"/>
  <c r="L161"/>
  <c r="L162" s="1"/>
  <c r="L163" s="1"/>
  <c r="L164" s="1"/>
  <c r="L165" s="1"/>
  <c r="K161"/>
  <c r="K162" s="1"/>
  <c r="K163" s="1"/>
  <c r="K164" s="1"/>
  <c r="K165" s="1"/>
  <c r="J161"/>
  <c r="J162" s="1"/>
  <c r="J163" s="1"/>
  <c r="J164" s="1"/>
  <c r="J165" s="1"/>
  <c r="I161"/>
  <c r="I162" s="1"/>
  <c r="I163" s="1"/>
  <c r="I164" s="1"/>
  <c r="I165" s="1"/>
  <c r="H161"/>
  <c r="H162" s="1"/>
  <c r="H163" s="1"/>
  <c r="H164" s="1"/>
  <c r="H165" s="1"/>
  <c r="G161"/>
  <c r="G162" s="1"/>
  <c r="G163" s="1"/>
  <c r="G164" s="1"/>
  <c r="G165" s="1"/>
  <c r="F161"/>
  <c r="F162" s="1"/>
  <c r="F163" s="1"/>
  <c r="F164" s="1"/>
  <c r="F165" s="1"/>
  <c r="E161"/>
  <c r="E162" s="1"/>
  <c r="E163" s="1"/>
  <c r="E164" s="1"/>
  <c r="E165" s="1"/>
  <c r="P160"/>
  <c r="O160"/>
  <c r="M160"/>
  <c r="K160"/>
  <c r="I160"/>
  <c r="G160"/>
  <c r="E160"/>
  <c r="P159"/>
  <c r="O159"/>
  <c r="M159"/>
  <c r="K159"/>
  <c r="I159"/>
  <c r="G159"/>
  <c r="E159"/>
  <c r="P158"/>
  <c r="O158"/>
  <c r="M158"/>
  <c r="K158"/>
  <c r="I158"/>
  <c r="G158"/>
  <c r="E158"/>
  <c r="P157"/>
  <c r="O157"/>
  <c r="M157"/>
  <c r="K157"/>
  <c r="I157"/>
  <c r="G157"/>
  <c r="E157"/>
  <c r="P156"/>
  <c r="O156"/>
  <c r="M156"/>
  <c r="K156"/>
  <c r="I156"/>
  <c r="G156"/>
  <c r="E156"/>
  <c r="P155"/>
  <c r="O155"/>
  <c r="M155"/>
  <c r="K155"/>
  <c r="I155"/>
  <c r="G155"/>
  <c r="E155"/>
  <c r="P154"/>
  <c r="O154"/>
  <c r="M154"/>
  <c r="K154"/>
  <c r="I154"/>
  <c r="G154"/>
  <c r="E154"/>
  <c r="P153"/>
  <c r="O153"/>
  <c r="M153"/>
  <c r="K153"/>
  <c r="I153"/>
  <c r="G153"/>
  <c r="E153"/>
  <c r="P151"/>
  <c r="O151"/>
  <c r="M151"/>
  <c r="K151"/>
  <c r="I151"/>
  <c r="G151"/>
  <c r="E151"/>
  <c r="P150"/>
  <c r="O150"/>
  <c r="M150"/>
  <c r="K150"/>
  <c r="I150"/>
  <c r="G150"/>
  <c r="E150"/>
  <c r="P149"/>
  <c r="O149"/>
  <c r="M149"/>
  <c r="L149"/>
  <c r="K149"/>
  <c r="J149"/>
  <c r="I149"/>
  <c r="H149"/>
  <c r="G149"/>
  <c r="F149"/>
  <c r="E149"/>
  <c r="P101" i="5" l="1"/>
  <c r="O101"/>
  <c r="M101"/>
  <c r="L101"/>
  <c r="K101"/>
  <c r="J101"/>
  <c r="I101"/>
  <c r="H101"/>
  <c r="G101"/>
  <c r="F101"/>
  <c r="E101"/>
  <c r="P96"/>
  <c r="P97" s="1"/>
  <c r="P98" s="1"/>
  <c r="P99" s="1"/>
  <c r="P100" s="1"/>
  <c r="O96"/>
  <c r="O97" s="1"/>
  <c r="O98" s="1"/>
  <c r="O99" s="1"/>
  <c r="O100" s="1"/>
  <c r="M96"/>
  <c r="M97" s="1"/>
  <c r="M98" s="1"/>
  <c r="M99" s="1"/>
  <c r="M100" s="1"/>
  <c r="L96"/>
  <c r="L97" s="1"/>
  <c r="L98" s="1"/>
  <c r="L99" s="1"/>
  <c r="L100" s="1"/>
  <c r="K96"/>
  <c r="K97" s="1"/>
  <c r="K98" s="1"/>
  <c r="K99" s="1"/>
  <c r="K100" s="1"/>
  <c r="J96"/>
  <c r="J97" s="1"/>
  <c r="J98" s="1"/>
  <c r="J99" s="1"/>
  <c r="J100" s="1"/>
  <c r="I96"/>
  <c r="I97" s="1"/>
  <c r="I98" s="1"/>
  <c r="I99" s="1"/>
  <c r="I100" s="1"/>
  <c r="H96"/>
  <c r="H97" s="1"/>
  <c r="H98" s="1"/>
  <c r="H99" s="1"/>
  <c r="H100" s="1"/>
  <c r="G96"/>
  <c r="G97" s="1"/>
  <c r="G98" s="1"/>
  <c r="G99" s="1"/>
  <c r="G100" s="1"/>
  <c r="F96"/>
  <c r="F97" s="1"/>
  <c r="F98" s="1"/>
  <c r="F99" s="1"/>
  <c r="F100" s="1"/>
  <c r="E96"/>
  <c r="E97" s="1"/>
  <c r="E98" s="1"/>
  <c r="E99" s="1"/>
  <c r="E100" s="1"/>
  <c r="P95"/>
  <c r="O95"/>
  <c r="M95"/>
  <c r="K95"/>
  <c r="I95"/>
  <c r="G95"/>
  <c r="E95"/>
  <c r="P94"/>
  <c r="O94"/>
  <c r="M94"/>
  <c r="K94"/>
  <c r="I94"/>
  <c r="G94"/>
  <c r="E94"/>
  <c r="P93"/>
  <c r="O93"/>
  <c r="M93"/>
  <c r="K93"/>
  <c r="I93"/>
  <c r="G93"/>
  <c r="E93"/>
  <c r="P92"/>
  <c r="O92"/>
  <c r="M92"/>
  <c r="K92"/>
  <c r="I92"/>
  <c r="G92"/>
  <c r="E92"/>
  <c r="P91"/>
  <c r="O91"/>
  <c r="M91"/>
  <c r="K91"/>
  <c r="I91"/>
  <c r="G91"/>
  <c r="E91"/>
  <c r="P90"/>
  <c r="O90"/>
  <c r="M90"/>
  <c r="K90"/>
  <c r="I90"/>
  <c r="G90"/>
  <c r="E90"/>
  <c r="P89"/>
  <c r="O89"/>
  <c r="M89"/>
  <c r="K89"/>
  <c r="I89"/>
  <c r="G89"/>
  <c r="E89"/>
  <c r="P88"/>
  <c r="O88"/>
  <c r="M88"/>
  <c r="K88"/>
  <c r="I88"/>
  <c r="G88"/>
  <c r="E88"/>
  <c r="P86"/>
  <c r="O86"/>
  <c r="M86"/>
  <c r="K86"/>
  <c r="I86"/>
  <c r="G86"/>
  <c r="E86"/>
  <c r="P85"/>
  <c r="O85"/>
  <c r="M85"/>
  <c r="K85"/>
  <c r="I85"/>
  <c r="G85"/>
  <c r="E85"/>
  <c r="P84"/>
  <c r="O84"/>
  <c r="M84"/>
  <c r="L84"/>
  <c r="K84"/>
  <c r="J84"/>
  <c r="I84"/>
  <c r="H84"/>
  <c r="G84"/>
  <c r="F84"/>
  <c r="E84"/>
  <c r="J53" i="4"/>
  <c r="I53"/>
  <c r="H53"/>
  <c r="G53"/>
  <c r="F53"/>
  <c r="E53"/>
  <c r="F48"/>
  <c r="J47"/>
  <c r="J48" s="1"/>
  <c r="I47"/>
  <c r="H47"/>
  <c r="G47"/>
  <c r="F47"/>
  <c r="E47"/>
  <c r="J46"/>
  <c r="I46"/>
  <c r="H46"/>
  <c r="F46"/>
  <c r="E46"/>
  <c r="L43"/>
  <c r="J43"/>
  <c r="I43"/>
  <c r="H43"/>
  <c r="F43"/>
  <c r="E43"/>
  <c r="J42"/>
  <c r="I42"/>
  <c r="H42"/>
  <c r="G42"/>
  <c r="F42"/>
  <c r="E42"/>
  <c r="J41"/>
  <c r="I41"/>
  <c r="H41"/>
  <c r="G41"/>
  <c r="F41"/>
  <c r="E41"/>
  <c r="O40"/>
  <c r="J40"/>
  <c r="I40"/>
  <c r="H40"/>
  <c r="G40"/>
  <c r="F40"/>
  <c r="E40"/>
  <c r="M39"/>
  <c r="K39"/>
  <c r="N39" s="1"/>
  <c r="M38"/>
  <c r="K38"/>
  <c r="N38" s="1"/>
  <c r="M37"/>
  <c r="K37"/>
  <c r="N37" s="1"/>
  <c r="M36"/>
  <c r="K36"/>
  <c r="N36" s="1"/>
  <c r="M35"/>
  <c r="K35"/>
  <c r="N35" s="1"/>
  <c r="M34"/>
  <c r="K34"/>
  <c r="N34" s="1"/>
  <c r="M33"/>
  <c r="K33"/>
  <c r="N33" s="1"/>
  <c r="M32"/>
  <c r="K32"/>
  <c r="N32" s="1"/>
  <c r="M31"/>
  <c r="K31"/>
  <c r="N31" s="1"/>
  <c r="M30"/>
  <c r="K30"/>
  <c r="N30" s="1"/>
  <c r="M29"/>
  <c r="K29"/>
  <c r="N29" s="1"/>
  <c r="M28"/>
  <c r="K28"/>
  <c r="N28" s="1"/>
  <c r="M27"/>
  <c r="K27"/>
  <c r="N27" s="1"/>
  <c r="N26"/>
  <c r="M26"/>
  <c r="K26"/>
  <c r="N25"/>
  <c r="M25"/>
  <c r="K25"/>
  <c r="M24"/>
  <c r="K24"/>
  <c r="N24" s="1"/>
  <c r="M23"/>
  <c r="K23"/>
  <c r="N23" s="1"/>
  <c r="M22"/>
  <c r="K22"/>
  <c r="N22" s="1"/>
  <c r="Q21"/>
  <c r="M21"/>
  <c r="K21"/>
  <c r="N21" s="1"/>
  <c r="Q20"/>
  <c r="M20"/>
  <c r="K20"/>
  <c r="N20" s="1"/>
  <c r="Q19"/>
  <c r="M19"/>
  <c r="K19"/>
  <c r="N19" s="1"/>
  <c r="Q18"/>
  <c r="M18"/>
  <c r="K18"/>
  <c r="N18" s="1"/>
  <c r="Q17"/>
  <c r="M17"/>
  <c r="K17"/>
  <c r="N17" s="1"/>
  <c r="Q16"/>
  <c r="M16"/>
  <c r="K16"/>
  <c r="N16" s="1"/>
  <c r="Q15"/>
  <c r="M15"/>
  <c r="K15"/>
  <c r="N15" s="1"/>
  <c r="Q14"/>
  <c r="M14"/>
  <c r="K14"/>
  <c r="N14" s="1"/>
  <c r="Q13"/>
  <c r="M13"/>
  <c r="K13"/>
  <c r="N13" s="1"/>
  <c r="Q12"/>
  <c r="M12"/>
  <c r="K12"/>
  <c r="N12" s="1"/>
  <c r="Q11"/>
  <c r="M11"/>
  <c r="K11"/>
  <c r="N11" s="1"/>
  <c r="Q10"/>
  <c r="M10"/>
  <c r="K10"/>
  <c r="N10" s="1"/>
  <c r="Q9"/>
  <c r="M9"/>
  <c r="K9"/>
  <c r="N9" s="1"/>
  <c r="Q8"/>
  <c r="M8"/>
  <c r="K8"/>
  <c r="N8" s="1"/>
  <c r="Q7"/>
  <c r="M7"/>
  <c r="M55" s="1"/>
  <c r="M56" s="1"/>
  <c r="M57" s="1"/>
  <c r="M58" s="1"/>
  <c r="K7"/>
  <c r="N7" s="1"/>
  <c r="Q6"/>
  <c r="M6"/>
  <c r="K6"/>
  <c r="B47" l="1"/>
  <c r="N6"/>
  <c r="N41" s="1"/>
  <c r="H48"/>
  <c r="H49" s="1"/>
  <c r="H50" s="1"/>
  <c r="B48"/>
  <c r="B49" s="1"/>
  <c r="K40"/>
  <c r="H44" s="1"/>
  <c r="G48"/>
  <c r="N48"/>
  <c r="O48" s="1"/>
  <c r="F49"/>
  <c r="F50" s="1"/>
  <c r="J49"/>
  <c r="G49"/>
  <c r="G50" s="1"/>
  <c r="E48"/>
  <c r="E49" s="1"/>
  <c r="E50" s="1"/>
  <c r="I48"/>
  <c r="N40" l="1"/>
  <c r="N47"/>
  <c r="O47" s="1"/>
  <c r="H51"/>
  <c r="H52" s="1"/>
  <c r="F51"/>
  <c r="F52" s="1"/>
  <c r="B50"/>
  <c r="B51" s="1"/>
  <c r="B52" s="1"/>
  <c r="E51"/>
  <c r="E52" s="1"/>
  <c r="G51"/>
  <c r="G52" s="1"/>
  <c r="J50"/>
  <c r="J51" s="1"/>
  <c r="J52" s="1"/>
  <c r="I49"/>
  <c r="I50" l="1"/>
  <c r="I51" s="1"/>
  <c r="I52" s="1"/>
  <c r="M59"/>
</calcChain>
</file>

<file path=xl/comments1.xml><?xml version="1.0" encoding="utf-8"?>
<comments xmlns="http://schemas.openxmlformats.org/spreadsheetml/2006/main">
  <authors>
    <author>Valued Customer</author>
  </authors>
  <commentList>
    <comment ref="N47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8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<sst xmlns="http://schemas.openxmlformats.org/spreadsheetml/2006/main" count="1680" uniqueCount="323">
  <si>
    <t>TOTAL</t>
  </si>
  <si>
    <t>JAWAHAR NAVODAYA VIDYALAYA :: BELLARY</t>
  </si>
  <si>
    <t>CENTRAL BOARD OF SECONDARY EDUCATION XII CLASS MARKS SHEET-2016-17</t>
  </si>
  <si>
    <t>S.No</t>
  </si>
  <si>
    <t>ROLL NO</t>
  </si>
  <si>
    <t>SUBJECT CODES:</t>
  </si>
  <si>
    <t>0 41</t>
  </si>
  <si>
    <t>0 42</t>
  </si>
  <si>
    <t>0 43</t>
  </si>
  <si>
    <t>0 44</t>
  </si>
  <si>
    <t>NAME OF THE STUDENT</t>
  </si>
  <si>
    <t>ALPHA CODE</t>
  </si>
  <si>
    <t>ENG</t>
  </si>
  <si>
    <t>MATH</t>
  </si>
  <si>
    <t>HINDI</t>
  </si>
  <si>
    <t>PHY</t>
  </si>
  <si>
    <t xml:space="preserve">CHEM </t>
  </si>
  <si>
    <t>BIO</t>
  </si>
  <si>
    <t>G.TOTAL</t>
  </si>
  <si>
    <t>Result</t>
  </si>
  <si>
    <t>%</t>
  </si>
  <si>
    <t>DIVISION</t>
  </si>
  <si>
    <t>KAN</t>
  </si>
  <si>
    <t>4623928</t>
  </si>
  <si>
    <t>B ARUNA KUMAR</t>
  </si>
  <si>
    <t>I</t>
  </si>
  <si>
    <t>PASS</t>
  </si>
  <si>
    <t>A</t>
  </si>
  <si>
    <t>4623929</t>
  </si>
  <si>
    <t>J S BHARATH PRASAD</t>
  </si>
  <si>
    <t>J</t>
  </si>
  <si>
    <t>B</t>
  </si>
  <si>
    <t>4623930</t>
  </si>
  <si>
    <t>M KIRAN</t>
  </si>
  <si>
    <t>C</t>
  </si>
  <si>
    <t>4623931</t>
  </si>
  <si>
    <t>K NAGABHUSHANA</t>
  </si>
  <si>
    <t>D</t>
  </si>
  <si>
    <t>4623932</t>
  </si>
  <si>
    <t>B V NITHIN KUMAR</t>
  </si>
  <si>
    <t>E</t>
  </si>
  <si>
    <t>4623933</t>
  </si>
  <si>
    <t>T N MANJULA</t>
  </si>
  <si>
    <t>P</t>
  </si>
  <si>
    <t>F</t>
  </si>
  <si>
    <t>4623934</t>
  </si>
  <si>
    <t>R MEGHANA</t>
  </si>
  <si>
    <t>N</t>
  </si>
  <si>
    <t>G</t>
  </si>
  <si>
    <t>4623935</t>
  </si>
  <si>
    <t>MANJUNATHA HURAKADLI</t>
  </si>
  <si>
    <t>H</t>
  </si>
  <si>
    <t>4623936</t>
  </si>
  <si>
    <t>B K MOHAN KUMAR</t>
  </si>
  <si>
    <t>4623937</t>
  </si>
  <si>
    <t>M PRABHU</t>
  </si>
  <si>
    <t>4623938</t>
  </si>
  <si>
    <t>RADHIKA</t>
  </si>
  <si>
    <t>K</t>
  </si>
  <si>
    <t>4623939</t>
  </si>
  <si>
    <t>N PRAVEEN</t>
  </si>
  <si>
    <t>L</t>
  </si>
  <si>
    <t>4623940</t>
  </si>
  <si>
    <t>HEGGAMNARA PRAMODA</t>
  </si>
  <si>
    <t>M</t>
  </si>
  <si>
    <t>4623941</t>
  </si>
  <si>
    <t>PRADEEP</t>
  </si>
  <si>
    <t>4623942</t>
  </si>
  <si>
    <t>MANJULA</t>
  </si>
  <si>
    <t>O</t>
  </si>
  <si>
    <t>4623943</t>
  </si>
  <si>
    <t>S SUNIL KUMAR</t>
  </si>
  <si>
    <t>4623944</t>
  </si>
  <si>
    <t>SATISH SUBHASH JIGALI</t>
  </si>
  <si>
    <t>4623945</t>
  </si>
  <si>
    <t>V L SINDU</t>
  </si>
  <si>
    <t>4623946</t>
  </si>
  <si>
    <t>SANJAY V K</t>
  </si>
  <si>
    <t>4623947</t>
  </si>
  <si>
    <t>M N SUSHMA</t>
  </si>
  <si>
    <t>4623948</t>
  </si>
  <si>
    <t>J S SUNIL NAIK</t>
  </si>
  <si>
    <t>4623949</t>
  </si>
  <si>
    <t>N G KISHORE KUMAR</t>
  </si>
  <si>
    <t>4623950</t>
  </si>
  <si>
    <t>SHIVARAJA</t>
  </si>
  <si>
    <t>4623951</t>
  </si>
  <si>
    <t>POOJA T</t>
  </si>
  <si>
    <t>4623952</t>
  </si>
  <si>
    <t>R R SHAMBHAVI</t>
  </si>
  <si>
    <t>4623953</t>
  </si>
  <si>
    <t>DURJAYA K B</t>
  </si>
  <si>
    <t>4623954</t>
  </si>
  <si>
    <t>PRAVEEN KUMAR K</t>
  </si>
  <si>
    <t>4623955</t>
  </si>
  <si>
    <t>S SIREESHA</t>
  </si>
  <si>
    <t>4623956</t>
  </si>
  <si>
    <t>SUDHA BHAJANTHRI</t>
  </si>
  <si>
    <t>4623957</t>
  </si>
  <si>
    <t>VINAYAK</t>
  </si>
  <si>
    <t>4623958</t>
  </si>
  <si>
    <t>MALATESH LAXMAN LAMANI</t>
  </si>
  <si>
    <t>4623959</t>
  </si>
  <si>
    <t>PUNIT PARASAPPA HONKANADAVAR</t>
  </si>
  <si>
    <t>4623960</t>
  </si>
  <si>
    <t>CHAITRA M M</t>
  </si>
  <si>
    <t>4623961</t>
  </si>
  <si>
    <t>MAMATA D</t>
  </si>
  <si>
    <t xml:space="preserve"> </t>
  </si>
  <si>
    <t>AVERAGE SUBJECT WISE</t>
  </si>
  <si>
    <t>I DIV</t>
  </si>
  <si>
    <t>Sub-wise Failures</t>
  </si>
  <si>
    <t>II DIV</t>
  </si>
  <si>
    <t>Sub-wise Pass</t>
  </si>
  <si>
    <t>Distinction</t>
  </si>
  <si>
    <t>School average</t>
  </si>
  <si>
    <t>FAIL</t>
  </si>
  <si>
    <t>0-164</t>
  </si>
  <si>
    <t>&lt;33</t>
  </si>
  <si>
    <t>75% ABOVE</t>
  </si>
  <si>
    <t>165-249</t>
  </si>
  <si>
    <t>33-59</t>
  </si>
  <si>
    <t>90% ABOVE</t>
  </si>
  <si>
    <t>250-299</t>
  </si>
  <si>
    <t>60-74</t>
  </si>
  <si>
    <t>300-374</t>
  </si>
  <si>
    <t>75-89</t>
  </si>
  <si>
    <t>375&amp;above</t>
  </si>
  <si>
    <t>90-100</t>
  </si>
  <si>
    <t>&lt;60%</t>
  </si>
  <si>
    <t>&lt;70%</t>
  </si>
  <si>
    <t>&lt;80%</t>
  </si>
  <si>
    <t>&lt;90%</t>
  </si>
  <si>
    <t>&lt;=100%</t>
  </si>
  <si>
    <t>JAWAHAR NAVODAYA VIDYALAYA, ChikkaJogi Halli, Ballari</t>
  </si>
  <si>
    <t>CLASS X  SA(II) RESULTS</t>
  </si>
  <si>
    <t>Name of the students</t>
  </si>
  <si>
    <t>Kanada</t>
  </si>
  <si>
    <t>Maths</t>
  </si>
  <si>
    <t>Sci</t>
  </si>
  <si>
    <t>SO.SCI</t>
  </si>
  <si>
    <t>ToTal</t>
  </si>
  <si>
    <t>CGPA</t>
  </si>
  <si>
    <t>4062444</t>
  </si>
  <si>
    <t>ASHOK L U</t>
  </si>
  <si>
    <t>A2</t>
  </si>
  <si>
    <t>A1</t>
  </si>
  <si>
    <t>B2</t>
  </si>
  <si>
    <t>4062445</t>
  </si>
  <si>
    <t>ABHISHEK ACHAR V</t>
  </si>
  <si>
    <t>B1</t>
  </si>
  <si>
    <t>4062446</t>
  </si>
  <si>
    <t>M ANANTHA KUMAR</t>
  </si>
  <si>
    <t>4062447</t>
  </si>
  <si>
    <t>M R ADARSHA</t>
  </si>
  <si>
    <t>C1</t>
  </si>
  <si>
    <t>C2</t>
  </si>
  <si>
    <t>4062448</t>
  </si>
  <si>
    <t>ANIL KUMAR</t>
  </si>
  <si>
    <t>4062449</t>
  </si>
  <si>
    <t>C AMRUTHA</t>
  </si>
  <si>
    <t>4062450</t>
  </si>
  <si>
    <t>BHEEMESHA</t>
  </si>
  <si>
    <t>4062451</t>
  </si>
  <si>
    <t>A M CHANDRA SHEKHARA</t>
  </si>
  <si>
    <t>4062452</t>
  </si>
  <si>
    <t>K C GANGULI</t>
  </si>
  <si>
    <t>4062453</t>
  </si>
  <si>
    <t>G S GAGAN</t>
  </si>
  <si>
    <t>4062454</t>
  </si>
  <si>
    <t>P GAFOOR SAB</t>
  </si>
  <si>
    <t>4062455</t>
  </si>
  <si>
    <t>K CHANDRAMMA</t>
  </si>
  <si>
    <t>4062456</t>
  </si>
  <si>
    <t>S K DEEPAK</t>
  </si>
  <si>
    <t>4062457</t>
  </si>
  <si>
    <t>S M HARIPRASAD</t>
  </si>
  <si>
    <t>4062458</t>
  </si>
  <si>
    <t>R HARSHA</t>
  </si>
  <si>
    <t>4062459</t>
  </si>
  <si>
    <t>G V HARSHITHA</t>
  </si>
  <si>
    <t>4062460</t>
  </si>
  <si>
    <t>JAYANTH NARASALAGI</t>
  </si>
  <si>
    <t>4062461</t>
  </si>
  <si>
    <t>GUDAGUR JYOTHI</t>
  </si>
  <si>
    <t>4062462</t>
  </si>
  <si>
    <t>K P KARTHIK NAIK</t>
  </si>
  <si>
    <t>4062463</t>
  </si>
  <si>
    <t>T L KIRAN</t>
  </si>
  <si>
    <t>4062464</t>
  </si>
  <si>
    <t>KISHOR REDDY</t>
  </si>
  <si>
    <t>4062465</t>
  </si>
  <si>
    <t>M H KISHOR</t>
  </si>
  <si>
    <t>4062466</t>
  </si>
  <si>
    <t>KUBERA V</t>
  </si>
  <si>
    <t>4062467</t>
  </si>
  <si>
    <t>KOTRAMMA K</t>
  </si>
  <si>
    <t>4062468</t>
  </si>
  <si>
    <t>KAVYA SHANKRASHETTI</t>
  </si>
  <si>
    <t>4062469</t>
  </si>
  <si>
    <t>B S KAVITHA</t>
  </si>
  <si>
    <t>4062470</t>
  </si>
  <si>
    <t>C MANJUNATHA</t>
  </si>
  <si>
    <t>4062471</t>
  </si>
  <si>
    <t>H K MRUTHYUNJAYAGOUDA</t>
  </si>
  <si>
    <t>4062472</t>
  </si>
  <si>
    <t>K MANJUNATH</t>
  </si>
  <si>
    <t>4062473</t>
  </si>
  <si>
    <t>MANJUNATHA DOLLINA</t>
  </si>
  <si>
    <t>4062474</t>
  </si>
  <si>
    <t>MANJULA S G</t>
  </si>
  <si>
    <t>4062475</t>
  </si>
  <si>
    <t>P S NAVEEN</t>
  </si>
  <si>
    <t>4062476</t>
  </si>
  <si>
    <t>MEGHANA B</t>
  </si>
  <si>
    <t>4062477</t>
  </si>
  <si>
    <t>V N NIROSHA</t>
  </si>
  <si>
    <t>4062478</t>
  </si>
  <si>
    <t>K PAMPAPATHI</t>
  </si>
  <si>
    <t>4062479</t>
  </si>
  <si>
    <t>PRAMOD KUMAR M</t>
  </si>
  <si>
    <t>4062480</t>
  </si>
  <si>
    <t>K PRAVEENA</t>
  </si>
  <si>
    <t>4062481</t>
  </si>
  <si>
    <t>PRASHANTA KUMAR</t>
  </si>
  <si>
    <t>4062482</t>
  </si>
  <si>
    <t>K P POORNIMA</t>
  </si>
  <si>
    <t>4062483</t>
  </si>
  <si>
    <t>P PRANATHI</t>
  </si>
  <si>
    <t>4062484</t>
  </si>
  <si>
    <t>M N RANGAMMA</t>
  </si>
  <si>
    <t>4062485</t>
  </si>
  <si>
    <t>N RAMYA</t>
  </si>
  <si>
    <t>4062486</t>
  </si>
  <si>
    <t>U H RAKSHITH KUMAR</t>
  </si>
  <si>
    <t>4062487</t>
  </si>
  <si>
    <t>C RAMYA</t>
  </si>
  <si>
    <t>4062488</t>
  </si>
  <si>
    <t>RACHANA K</t>
  </si>
  <si>
    <t>4062489</t>
  </si>
  <si>
    <t>BADIKERU  ROHITH</t>
  </si>
  <si>
    <t>4062490</t>
  </si>
  <si>
    <t>K P SWETHA</t>
  </si>
  <si>
    <t>4062491</t>
  </si>
  <si>
    <t>SUSHMA N S</t>
  </si>
  <si>
    <t>4062492</t>
  </si>
  <si>
    <t>SNEHA B</t>
  </si>
  <si>
    <t>4062493</t>
  </si>
  <si>
    <t>SANDHYA</t>
  </si>
  <si>
    <t>4062494</t>
  </si>
  <si>
    <t>G S SUCHITHA</t>
  </si>
  <si>
    <t>4062495</t>
  </si>
  <si>
    <t>S SAHANA</t>
  </si>
  <si>
    <t>4062496</t>
  </si>
  <si>
    <t>SUMA BANAKAR</t>
  </si>
  <si>
    <t>4062497</t>
  </si>
  <si>
    <t>SANDEEP REDDY</t>
  </si>
  <si>
    <t>4062498</t>
  </si>
  <si>
    <t>SHAMANTH SINGH D T</t>
  </si>
  <si>
    <t>4062499</t>
  </si>
  <si>
    <t>SATISH KUMAR B</t>
  </si>
  <si>
    <t>4062500</t>
  </si>
  <si>
    <t>SUSHANTH S</t>
  </si>
  <si>
    <t>4062501</t>
  </si>
  <si>
    <t>GALI SANDEEP</t>
  </si>
  <si>
    <t>4062502</t>
  </si>
  <si>
    <t>SAI PRAKASH S</t>
  </si>
  <si>
    <t>4062503</t>
  </si>
  <si>
    <t>SANTOSH KUMAR PARASAPPA AIHOLLI</t>
  </si>
  <si>
    <t>4062504</t>
  </si>
  <si>
    <t>SUBHASH T M</t>
  </si>
  <si>
    <t>4062505</t>
  </si>
  <si>
    <t>SHIVARAJA K</t>
  </si>
  <si>
    <t>4062506</t>
  </si>
  <si>
    <t>SOMANATHA</t>
  </si>
  <si>
    <t>4062507</t>
  </si>
  <si>
    <t>SAHANA PATIL</t>
  </si>
  <si>
    <t>4062508</t>
  </si>
  <si>
    <t>THANMAYI PATIL</t>
  </si>
  <si>
    <t>4062509</t>
  </si>
  <si>
    <t>N VINAY KUMARA</t>
  </si>
  <si>
    <t>4062510</t>
  </si>
  <si>
    <t>S R VARUN KUMAR</t>
  </si>
  <si>
    <t>4062511</t>
  </si>
  <si>
    <t>N B VISHWANATH</t>
  </si>
  <si>
    <t>4062512</t>
  </si>
  <si>
    <t>P VIVEK</t>
  </si>
  <si>
    <t>4062513</t>
  </si>
  <si>
    <t>N VANISHREE</t>
  </si>
  <si>
    <t>4062514</t>
  </si>
  <si>
    <t>H S VINUTHA</t>
  </si>
  <si>
    <t>4062515</t>
  </si>
  <si>
    <t>YADAVALLI RAJU</t>
  </si>
  <si>
    <t>4062516</t>
  </si>
  <si>
    <t>G YASHWANTH</t>
  </si>
  <si>
    <t>4062517</t>
  </si>
  <si>
    <t>P ROHINI VASAVADATTA</t>
  </si>
  <si>
    <t>4062518</t>
  </si>
  <si>
    <t>B ANIL KUMAR</t>
  </si>
  <si>
    <t>4062519</t>
  </si>
  <si>
    <t>BETAGERI SPANDANA</t>
  </si>
  <si>
    <t>4062520</t>
  </si>
  <si>
    <t>S M NAVEEN</t>
  </si>
  <si>
    <t>4062521</t>
  </si>
  <si>
    <t>B VISHWANATH REDDY</t>
  </si>
  <si>
    <t>4062522</t>
  </si>
  <si>
    <t>HARISH GOWDA K</t>
  </si>
  <si>
    <t>Total</t>
  </si>
  <si>
    <t>ACGPA</t>
  </si>
  <si>
    <t>No of students appeared</t>
  </si>
  <si>
    <t>N0 of students pass</t>
  </si>
  <si>
    <t>Below3</t>
  </si>
  <si>
    <t>Below 3.3</t>
  </si>
  <si>
    <t xml:space="preserve">3.4- 5.9 </t>
  </si>
  <si>
    <t xml:space="preserve">6.0 - 7.4 </t>
  </si>
  <si>
    <t xml:space="preserve">7.5 - 8.9 </t>
  </si>
  <si>
    <t xml:space="preserve">9 - 9.9 </t>
  </si>
  <si>
    <t>015</t>
  </si>
  <si>
    <t>041</t>
  </si>
  <si>
    <t>086</t>
  </si>
  <si>
    <t>087</t>
  </si>
  <si>
    <t>JAWAHAR NAVODAYA VIDYALAYA, BELLARY, KARNATAKA STATE</t>
  </si>
  <si>
    <t>RESULT ANALYSIS OF CBSE CLASS X - 2017-18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</si>
</sst>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Bookman Old Style"/>
      <family val="1"/>
    </font>
    <font>
      <sz val="8"/>
      <name val="Arial"/>
      <family val="2"/>
    </font>
    <font>
      <b/>
      <sz val="10"/>
      <name val="Book Antiqua"/>
      <family val="1"/>
    </font>
    <font>
      <b/>
      <i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FF0000"/>
      <name val="Book Antiqua"/>
      <family val="1"/>
    </font>
    <font>
      <b/>
      <sz val="11"/>
      <color rgb="FF4E5E2D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Arial"/>
      <family val="2"/>
    </font>
    <font>
      <b/>
      <sz val="14"/>
      <color rgb="FF464646"/>
      <name val="Stencil"/>
      <family val="5"/>
    </font>
    <font>
      <b/>
      <sz val="16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64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49" fontId="8" fillId="0" borderId="7" xfId="1" applyNumberFormat="1" applyFont="1" applyFill="1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vertical="center"/>
      <protection locked="0"/>
    </xf>
    <xf numFmtId="49" fontId="8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0" fontId="4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vertical="center"/>
    </xf>
    <xf numFmtId="0" fontId="12" fillId="0" borderId="1" xfId="0" applyFont="1" applyBorder="1"/>
    <xf numFmtId="1" fontId="1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0" borderId="0" xfId="0" applyFont="1" applyBorder="1"/>
    <xf numFmtId="1" fontId="0" fillId="0" borderId="0" xfId="0" applyNumberFormat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6" fillId="0" borderId="1" xfId="0" applyFont="1" applyBorder="1" applyAlignment="1">
      <alignment horizontal="center"/>
    </xf>
    <xf numFmtId="164" fontId="0" fillId="0" borderId="0" xfId="0" applyNumberFormat="1" applyBorder="1"/>
    <xf numFmtId="0" fontId="3" fillId="0" borderId="1" xfId="0" applyFont="1" applyBorder="1" applyAlignment="1">
      <alignment vertical="center" shrinkToFit="1"/>
    </xf>
    <xf numFmtId="0" fontId="3" fillId="0" borderId="0" xfId="0" applyFont="1" applyFill="1" applyBorder="1" applyAlignment="1">
      <alignment horizontal="center"/>
    </xf>
    <xf numFmtId="0" fontId="10" fillId="0" borderId="1" xfId="0" applyFont="1" applyBorder="1"/>
    <xf numFmtId="0" fontId="17" fillId="2" borderId="1" xfId="2" applyFont="1" applyFill="1" applyBorder="1" applyAlignment="1">
      <alignment horizontal="center"/>
    </xf>
    <xf numFmtId="2" fontId="17" fillId="2" borderId="1" xfId="2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0" fillId="0" borderId="2" xfId="0" applyNumberForma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20" fillId="2" borderId="1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0" fillId="4" borderId="1" xfId="0" applyFill="1" applyBorder="1"/>
    <xf numFmtId="0" fontId="21" fillId="0" borderId="1" xfId="0" applyFont="1" applyBorder="1" applyAlignment="1">
      <alignment horizontal="center"/>
    </xf>
    <xf numFmtId="0" fontId="2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26" fillId="0" borderId="0" xfId="0" applyFont="1" applyBorder="1"/>
    <xf numFmtId="0" fontId="26" fillId="0" borderId="0" xfId="0" applyFont="1"/>
    <xf numFmtId="0" fontId="25" fillId="0" borderId="0" xfId="0" applyFont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6"/>
  <sheetViews>
    <sheetView tabSelected="1" workbookViewId="0">
      <selection activeCell="A2" sqref="A2:Q2"/>
    </sheetView>
  </sheetViews>
  <sheetFormatPr defaultRowHeight="15"/>
  <cols>
    <col min="1" max="1" width="5.42578125" customWidth="1"/>
    <col min="2" max="2" width="10" customWidth="1"/>
    <col min="3" max="3" width="23.7109375" customWidth="1"/>
    <col min="4" max="4" width="7.5703125" customWidth="1"/>
    <col min="5" max="5" width="6.42578125" customWidth="1"/>
    <col min="6" max="7" width="6.5703125" customWidth="1"/>
    <col min="8" max="8" width="6.42578125" customWidth="1"/>
    <col min="9" max="9" width="6.7109375" customWidth="1"/>
    <col min="10" max="10" width="5.85546875" customWidth="1"/>
    <col min="11" max="11" width="9.42578125" customWidth="1"/>
    <col min="12" max="12" width="6.42578125" customWidth="1"/>
    <col min="13" max="13" width="7.140625" customWidth="1"/>
    <col min="14" max="14" width="6.42578125" customWidth="1"/>
    <col min="15" max="15" width="7.85546875" customWidth="1"/>
    <col min="16" max="16" width="3.85546875" customWidth="1"/>
    <col min="257" max="257" width="5.42578125" customWidth="1"/>
    <col min="258" max="258" width="10" customWidth="1"/>
    <col min="259" max="259" width="23.7109375" customWidth="1"/>
    <col min="260" max="260" width="6.140625" customWidth="1"/>
    <col min="261" max="262" width="5.85546875" customWidth="1"/>
    <col min="263" max="263" width="6" customWidth="1"/>
    <col min="264" max="266" width="5.85546875" customWidth="1"/>
    <col min="267" max="267" width="6.28515625" customWidth="1"/>
    <col min="268" max="268" width="6.42578125" customWidth="1"/>
    <col min="269" max="269" width="7.140625" customWidth="1"/>
    <col min="270" max="270" width="6.42578125" customWidth="1"/>
    <col min="271" max="271" width="7.85546875" customWidth="1"/>
    <col min="272" max="272" width="3.85546875" customWidth="1"/>
    <col min="513" max="513" width="5.42578125" customWidth="1"/>
    <col min="514" max="514" width="10" customWidth="1"/>
    <col min="515" max="515" width="23.7109375" customWidth="1"/>
    <col min="516" max="516" width="6.140625" customWidth="1"/>
    <col min="517" max="518" width="5.85546875" customWidth="1"/>
    <col min="519" max="519" width="6" customWidth="1"/>
    <col min="520" max="522" width="5.85546875" customWidth="1"/>
    <col min="523" max="523" width="6.28515625" customWidth="1"/>
    <col min="524" max="524" width="6.42578125" customWidth="1"/>
    <col min="525" max="525" width="7.140625" customWidth="1"/>
    <col min="526" max="526" width="6.42578125" customWidth="1"/>
    <col min="527" max="527" width="7.85546875" customWidth="1"/>
    <col min="528" max="528" width="3.85546875" customWidth="1"/>
    <col min="769" max="769" width="5.42578125" customWidth="1"/>
    <col min="770" max="770" width="10" customWidth="1"/>
    <col min="771" max="771" width="23.7109375" customWidth="1"/>
    <col min="772" max="772" width="6.140625" customWidth="1"/>
    <col min="773" max="774" width="5.85546875" customWidth="1"/>
    <col min="775" max="775" width="6" customWidth="1"/>
    <col min="776" max="778" width="5.85546875" customWidth="1"/>
    <col min="779" max="779" width="6.28515625" customWidth="1"/>
    <col min="780" max="780" width="6.42578125" customWidth="1"/>
    <col min="781" max="781" width="7.140625" customWidth="1"/>
    <col min="782" max="782" width="6.42578125" customWidth="1"/>
    <col min="783" max="783" width="7.85546875" customWidth="1"/>
    <col min="784" max="784" width="3.85546875" customWidth="1"/>
    <col min="1025" max="1025" width="5.42578125" customWidth="1"/>
    <col min="1026" max="1026" width="10" customWidth="1"/>
    <col min="1027" max="1027" width="23.7109375" customWidth="1"/>
    <col min="1028" max="1028" width="6.140625" customWidth="1"/>
    <col min="1029" max="1030" width="5.85546875" customWidth="1"/>
    <col min="1031" max="1031" width="6" customWidth="1"/>
    <col min="1032" max="1034" width="5.85546875" customWidth="1"/>
    <col min="1035" max="1035" width="6.28515625" customWidth="1"/>
    <col min="1036" max="1036" width="6.42578125" customWidth="1"/>
    <col min="1037" max="1037" width="7.140625" customWidth="1"/>
    <col min="1038" max="1038" width="6.42578125" customWidth="1"/>
    <col min="1039" max="1039" width="7.85546875" customWidth="1"/>
    <col min="1040" max="1040" width="3.85546875" customWidth="1"/>
    <col min="1281" max="1281" width="5.42578125" customWidth="1"/>
    <col min="1282" max="1282" width="10" customWidth="1"/>
    <col min="1283" max="1283" width="23.7109375" customWidth="1"/>
    <col min="1284" max="1284" width="6.140625" customWidth="1"/>
    <col min="1285" max="1286" width="5.85546875" customWidth="1"/>
    <col min="1287" max="1287" width="6" customWidth="1"/>
    <col min="1288" max="1290" width="5.85546875" customWidth="1"/>
    <col min="1291" max="1291" width="6.28515625" customWidth="1"/>
    <col min="1292" max="1292" width="6.42578125" customWidth="1"/>
    <col min="1293" max="1293" width="7.140625" customWidth="1"/>
    <col min="1294" max="1294" width="6.42578125" customWidth="1"/>
    <col min="1295" max="1295" width="7.85546875" customWidth="1"/>
    <col min="1296" max="1296" width="3.85546875" customWidth="1"/>
    <col min="1537" max="1537" width="5.42578125" customWidth="1"/>
    <col min="1538" max="1538" width="10" customWidth="1"/>
    <col min="1539" max="1539" width="23.7109375" customWidth="1"/>
    <col min="1540" max="1540" width="6.140625" customWidth="1"/>
    <col min="1541" max="1542" width="5.85546875" customWidth="1"/>
    <col min="1543" max="1543" width="6" customWidth="1"/>
    <col min="1544" max="1546" width="5.85546875" customWidth="1"/>
    <col min="1547" max="1547" width="6.28515625" customWidth="1"/>
    <col min="1548" max="1548" width="6.42578125" customWidth="1"/>
    <col min="1549" max="1549" width="7.140625" customWidth="1"/>
    <col min="1550" max="1550" width="6.42578125" customWidth="1"/>
    <col min="1551" max="1551" width="7.85546875" customWidth="1"/>
    <col min="1552" max="1552" width="3.85546875" customWidth="1"/>
    <col min="1793" max="1793" width="5.42578125" customWidth="1"/>
    <col min="1794" max="1794" width="10" customWidth="1"/>
    <col min="1795" max="1795" width="23.7109375" customWidth="1"/>
    <col min="1796" max="1796" width="6.140625" customWidth="1"/>
    <col min="1797" max="1798" width="5.85546875" customWidth="1"/>
    <col min="1799" max="1799" width="6" customWidth="1"/>
    <col min="1800" max="1802" width="5.85546875" customWidth="1"/>
    <col min="1803" max="1803" width="6.28515625" customWidth="1"/>
    <col min="1804" max="1804" width="6.42578125" customWidth="1"/>
    <col min="1805" max="1805" width="7.140625" customWidth="1"/>
    <col min="1806" max="1806" width="6.42578125" customWidth="1"/>
    <col min="1807" max="1807" width="7.85546875" customWidth="1"/>
    <col min="1808" max="1808" width="3.85546875" customWidth="1"/>
    <col min="2049" max="2049" width="5.42578125" customWidth="1"/>
    <col min="2050" max="2050" width="10" customWidth="1"/>
    <col min="2051" max="2051" width="23.7109375" customWidth="1"/>
    <col min="2052" max="2052" width="6.140625" customWidth="1"/>
    <col min="2053" max="2054" width="5.85546875" customWidth="1"/>
    <col min="2055" max="2055" width="6" customWidth="1"/>
    <col min="2056" max="2058" width="5.85546875" customWidth="1"/>
    <col min="2059" max="2059" width="6.28515625" customWidth="1"/>
    <col min="2060" max="2060" width="6.42578125" customWidth="1"/>
    <col min="2061" max="2061" width="7.140625" customWidth="1"/>
    <col min="2062" max="2062" width="6.42578125" customWidth="1"/>
    <col min="2063" max="2063" width="7.85546875" customWidth="1"/>
    <col min="2064" max="2064" width="3.85546875" customWidth="1"/>
    <col min="2305" max="2305" width="5.42578125" customWidth="1"/>
    <col min="2306" max="2306" width="10" customWidth="1"/>
    <col min="2307" max="2307" width="23.7109375" customWidth="1"/>
    <col min="2308" max="2308" width="6.140625" customWidth="1"/>
    <col min="2309" max="2310" width="5.85546875" customWidth="1"/>
    <col min="2311" max="2311" width="6" customWidth="1"/>
    <col min="2312" max="2314" width="5.85546875" customWidth="1"/>
    <col min="2315" max="2315" width="6.28515625" customWidth="1"/>
    <col min="2316" max="2316" width="6.42578125" customWidth="1"/>
    <col min="2317" max="2317" width="7.140625" customWidth="1"/>
    <col min="2318" max="2318" width="6.42578125" customWidth="1"/>
    <col min="2319" max="2319" width="7.85546875" customWidth="1"/>
    <col min="2320" max="2320" width="3.85546875" customWidth="1"/>
    <col min="2561" max="2561" width="5.42578125" customWidth="1"/>
    <col min="2562" max="2562" width="10" customWidth="1"/>
    <col min="2563" max="2563" width="23.7109375" customWidth="1"/>
    <col min="2564" max="2564" width="6.140625" customWidth="1"/>
    <col min="2565" max="2566" width="5.85546875" customWidth="1"/>
    <col min="2567" max="2567" width="6" customWidth="1"/>
    <col min="2568" max="2570" width="5.85546875" customWidth="1"/>
    <col min="2571" max="2571" width="6.28515625" customWidth="1"/>
    <col min="2572" max="2572" width="6.42578125" customWidth="1"/>
    <col min="2573" max="2573" width="7.140625" customWidth="1"/>
    <col min="2574" max="2574" width="6.42578125" customWidth="1"/>
    <col min="2575" max="2575" width="7.85546875" customWidth="1"/>
    <col min="2576" max="2576" width="3.85546875" customWidth="1"/>
    <col min="2817" max="2817" width="5.42578125" customWidth="1"/>
    <col min="2818" max="2818" width="10" customWidth="1"/>
    <col min="2819" max="2819" width="23.7109375" customWidth="1"/>
    <col min="2820" max="2820" width="6.140625" customWidth="1"/>
    <col min="2821" max="2822" width="5.85546875" customWidth="1"/>
    <col min="2823" max="2823" width="6" customWidth="1"/>
    <col min="2824" max="2826" width="5.85546875" customWidth="1"/>
    <col min="2827" max="2827" width="6.28515625" customWidth="1"/>
    <col min="2828" max="2828" width="6.42578125" customWidth="1"/>
    <col min="2829" max="2829" width="7.140625" customWidth="1"/>
    <col min="2830" max="2830" width="6.42578125" customWidth="1"/>
    <col min="2831" max="2831" width="7.85546875" customWidth="1"/>
    <col min="2832" max="2832" width="3.85546875" customWidth="1"/>
    <col min="3073" max="3073" width="5.42578125" customWidth="1"/>
    <col min="3074" max="3074" width="10" customWidth="1"/>
    <col min="3075" max="3075" width="23.7109375" customWidth="1"/>
    <col min="3076" max="3076" width="6.140625" customWidth="1"/>
    <col min="3077" max="3078" width="5.85546875" customWidth="1"/>
    <col min="3079" max="3079" width="6" customWidth="1"/>
    <col min="3080" max="3082" width="5.85546875" customWidth="1"/>
    <col min="3083" max="3083" width="6.28515625" customWidth="1"/>
    <col min="3084" max="3084" width="6.42578125" customWidth="1"/>
    <col min="3085" max="3085" width="7.140625" customWidth="1"/>
    <col min="3086" max="3086" width="6.42578125" customWidth="1"/>
    <col min="3087" max="3087" width="7.85546875" customWidth="1"/>
    <col min="3088" max="3088" width="3.85546875" customWidth="1"/>
    <col min="3329" max="3329" width="5.42578125" customWidth="1"/>
    <col min="3330" max="3330" width="10" customWidth="1"/>
    <col min="3331" max="3331" width="23.7109375" customWidth="1"/>
    <col min="3332" max="3332" width="6.140625" customWidth="1"/>
    <col min="3333" max="3334" width="5.85546875" customWidth="1"/>
    <col min="3335" max="3335" width="6" customWidth="1"/>
    <col min="3336" max="3338" width="5.85546875" customWidth="1"/>
    <col min="3339" max="3339" width="6.28515625" customWidth="1"/>
    <col min="3340" max="3340" width="6.42578125" customWidth="1"/>
    <col min="3341" max="3341" width="7.140625" customWidth="1"/>
    <col min="3342" max="3342" width="6.42578125" customWidth="1"/>
    <col min="3343" max="3343" width="7.85546875" customWidth="1"/>
    <col min="3344" max="3344" width="3.85546875" customWidth="1"/>
    <col min="3585" max="3585" width="5.42578125" customWidth="1"/>
    <col min="3586" max="3586" width="10" customWidth="1"/>
    <col min="3587" max="3587" width="23.7109375" customWidth="1"/>
    <col min="3588" max="3588" width="6.140625" customWidth="1"/>
    <col min="3589" max="3590" width="5.85546875" customWidth="1"/>
    <col min="3591" max="3591" width="6" customWidth="1"/>
    <col min="3592" max="3594" width="5.85546875" customWidth="1"/>
    <col min="3595" max="3595" width="6.28515625" customWidth="1"/>
    <col min="3596" max="3596" width="6.42578125" customWidth="1"/>
    <col min="3597" max="3597" width="7.140625" customWidth="1"/>
    <col min="3598" max="3598" width="6.42578125" customWidth="1"/>
    <col min="3599" max="3599" width="7.85546875" customWidth="1"/>
    <col min="3600" max="3600" width="3.85546875" customWidth="1"/>
    <col min="3841" max="3841" width="5.42578125" customWidth="1"/>
    <col min="3842" max="3842" width="10" customWidth="1"/>
    <col min="3843" max="3843" width="23.7109375" customWidth="1"/>
    <col min="3844" max="3844" width="6.140625" customWidth="1"/>
    <col min="3845" max="3846" width="5.85546875" customWidth="1"/>
    <col min="3847" max="3847" width="6" customWidth="1"/>
    <col min="3848" max="3850" width="5.85546875" customWidth="1"/>
    <col min="3851" max="3851" width="6.28515625" customWidth="1"/>
    <col min="3852" max="3852" width="6.42578125" customWidth="1"/>
    <col min="3853" max="3853" width="7.140625" customWidth="1"/>
    <col min="3854" max="3854" width="6.42578125" customWidth="1"/>
    <col min="3855" max="3855" width="7.85546875" customWidth="1"/>
    <col min="3856" max="3856" width="3.85546875" customWidth="1"/>
    <col min="4097" max="4097" width="5.42578125" customWidth="1"/>
    <col min="4098" max="4098" width="10" customWidth="1"/>
    <col min="4099" max="4099" width="23.7109375" customWidth="1"/>
    <col min="4100" max="4100" width="6.140625" customWidth="1"/>
    <col min="4101" max="4102" width="5.85546875" customWidth="1"/>
    <col min="4103" max="4103" width="6" customWidth="1"/>
    <col min="4104" max="4106" width="5.85546875" customWidth="1"/>
    <col min="4107" max="4107" width="6.28515625" customWidth="1"/>
    <col min="4108" max="4108" width="6.42578125" customWidth="1"/>
    <col min="4109" max="4109" width="7.140625" customWidth="1"/>
    <col min="4110" max="4110" width="6.42578125" customWidth="1"/>
    <col min="4111" max="4111" width="7.85546875" customWidth="1"/>
    <col min="4112" max="4112" width="3.85546875" customWidth="1"/>
    <col min="4353" max="4353" width="5.42578125" customWidth="1"/>
    <col min="4354" max="4354" width="10" customWidth="1"/>
    <col min="4355" max="4355" width="23.7109375" customWidth="1"/>
    <col min="4356" max="4356" width="6.140625" customWidth="1"/>
    <col min="4357" max="4358" width="5.85546875" customWidth="1"/>
    <col min="4359" max="4359" width="6" customWidth="1"/>
    <col min="4360" max="4362" width="5.85546875" customWidth="1"/>
    <col min="4363" max="4363" width="6.28515625" customWidth="1"/>
    <col min="4364" max="4364" width="6.42578125" customWidth="1"/>
    <col min="4365" max="4365" width="7.140625" customWidth="1"/>
    <col min="4366" max="4366" width="6.42578125" customWidth="1"/>
    <col min="4367" max="4367" width="7.85546875" customWidth="1"/>
    <col min="4368" max="4368" width="3.85546875" customWidth="1"/>
    <col min="4609" max="4609" width="5.42578125" customWidth="1"/>
    <col min="4610" max="4610" width="10" customWidth="1"/>
    <col min="4611" max="4611" width="23.7109375" customWidth="1"/>
    <col min="4612" max="4612" width="6.140625" customWidth="1"/>
    <col min="4613" max="4614" width="5.85546875" customWidth="1"/>
    <col min="4615" max="4615" width="6" customWidth="1"/>
    <col min="4616" max="4618" width="5.85546875" customWidth="1"/>
    <col min="4619" max="4619" width="6.28515625" customWidth="1"/>
    <col min="4620" max="4620" width="6.42578125" customWidth="1"/>
    <col min="4621" max="4621" width="7.140625" customWidth="1"/>
    <col min="4622" max="4622" width="6.42578125" customWidth="1"/>
    <col min="4623" max="4623" width="7.85546875" customWidth="1"/>
    <col min="4624" max="4624" width="3.85546875" customWidth="1"/>
    <col min="4865" max="4865" width="5.42578125" customWidth="1"/>
    <col min="4866" max="4866" width="10" customWidth="1"/>
    <col min="4867" max="4867" width="23.7109375" customWidth="1"/>
    <col min="4868" max="4868" width="6.140625" customWidth="1"/>
    <col min="4869" max="4870" width="5.85546875" customWidth="1"/>
    <col min="4871" max="4871" width="6" customWidth="1"/>
    <col min="4872" max="4874" width="5.85546875" customWidth="1"/>
    <col min="4875" max="4875" width="6.28515625" customWidth="1"/>
    <col min="4876" max="4876" width="6.42578125" customWidth="1"/>
    <col min="4877" max="4877" width="7.140625" customWidth="1"/>
    <col min="4878" max="4878" width="6.42578125" customWidth="1"/>
    <col min="4879" max="4879" width="7.85546875" customWidth="1"/>
    <col min="4880" max="4880" width="3.85546875" customWidth="1"/>
    <col min="5121" max="5121" width="5.42578125" customWidth="1"/>
    <col min="5122" max="5122" width="10" customWidth="1"/>
    <col min="5123" max="5123" width="23.7109375" customWidth="1"/>
    <col min="5124" max="5124" width="6.140625" customWidth="1"/>
    <col min="5125" max="5126" width="5.85546875" customWidth="1"/>
    <col min="5127" max="5127" width="6" customWidth="1"/>
    <col min="5128" max="5130" width="5.85546875" customWidth="1"/>
    <col min="5131" max="5131" width="6.28515625" customWidth="1"/>
    <col min="5132" max="5132" width="6.42578125" customWidth="1"/>
    <col min="5133" max="5133" width="7.140625" customWidth="1"/>
    <col min="5134" max="5134" width="6.42578125" customWidth="1"/>
    <col min="5135" max="5135" width="7.85546875" customWidth="1"/>
    <col min="5136" max="5136" width="3.85546875" customWidth="1"/>
    <col min="5377" max="5377" width="5.42578125" customWidth="1"/>
    <col min="5378" max="5378" width="10" customWidth="1"/>
    <col min="5379" max="5379" width="23.7109375" customWidth="1"/>
    <col min="5380" max="5380" width="6.140625" customWidth="1"/>
    <col min="5381" max="5382" width="5.85546875" customWidth="1"/>
    <col min="5383" max="5383" width="6" customWidth="1"/>
    <col min="5384" max="5386" width="5.85546875" customWidth="1"/>
    <col min="5387" max="5387" width="6.28515625" customWidth="1"/>
    <col min="5388" max="5388" width="6.42578125" customWidth="1"/>
    <col min="5389" max="5389" width="7.140625" customWidth="1"/>
    <col min="5390" max="5390" width="6.42578125" customWidth="1"/>
    <col min="5391" max="5391" width="7.85546875" customWidth="1"/>
    <col min="5392" max="5392" width="3.85546875" customWidth="1"/>
    <col min="5633" max="5633" width="5.42578125" customWidth="1"/>
    <col min="5634" max="5634" width="10" customWidth="1"/>
    <col min="5635" max="5635" width="23.7109375" customWidth="1"/>
    <col min="5636" max="5636" width="6.140625" customWidth="1"/>
    <col min="5637" max="5638" width="5.85546875" customWidth="1"/>
    <col min="5639" max="5639" width="6" customWidth="1"/>
    <col min="5640" max="5642" width="5.85546875" customWidth="1"/>
    <col min="5643" max="5643" width="6.28515625" customWidth="1"/>
    <col min="5644" max="5644" width="6.42578125" customWidth="1"/>
    <col min="5645" max="5645" width="7.140625" customWidth="1"/>
    <col min="5646" max="5646" width="6.42578125" customWidth="1"/>
    <col min="5647" max="5647" width="7.85546875" customWidth="1"/>
    <col min="5648" max="5648" width="3.85546875" customWidth="1"/>
    <col min="5889" max="5889" width="5.42578125" customWidth="1"/>
    <col min="5890" max="5890" width="10" customWidth="1"/>
    <col min="5891" max="5891" width="23.7109375" customWidth="1"/>
    <col min="5892" max="5892" width="6.140625" customWidth="1"/>
    <col min="5893" max="5894" width="5.85546875" customWidth="1"/>
    <col min="5895" max="5895" width="6" customWidth="1"/>
    <col min="5896" max="5898" width="5.85546875" customWidth="1"/>
    <col min="5899" max="5899" width="6.28515625" customWidth="1"/>
    <col min="5900" max="5900" width="6.42578125" customWidth="1"/>
    <col min="5901" max="5901" width="7.140625" customWidth="1"/>
    <col min="5902" max="5902" width="6.42578125" customWidth="1"/>
    <col min="5903" max="5903" width="7.85546875" customWidth="1"/>
    <col min="5904" max="5904" width="3.85546875" customWidth="1"/>
    <col min="6145" max="6145" width="5.42578125" customWidth="1"/>
    <col min="6146" max="6146" width="10" customWidth="1"/>
    <col min="6147" max="6147" width="23.7109375" customWidth="1"/>
    <col min="6148" max="6148" width="6.140625" customWidth="1"/>
    <col min="6149" max="6150" width="5.85546875" customWidth="1"/>
    <col min="6151" max="6151" width="6" customWidth="1"/>
    <col min="6152" max="6154" width="5.85546875" customWidth="1"/>
    <col min="6155" max="6155" width="6.28515625" customWidth="1"/>
    <col min="6156" max="6156" width="6.42578125" customWidth="1"/>
    <col min="6157" max="6157" width="7.140625" customWidth="1"/>
    <col min="6158" max="6158" width="6.42578125" customWidth="1"/>
    <col min="6159" max="6159" width="7.85546875" customWidth="1"/>
    <col min="6160" max="6160" width="3.85546875" customWidth="1"/>
    <col min="6401" max="6401" width="5.42578125" customWidth="1"/>
    <col min="6402" max="6402" width="10" customWidth="1"/>
    <col min="6403" max="6403" width="23.7109375" customWidth="1"/>
    <col min="6404" max="6404" width="6.140625" customWidth="1"/>
    <col min="6405" max="6406" width="5.85546875" customWidth="1"/>
    <col min="6407" max="6407" width="6" customWidth="1"/>
    <col min="6408" max="6410" width="5.85546875" customWidth="1"/>
    <col min="6411" max="6411" width="6.28515625" customWidth="1"/>
    <col min="6412" max="6412" width="6.42578125" customWidth="1"/>
    <col min="6413" max="6413" width="7.140625" customWidth="1"/>
    <col min="6414" max="6414" width="6.42578125" customWidth="1"/>
    <col min="6415" max="6415" width="7.85546875" customWidth="1"/>
    <col min="6416" max="6416" width="3.85546875" customWidth="1"/>
    <col min="6657" max="6657" width="5.42578125" customWidth="1"/>
    <col min="6658" max="6658" width="10" customWidth="1"/>
    <col min="6659" max="6659" width="23.7109375" customWidth="1"/>
    <col min="6660" max="6660" width="6.140625" customWidth="1"/>
    <col min="6661" max="6662" width="5.85546875" customWidth="1"/>
    <col min="6663" max="6663" width="6" customWidth="1"/>
    <col min="6664" max="6666" width="5.85546875" customWidth="1"/>
    <col min="6667" max="6667" width="6.28515625" customWidth="1"/>
    <col min="6668" max="6668" width="6.42578125" customWidth="1"/>
    <col min="6669" max="6669" width="7.140625" customWidth="1"/>
    <col min="6670" max="6670" width="6.42578125" customWidth="1"/>
    <col min="6671" max="6671" width="7.85546875" customWidth="1"/>
    <col min="6672" max="6672" width="3.85546875" customWidth="1"/>
    <col min="6913" max="6913" width="5.42578125" customWidth="1"/>
    <col min="6914" max="6914" width="10" customWidth="1"/>
    <col min="6915" max="6915" width="23.7109375" customWidth="1"/>
    <col min="6916" max="6916" width="6.140625" customWidth="1"/>
    <col min="6917" max="6918" width="5.85546875" customWidth="1"/>
    <col min="6919" max="6919" width="6" customWidth="1"/>
    <col min="6920" max="6922" width="5.85546875" customWidth="1"/>
    <col min="6923" max="6923" width="6.28515625" customWidth="1"/>
    <col min="6924" max="6924" width="6.42578125" customWidth="1"/>
    <col min="6925" max="6925" width="7.140625" customWidth="1"/>
    <col min="6926" max="6926" width="6.42578125" customWidth="1"/>
    <col min="6927" max="6927" width="7.85546875" customWidth="1"/>
    <col min="6928" max="6928" width="3.85546875" customWidth="1"/>
    <col min="7169" max="7169" width="5.42578125" customWidth="1"/>
    <col min="7170" max="7170" width="10" customWidth="1"/>
    <col min="7171" max="7171" width="23.7109375" customWidth="1"/>
    <col min="7172" max="7172" width="6.140625" customWidth="1"/>
    <col min="7173" max="7174" width="5.85546875" customWidth="1"/>
    <col min="7175" max="7175" width="6" customWidth="1"/>
    <col min="7176" max="7178" width="5.85546875" customWidth="1"/>
    <col min="7179" max="7179" width="6.28515625" customWidth="1"/>
    <col min="7180" max="7180" width="6.42578125" customWidth="1"/>
    <col min="7181" max="7181" width="7.140625" customWidth="1"/>
    <col min="7182" max="7182" width="6.42578125" customWidth="1"/>
    <col min="7183" max="7183" width="7.85546875" customWidth="1"/>
    <col min="7184" max="7184" width="3.85546875" customWidth="1"/>
    <col min="7425" max="7425" width="5.42578125" customWidth="1"/>
    <col min="7426" max="7426" width="10" customWidth="1"/>
    <col min="7427" max="7427" width="23.7109375" customWidth="1"/>
    <col min="7428" max="7428" width="6.140625" customWidth="1"/>
    <col min="7429" max="7430" width="5.85546875" customWidth="1"/>
    <col min="7431" max="7431" width="6" customWidth="1"/>
    <col min="7432" max="7434" width="5.85546875" customWidth="1"/>
    <col min="7435" max="7435" width="6.28515625" customWidth="1"/>
    <col min="7436" max="7436" width="6.42578125" customWidth="1"/>
    <col min="7437" max="7437" width="7.140625" customWidth="1"/>
    <col min="7438" max="7438" width="6.42578125" customWidth="1"/>
    <col min="7439" max="7439" width="7.85546875" customWidth="1"/>
    <col min="7440" max="7440" width="3.85546875" customWidth="1"/>
    <col min="7681" max="7681" width="5.42578125" customWidth="1"/>
    <col min="7682" max="7682" width="10" customWidth="1"/>
    <col min="7683" max="7683" width="23.7109375" customWidth="1"/>
    <col min="7684" max="7684" width="6.140625" customWidth="1"/>
    <col min="7685" max="7686" width="5.85546875" customWidth="1"/>
    <col min="7687" max="7687" width="6" customWidth="1"/>
    <col min="7688" max="7690" width="5.85546875" customWidth="1"/>
    <col min="7691" max="7691" width="6.28515625" customWidth="1"/>
    <col min="7692" max="7692" width="6.42578125" customWidth="1"/>
    <col min="7693" max="7693" width="7.140625" customWidth="1"/>
    <col min="7694" max="7694" width="6.42578125" customWidth="1"/>
    <col min="7695" max="7695" width="7.85546875" customWidth="1"/>
    <col min="7696" max="7696" width="3.85546875" customWidth="1"/>
    <col min="7937" max="7937" width="5.42578125" customWidth="1"/>
    <col min="7938" max="7938" width="10" customWidth="1"/>
    <col min="7939" max="7939" width="23.7109375" customWidth="1"/>
    <col min="7940" max="7940" width="6.140625" customWidth="1"/>
    <col min="7941" max="7942" width="5.85546875" customWidth="1"/>
    <col min="7943" max="7943" width="6" customWidth="1"/>
    <col min="7944" max="7946" width="5.85546875" customWidth="1"/>
    <col min="7947" max="7947" width="6.28515625" customWidth="1"/>
    <col min="7948" max="7948" width="6.42578125" customWidth="1"/>
    <col min="7949" max="7949" width="7.140625" customWidth="1"/>
    <col min="7950" max="7950" width="6.42578125" customWidth="1"/>
    <col min="7951" max="7951" width="7.85546875" customWidth="1"/>
    <col min="7952" max="7952" width="3.85546875" customWidth="1"/>
    <col min="8193" max="8193" width="5.42578125" customWidth="1"/>
    <col min="8194" max="8194" width="10" customWidth="1"/>
    <col min="8195" max="8195" width="23.7109375" customWidth="1"/>
    <col min="8196" max="8196" width="6.140625" customWidth="1"/>
    <col min="8197" max="8198" width="5.85546875" customWidth="1"/>
    <col min="8199" max="8199" width="6" customWidth="1"/>
    <col min="8200" max="8202" width="5.85546875" customWidth="1"/>
    <col min="8203" max="8203" width="6.28515625" customWidth="1"/>
    <col min="8204" max="8204" width="6.42578125" customWidth="1"/>
    <col min="8205" max="8205" width="7.140625" customWidth="1"/>
    <col min="8206" max="8206" width="6.42578125" customWidth="1"/>
    <col min="8207" max="8207" width="7.85546875" customWidth="1"/>
    <col min="8208" max="8208" width="3.85546875" customWidth="1"/>
    <col min="8449" max="8449" width="5.42578125" customWidth="1"/>
    <col min="8450" max="8450" width="10" customWidth="1"/>
    <col min="8451" max="8451" width="23.7109375" customWidth="1"/>
    <col min="8452" max="8452" width="6.140625" customWidth="1"/>
    <col min="8453" max="8454" width="5.85546875" customWidth="1"/>
    <col min="8455" max="8455" width="6" customWidth="1"/>
    <col min="8456" max="8458" width="5.85546875" customWidth="1"/>
    <col min="8459" max="8459" width="6.28515625" customWidth="1"/>
    <col min="8460" max="8460" width="6.42578125" customWidth="1"/>
    <col min="8461" max="8461" width="7.140625" customWidth="1"/>
    <col min="8462" max="8462" width="6.42578125" customWidth="1"/>
    <col min="8463" max="8463" width="7.85546875" customWidth="1"/>
    <col min="8464" max="8464" width="3.85546875" customWidth="1"/>
    <col min="8705" max="8705" width="5.42578125" customWidth="1"/>
    <col min="8706" max="8706" width="10" customWidth="1"/>
    <col min="8707" max="8707" width="23.7109375" customWidth="1"/>
    <col min="8708" max="8708" width="6.140625" customWidth="1"/>
    <col min="8709" max="8710" width="5.85546875" customWidth="1"/>
    <col min="8711" max="8711" width="6" customWidth="1"/>
    <col min="8712" max="8714" width="5.85546875" customWidth="1"/>
    <col min="8715" max="8715" width="6.28515625" customWidth="1"/>
    <col min="8716" max="8716" width="6.42578125" customWidth="1"/>
    <col min="8717" max="8717" width="7.140625" customWidth="1"/>
    <col min="8718" max="8718" width="6.42578125" customWidth="1"/>
    <col min="8719" max="8719" width="7.85546875" customWidth="1"/>
    <col min="8720" max="8720" width="3.85546875" customWidth="1"/>
    <col min="8961" max="8961" width="5.42578125" customWidth="1"/>
    <col min="8962" max="8962" width="10" customWidth="1"/>
    <col min="8963" max="8963" width="23.7109375" customWidth="1"/>
    <col min="8964" max="8964" width="6.140625" customWidth="1"/>
    <col min="8965" max="8966" width="5.85546875" customWidth="1"/>
    <col min="8967" max="8967" width="6" customWidth="1"/>
    <col min="8968" max="8970" width="5.85546875" customWidth="1"/>
    <col min="8971" max="8971" width="6.28515625" customWidth="1"/>
    <col min="8972" max="8972" width="6.42578125" customWidth="1"/>
    <col min="8973" max="8973" width="7.140625" customWidth="1"/>
    <col min="8974" max="8974" width="6.42578125" customWidth="1"/>
    <col min="8975" max="8975" width="7.85546875" customWidth="1"/>
    <col min="8976" max="8976" width="3.85546875" customWidth="1"/>
    <col min="9217" max="9217" width="5.42578125" customWidth="1"/>
    <col min="9218" max="9218" width="10" customWidth="1"/>
    <col min="9219" max="9219" width="23.7109375" customWidth="1"/>
    <col min="9220" max="9220" width="6.140625" customWidth="1"/>
    <col min="9221" max="9222" width="5.85546875" customWidth="1"/>
    <col min="9223" max="9223" width="6" customWidth="1"/>
    <col min="9224" max="9226" width="5.85546875" customWidth="1"/>
    <col min="9227" max="9227" width="6.28515625" customWidth="1"/>
    <col min="9228" max="9228" width="6.42578125" customWidth="1"/>
    <col min="9229" max="9229" width="7.140625" customWidth="1"/>
    <col min="9230" max="9230" width="6.42578125" customWidth="1"/>
    <col min="9231" max="9231" width="7.85546875" customWidth="1"/>
    <col min="9232" max="9232" width="3.85546875" customWidth="1"/>
    <col min="9473" max="9473" width="5.42578125" customWidth="1"/>
    <col min="9474" max="9474" width="10" customWidth="1"/>
    <col min="9475" max="9475" width="23.7109375" customWidth="1"/>
    <col min="9476" max="9476" width="6.140625" customWidth="1"/>
    <col min="9477" max="9478" width="5.85546875" customWidth="1"/>
    <col min="9479" max="9479" width="6" customWidth="1"/>
    <col min="9480" max="9482" width="5.85546875" customWidth="1"/>
    <col min="9483" max="9483" width="6.28515625" customWidth="1"/>
    <col min="9484" max="9484" width="6.42578125" customWidth="1"/>
    <col min="9485" max="9485" width="7.140625" customWidth="1"/>
    <col min="9486" max="9486" width="6.42578125" customWidth="1"/>
    <col min="9487" max="9487" width="7.85546875" customWidth="1"/>
    <col min="9488" max="9488" width="3.85546875" customWidth="1"/>
    <col min="9729" max="9729" width="5.42578125" customWidth="1"/>
    <col min="9730" max="9730" width="10" customWidth="1"/>
    <col min="9731" max="9731" width="23.7109375" customWidth="1"/>
    <col min="9732" max="9732" width="6.140625" customWidth="1"/>
    <col min="9733" max="9734" width="5.85546875" customWidth="1"/>
    <col min="9735" max="9735" width="6" customWidth="1"/>
    <col min="9736" max="9738" width="5.85546875" customWidth="1"/>
    <col min="9739" max="9739" width="6.28515625" customWidth="1"/>
    <col min="9740" max="9740" width="6.42578125" customWidth="1"/>
    <col min="9741" max="9741" width="7.140625" customWidth="1"/>
    <col min="9742" max="9742" width="6.42578125" customWidth="1"/>
    <col min="9743" max="9743" width="7.85546875" customWidth="1"/>
    <col min="9744" max="9744" width="3.85546875" customWidth="1"/>
    <col min="9985" max="9985" width="5.42578125" customWidth="1"/>
    <col min="9986" max="9986" width="10" customWidth="1"/>
    <col min="9987" max="9987" width="23.7109375" customWidth="1"/>
    <col min="9988" max="9988" width="6.140625" customWidth="1"/>
    <col min="9989" max="9990" width="5.85546875" customWidth="1"/>
    <col min="9991" max="9991" width="6" customWidth="1"/>
    <col min="9992" max="9994" width="5.85546875" customWidth="1"/>
    <col min="9995" max="9995" width="6.28515625" customWidth="1"/>
    <col min="9996" max="9996" width="6.42578125" customWidth="1"/>
    <col min="9997" max="9997" width="7.140625" customWidth="1"/>
    <col min="9998" max="9998" width="6.42578125" customWidth="1"/>
    <col min="9999" max="9999" width="7.85546875" customWidth="1"/>
    <col min="10000" max="10000" width="3.85546875" customWidth="1"/>
    <col min="10241" max="10241" width="5.42578125" customWidth="1"/>
    <col min="10242" max="10242" width="10" customWidth="1"/>
    <col min="10243" max="10243" width="23.7109375" customWidth="1"/>
    <col min="10244" max="10244" width="6.140625" customWidth="1"/>
    <col min="10245" max="10246" width="5.85546875" customWidth="1"/>
    <col min="10247" max="10247" width="6" customWidth="1"/>
    <col min="10248" max="10250" width="5.85546875" customWidth="1"/>
    <col min="10251" max="10251" width="6.28515625" customWidth="1"/>
    <col min="10252" max="10252" width="6.42578125" customWidth="1"/>
    <col min="10253" max="10253" width="7.140625" customWidth="1"/>
    <col min="10254" max="10254" width="6.42578125" customWidth="1"/>
    <col min="10255" max="10255" width="7.85546875" customWidth="1"/>
    <col min="10256" max="10256" width="3.85546875" customWidth="1"/>
    <col min="10497" max="10497" width="5.42578125" customWidth="1"/>
    <col min="10498" max="10498" width="10" customWidth="1"/>
    <col min="10499" max="10499" width="23.7109375" customWidth="1"/>
    <col min="10500" max="10500" width="6.140625" customWidth="1"/>
    <col min="10501" max="10502" width="5.85546875" customWidth="1"/>
    <col min="10503" max="10503" width="6" customWidth="1"/>
    <col min="10504" max="10506" width="5.85546875" customWidth="1"/>
    <col min="10507" max="10507" width="6.28515625" customWidth="1"/>
    <col min="10508" max="10508" width="6.42578125" customWidth="1"/>
    <col min="10509" max="10509" width="7.140625" customWidth="1"/>
    <col min="10510" max="10510" width="6.42578125" customWidth="1"/>
    <col min="10511" max="10511" width="7.85546875" customWidth="1"/>
    <col min="10512" max="10512" width="3.85546875" customWidth="1"/>
    <col min="10753" max="10753" width="5.42578125" customWidth="1"/>
    <col min="10754" max="10754" width="10" customWidth="1"/>
    <col min="10755" max="10755" width="23.7109375" customWidth="1"/>
    <col min="10756" max="10756" width="6.140625" customWidth="1"/>
    <col min="10757" max="10758" width="5.85546875" customWidth="1"/>
    <col min="10759" max="10759" width="6" customWidth="1"/>
    <col min="10760" max="10762" width="5.85546875" customWidth="1"/>
    <col min="10763" max="10763" width="6.28515625" customWidth="1"/>
    <col min="10764" max="10764" width="6.42578125" customWidth="1"/>
    <col min="10765" max="10765" width="7.140625" customWidth="1"/>
    <col min="10766" max="10766" width="6.42578125" customWidth="1"/>
    <col min="10767" max="10767" width="7.85546875" customWidth="1"/>
    <col min="10768" max="10768" width="3.85546875" customWidth="1"/>
    <col min="11009" max="11009" width="5.42578125" customWidth="1"/>
    <col min="11010" max="11010" width="10" customWidth="1"/>
    <col min="11011" max="11011" width="23.7109375" customWidth="1"/>
    <col min="11012" max="11012" width="6.140625" customWidth="1"/>
    <col min="11013" max="11014" width="5.85546875" customWidth="1"/>
    <col min="11015" max="11015" width="6" customWidth="1"/>
    <col min="11016" max="11018" width="5.85546875" customWidth="1"/>
    <col min="11019" max="11019" width="6.28515625" customWidth="1"/>
    <col min="11020" max="11020" width="6.42578125" customWidth="1"/>
    <col min="11021" max="11021" width="7.140625" customWidth="1"/>
    <col min="11022" max="11022" width="6.42578125" customWidth="1"/>
    <col min="11023" max="11023" width="7.85546875" customWidth="1"/>
    <col min="11024" max="11024" width="3.85546875" customWidth="1"/>
    <col min="11265" max="11265" width="5.42578125" customWidth="1"/>
    <col min="11266" max="11266" width="10" customWidth="1"/>
    <col min="11267" max="11267" width="23.7109375" customWidth="1"/>
    <col min="11268" max="11268" width="6.140625" customWidth="1"/>
    <col min="11269" max="11270" width="5.85546875" customWidth="1"/>
    <col min="11271" max="11271" width="6" customWidth="1"/>
    <col min="11272" max="11274" width="5.85546875" customWidth="1"/>
    <col min="11275" max="11275" width="6.28515625" customWidth="1"/>
    <col min="11276" max="11276" width="6.42578125" customWidth="1"/>
    <col min="11277" max="11277" width="7.140625" customWidth="1"/>
    <col min="11278" max="11278" width="6.42578125" customWidth="1"/>
    <col min="11279" max="11279" width="7.85546875" customWidth="1"/>
    <col min="11280" max="11280" width="3.85546875" customWidth="1"/>
    <col min="11521" max="11521" width="5.42578125" customWidth="1"/>
    <col min="11522" max="11522" width="10" customWidth="1"/>
    <col min="11523" max="11523" width="23.7109375" customWidth="1"/>
    <col min="11524" max="11524" width="6.140625" customWidth="1"/>
    <col min="11525" max="11526" width="5.85546875" customWidth="1"/>
    <col min="11527" max="11527" width="6" customWidth="1"/>
    <col min="11528" max="11530" width="5.85546875" customWidth="1"/>
    <col min="11531" max="11531" width="6.28515625" customWidth="1"/>
    <col min="11532" max="11532" width="6.42578125" customWidth="1"/>
    <col min="11533" max="11533" width="7.140625" customWidth="1"/>
    <col min="11534" max="11534" width="6.42578125" customWidth="1"/>
    <col min="11535" max="11535" width="7.85546875" customWidth="1"/>
    <col min="11536" max="11536" width="3.85546875" customWidth="1"/>
    <col min="11777" max="11777" width="5.42578125" customWidth="1"/>
    <col min="11778" max="11778" width="10" customWidth="1"/>
    <col min="11779" max="11779" width="23.7109375" customWidth="1"/>
    <col min="11780" max="11780" width="6.140625" customWidth="1"/>
    <col min="11781" max="11782" width="5.85546875" customWidth="1"/>
    <col min="11783" max="11783" width="6" customWidth="1"/>
    <col min="11784" max="11786" width="5.85546875" customWidth="1"/>
    <col min="11787" max="11787" width="6.28515625" customWidth="1"/>
    <col min="11788" max="11788" width="6.42578125" customWidth="1"/>
    <col min="11789" max="11789" width="7.140625" customWidth="1"/>
    <col min="11790" max="11790" width="6.42578125" customWidth="1"/>
    <col min="11791" max="11791" width="7.85546875" customWidth="1"/>
    <col min="11792" max="11792" width="3.85546875" customWidth="1"/>
    <col min="12033" max="12033" width="5.42578125" customWidth="1"/>
    <col min="12034" max="12034" width="10" customWidth="1"/>
    <col min="12035" max="12035" width="23.7109375" customWidth="1"/>
    <col min="12036" max="12036" width="6.140625" customWidth="1"/>
    <col min="12037" max="12038" width="5.85546875" customWidth="1"/>
    <col min="12039" max="12039" width="6" customWidth="1"/>
    <col min="12040" max="12042" width="5.85546875" customWidth="1"/>
    <col min="12043" max="12043" width="6.28515625" customWidth="1"/>
    <col min="12044" max="12044" width="6.42578125" customWidth="1"/>
    <col min="12045" max="12045" width="7.140625" customWidth="1"/>
    <col min="12046" max="12046" width="6.42578125" customWidth="1"/>
    <col min="12047" max="12047" width="7.85546875" customWidth="1"/>
    <col min="12048" max="12048" width="3.85546875" customWidth="1"/>
    <col min="12289" max="12289" width="5.42578125" customWidth="1"/>
    <col min="12290" max="12290" width="10" customWidth="1"/>
    <col min="12291" max="12291" width="23.7109375" customWidth="1"/>
    <col min="12292" max="12292" width="6.140625" customWidth="1"/>
    <col min="12293" max="12294" width="5.85546875" customWidth="1"/>
    <col min="12295" max="12295" width="6" customWidth="1"/>
    <col min="12296" max="12298" width="5.85546875" customWidth="1"/>
    <col min="12299" max="12299" width="6.28515625" customWidth="1"/>
    <col min="12300" max="12300" width="6.42578125" customWidth="1"/>
    <col min="12301" max="12301" width="7.140625" customWidth="1"/>
    <col min="12302" max="12302" width="6.42578125" customWidth="1"/>
    <col min="12303" max="12303" width="7.85546875" customWidth="1"/>
    <col min="12304" max="12304" width="3.85546875" customWidth="1"/>
    <col min="12545" max="12545" width="5.42578125" customWidth="1"/>
    <col min="12546" max="12546" width="10" customWidth="1"/>
    <col min="12547" max="12547" width="23.7109375" customWidth="1"/>
    <col min="12548" max="12548" width="6.140625" customWidth="1"/>
    <col min="12549" max="12550" width="5.85546875" customWidth="1"/>
    <col min="12551" max="12551" width="6" customWidth="1"/>
    <col min="12552" max="12554" width="5.85546875" customWidth="1"/>
    <col min="12555" max="12555" width="6.28515625" customWidth="1"/>
    <col min="12556" max="12556" width="6.42578125" customWidth="1"/>
    <col min="12557" max="12557" width="7.140625" customWidth="1"/>
    <col min="12558" max="12558" width="6.42578125" customWidth="1"/>
    <col min="12559" max="12559" width="7.85546875" customWidth="1"/>
    <col min="12560" max="12560" width="3.85546875" customWidth="1"/>
    <col min="12801" max="12801" width="5.42578125" customWidth="1"/>
    <col min="12802" max="12802" width="10" customWidth="1"/>
    <col min="12803" max="12803" width="23.7109375" customWidth="1"/>
    <col min="12804" max="12804" width="6.140625" customWidth="1"/>
    <col min="12805" max="12806" width="5.85546875" customWidth="1"/>
    <col min="12807" max="12807" width="6" customWidth="1"/>
    <col min="12808" max="12810" width="5.85546875" customWidth="1"/>
    <col min="12811" max="12811" width="6.28515625" customWidth="1"/>
    <col min="12812" max="12812" width="6.42578125" customWidth="1"/>
    <col min="12813" max="12813" width="7.140625" customWidth="1"/>
    <col min="12814" max="12814" width="6.42578125" customWidth="1"/>
    <col min="12815" max="12815" width="7.85546875" customWidth="1"/>
    <col min="12816" max="12816" width="3.85546875" customWidth="1"/>
    <col min="13057" max="13057" width="5.42578125" customWidth="1"/>
    <col min="13058" max="13058" width="10" customWidth="1"/>
    <col min="13059" max="13059" width="23.7109375" customWidth="1"/>
    <col min="13060" max="13060" width="6.140625" customWidth="1"/>
    <col min="13061" max="13062" width="5.85546875" customWidth="1"/>
    <col min="13063" max="13063" width="6" customWidth="1"/>
    <col min="13064" max="13066" width="5.85546875" customWidth="1"/>
    <col min="13067" max="13067" width="6.28515625" customWidth="1"/>
    <col min="13068" max="13068" width="6.42578125" customWidth="1"/>
    <col min="13069" max="13069" width="7.140625" customWidth="1"/>
    <col min="13070" max="13070" width="6.42578125" customWidth="1"/>
    <col min="13071" max="13071" width="7.85546875" customWidth="1"/>
    <col min="13072" max="13072" width="3.85546875" customWidth="1"/>
    <col min="13313" max="13313" width="5.42578125" customWidth="1"/>
    <col min="13314" max="13314" width="10" customWidth="1"/>
    <col min="13315" max="13315" width="23.7109375" customWidth="1"/>
    <col min="13316" max="13316" width="6.140625" customWidth="1"/>
    <col min="13317" max="13318" width="5.85546875" customWidth="1"/>
    <col min="13319" max="13319" width="6" customWidth="1"/>
    <col min="13320" max="13322" width="5.85546875" customWidth="1"/>
    <col min="13323" max="13323" width="6.28515625" customWidth="1"/>
    <col min="13324" max="13324" width="6.42578125" customWidth="1"/>
    <col min="13325" max="13325" width="7.140625" customWidth="1"/>
    <col min="13326" max="13326" width="6.42578125" customWidth="1"/>
    <col min="13327" max="13327" width="7.85546875" customWidth="1"/>
    <col min="13328" max="13328" width="3.85546875" customWidth="1"/>
    <col min="13569" max="13569" width="5.42578125" customWidth="1"/>
    <col min="13570" max="13570" width="10" customWidth="1"/>
    <col min="13571" max="13571" width="23.7109375" customWidth="1"/>
    <col min="13572" max="13572" width="6.140625" customWidth="1"/>
    <col min="13573" max="13574" width="5.85546875" customWidth="1"/>
    <col min="13575" max="13575" width="6" customWidth="1"/>
    <col min="13576" max="13578" width="5.85546875" customWidth="1"/>
    <col min="13579" max="13579" width="6.28515625" customWidth="1"/>
    <col min="13580" max="13580" width="6.42578125" customWidth="1"/>
    <col min="13581" max="13581" width="7.140625" customWidth="1"/>
    <col min="13582" max="13582" width="6.42578125" customWidth="1"/>
    <col min="13583" max="13583" width="7.85546875" customWidth="1"/>
    <col min="13584" max="13584" width="3.85546875" customWidth="1"/>
    <col min="13825" max="13825" width="5.42578125" customWidth="1"/>
    <col min="13826" max="13826" width="10" customWidth="1"/>
    <col min="13827" max="13827" width="23.7109375" customWidth="1"/>
    <col min="13828" max="13828" width="6.140625" customWidth="1"/>
    <col min="13829" max="13830" width="5.85546875" customWidth="1"/>
    <col min="13831" max="13831" width="6" customWidth="1"/>
    <col min="13832" max="13834" width="5.85546875" customWidth="1"/>
    <col min="13835" max="13835" width="6.28515625" customWidth="1"/>
    <col min="13836" max="13836" width="6.42578125" customWidth="1"/>
    <col min="13837" max="13837" width="7.140625" customWidth="1"/>
    <col min="13838" max="13838" width="6.42578125" customWidth="1"/>
    <col min="13839" max="13839" width="7.85546875" customWidth="1"/>
    <col min="13840" max="13840" width="3.85546875" customWidth="1"/>
    <col min="14081" max="14081" width="5.42578125" customWidth="1"/>
    <col min="14082" max="14082" width="10" customWidth="1"/>
    <col min="14083" max="14083" width="23.7109375" customWidth="1"/>
    <col min="14084" max="14084" width="6.140625" customWidth="1"/>
    <col min="14085" max="14086" width="5.85546875" customWidth="1"/>
    <col min="14087" max="14087" width="6" customWidth="1"/>
    <col min="14088" max="14090" width="5.85546875" customWidth="1"/>
    <col min="14091" max="14091" width="6.28515625" customWidth="1"/>
    <col min="14092" max="14092" width="6.42578125" customWidth="1"/>
    <col min="14093" max="14093" width="7.140625" customWidth="1"/>
    <col min="14094" max="14094" width="6.42578125" customWidth="1"/>
    <col min="14095" max="14095" width="7.85546875" customWidth="1"/>
    <col min="14096" max="14096" width="3.85546875" customWidth="1"/>
    <col min="14337" max="14337" width="5.42578125" customWidth="1"/>
    <col min="14338" max="14338" width="10" customWidth="1"/>
    <col min="14339" max="14339" width="23.7109375" customWidth="1"/>
    <col min="14340" max="14340" width="6.140625" customWidth="1"/>
    <col min="14341" max="14342" width="5.85546875" customWidth="1"/>
    <col min="14343" max="14343" width="6" customWidth="1"/>
    <col min="14344" max="14346" width="5.85546875" customWidth="1"/>
    <col min="14347" max="14347" width="6.28515625" customWidth="1"/>
    <col min="14348" max="14348" width="6.42578125" customWidth="1"/>
    <col min="14349" max="14349" width="7.140625" customWidth="1"/>
    <col min="14350" max="14350" width="6.42578125" customWidth="1"/>
    <col min="14351" max="14351" width="7.85546875" customWidth="1"/>
    <col min="14352" max="14352" width="3.85546875" customWidth="1"/>
    <col min="14593" max="14593" width="5.42578125" customWidth="1"/>
    <col min="14594" max="14594" width="10" customWidth="1"/>
    <col min="14595" max="14595" width="23.7109375" customWidth="1"/>
    <col min="14596" max="14596" width="6.140625" customWidth="1"/>
    <col min="14597" max="14598" width="5.85546875" customWidth="1"/>
    <col min="14599" max="14599" width="6" customWidth="1"/>
    <col min="14600" max="14602" width="5.85546875" customWidth="1"/>
    <col min="14603" max="14603" width="6.28515625" customWidth="1"/>
    <col min="14604" max="14604" width="6.42578125" customWidth="1"/>
    <col min="14605" max="14605" width="7.140625" customWidth="1"/>
    <col min="14606" max="14606" width="6.42578125" customWidth="1"/>
    <col min="14607" max="14607" width="7.85546875" customWidth="1"/>
    <col min="14608" max="14608" width="3.85546875" customWidth="1"/>
    <col min="14849" max="14849" width="5.42578125" customWidth="1"/>
    <col min="14850" max="14850" width="10" customWidth="1"/>
    <col min="14851" max="14851" width="23.7109375" customWidth="1"/>
    <col min="14852" max="14852" width="6.140625" customWidth="1"/>
    <col min="14853" max="14854" width="5.85546875" customWidth="1"/>
    <col min="14855" max="14855" width="6" customWidth="1"/>
    <col min="14856" max="14858" width="5.85546875" customWidth="1"/>
    <col min="14859" max="14859" width="6.28515625" customWidth="1"/>
    <col min="14860" max="14860" width="6.42578125" customWidth="1"/>
    <col min="14861" max="14861" width="7.140625" customWidth="1"/>
    <col min="14862" max="14862" width="6.42578125" customWidth="1"/>
    <col min="14863" max="14863" width="7.85546875" customWidth="1"/>
    <col min="14864" max="14864" width="3.85546875" customWidth="1"/>
    <col min="15105" max="15105" width="5.42578125" customWidth="1"/>
    <col min="15106" max="15106" width="10" customWidth="1"/>
    <col min="15107" max="15107" width="23.7109375" customWidth="1"/>
    <col min="15108" max="15108" width="6.140625" customWidth="1"/>
    <col min="15109" max="15110" width="5.85546875" customWidth="1"/>
    <col min="15111" max="15111" width="6" customWidth="1"/>
    <col min="15112" max="15114" width="5.85546875" customWidth="1"/>
    <col min="15115" max="15115" width="6.28515625" customWidth="1"/>
    <col min="15116" max="15116" width="6.42578125" customWidth="1"/>
    <col min="15117" max="15117" width="7.140625" customWidth="1"/>
    <col min="15118" max="15118" width="6.42578125" customWidth="1"/>
    <col min="15119" max="15119" width="7.85546875" customWidth="1"/>
    <col min="15120" max="15120" width="3.85546875" customWidth="1"/>
    <col min="15361" max="15361" width="5.42578125" customWidth="1"/>
    <col min="15362" max="15362" width="10" customWidth="1"/>
    <col min="15363" max="15363" width="23.7109375" customWidth="1"/>
    <col min="15364" max="15364" width="6.140625" customWidth="1"/>
    <col min="15365" max="15366" width="5.85546875" customWidth="1"/>
    <col min="15367" max="15367" width="6" customWidth="1"/>
    <col min="15368" max="15370" width="5.85546875" customWidth="1"/>
    <col min="15371" max="15371" width="6.28515625" customWidth="1"/>
    <col min="15372" max="15372" width="6.42578125" customWidth="1"/>
    <col min="15373" max="15373" width="7.140625" customWidth="1"/>
    <col min="15374" max="15374" width="6.42578125" customWidth="1"/>
    <col min="15375" max="15375" width="7.85546875" customWidth="1"/>
    <col min="15376" max="15376" width="3.85546875" customWidth="1"/>
    <col min="15617" max="15617" width="5.42578125" customWidth="1"/>
    <col min="15618" max="15618" width="10" customWidth="1"/>
    <col min="15619" max="15619" width="23.7109375" customWidth="1"/>
    <col min="15620" max="15620" width="6.140625" customWidth="1"/>
    <col min="15621" max="15622" width="5.85546875" customWidth="1"/>
    <col min="15623" max="15623" width="6" customWidth="1"/>
    <col min="15624" max="15626" width="5.85546875" customWidth="1"/>
    <col min="15627" max="15627" width="6.28515625" customWidth="1"/>
    <col min="15628" max="15628" width="6.42578125" customWidth="1"/>
    <col min="15629" max="15629" width="7.140625" customWidth="1"/>
    <col min="15630" max="15630" width="6.42578125" customWidth="1"/>
    <col min="15631" max="15631" width="7.85546875" customWidth="1"/>
    <col min="15632" max="15632" width="3.85546875" customWidth="1"/>
    <col min="15873" max="15873" width="5.42578125" customWidth="1"/>
    <col min="15874" max="15874" width="10" customWidth="1"/>
    <col min="15875" max="15875" width="23.7109375" customWidth="1"/>
    <col min="15876" max="15876" width="6.140625" customWidth="1"/>
    <col min="15877" max="15878" width="5.85546875" customWidth="1"/>
    <col min="15879" max="15879" width="6" customWidth="1"/>
    <col min="15880" max="15882" width="5.85546875" customWidth="1"/>
    <col min="15883" max="15883" width="6.28515625" customWidth="1"/>
    <col min="15884" max="15884" width="6.42578125" customWidth="1"/>
    <col min="15885" max="15885" width="7.140625" customWidth="1"/>
    <col min="15886" max="15886" width="6.42578125" customWidth="1"/>
    <col min="15887" max="15887" width="7.85546875" customWidth="1"/>
    <col min="15888" max="15888" width="3.85546875" customWidth="1"/>
    <col min="16129" max="16129" width="5.42578125" customWidth="1"/>
    <col min="16130" max="16130" width="10" customWidth="1"/>
    <col min="16131" max="16131" width="23.7109375" customWidth="1"/>
    <col min="16132" max="16132" width="6.140625" customWidth="1"/>
    <col min="16133" max="16134" width="5.85546875" customWidth="1"/>
    <col min="16135" max="16135" width="6" customWidth="1"/>
    <col min="16136" max="16138" width="5.85546875" customWidth="1"/>
    <col min="16139" max="16139" width="6.28515625" customWidth="1"/>
    <col min="16140" max="16140" width="6.42578125" customWidth="1"/>
    <col min="16141" max="16141" width="7.140625" customWidth="1"/>
    <col min="16142" max="16142" width="6.42578125" customWidth="1"/>
    <col min="16143" max="16143" width="7.85546875" customWidth="1"/>
    <col min="16144" max="16144" width="3.85546875" customWidth="1"/>
  </cols>
  <sheetData>
    <row r="1" spans="1:17" ht="21">
      <c r="A1" s="90" t="s">
        <v>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  <c r="O1" s="81"/>
      <c r="P1" s="82"/>
      <c r="Q1" s="82"/>
    </row>
    <row r="2" spans="1:17" ht="20.25">
      <c r="A2" s="93" t="s">
        <v>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16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</row>
    <row r="4" spans="1:17" ht="15.75">
      <c r="A4" s="94" t="s">
        <v>3</v>
      </c>
      <c r="B4" s="94" t="s">
        <v>4</v>
      </c>
      <c r="C4" s="3" t="s">
        <v>5</v>
      </c>
      <c r="D4" s="4"/>
      <c r="E4" s="5">
        <v>301</v>
      </c>
      <c r="F4" s="5" t="s">
        <v>6</v>
      </c>
      <c r="G4" s="5"/>
      <c r="H4" s="6" t="s">
        <v>7</v>
      </c>
      <c r="I4" s="5" t="s">
        <v>8</v>
      </c>
      <c r="J4" s="5" t="s">
        <v>9</v>
      </c>
      <c r="K4" s="7"/>
      <c r="L4" s="8"/>
      <c r="M4" s="9"/>
      <c r="N4" s="10"/>
      <c r="O4" s="11"/>
      <c r="P4" s="12"/>
      <c r="Q4" s="12"/>
    </row>
    <row r="5" spans="1:17" ht="22.5">
      <c r="A5" s="95"/>
      <c r="B5" s="95"/>
      <c r="C5" s="13" t="s">
        <v>10</v>
      </c>
      <c r="D5" s="14" t="s">
        <v>11</v>
      </c>
      <c r="E5" s="15" t="s">
        <v>12</v>
      </c>
      <c r="F5" s="15" t="s">
        <v>13</v>
      </c>
      <c r="G5" s="15" t="s">
        <v>14</v>
      </c>
      <c r="H5" s="15" t="s">
        <v>15</v>
      </c>
      <c r="I5" s="15" t="s">
        <v>16</v>
      </c>
      <c r="J5" s="15" t="s">
        <v>17</v>
      </c>
      <c r="K5" s="7" t="s">
        <v>18</v>
      </c>
      <c r="L5" s="15" t="s">
        <v>19</v>
      </c>
      <c r="M5" s="16" t="s">
        <v>20</v>
      </c>
      <c r="N5" s="16" t="s">
        <v>21</v>
      </c>
      <c r="O5" s="17" t="s">
        <v>22</v>
      </c>
      <c r="P5" s="18"/>
      <c r="Q5" s="18"/>
    </row>
    <row r="6" spans="1:17" ht="15.75">
      <c r="A6" s="19">
        <v>1</v>
      </c>
      <c r="B6" s="20" t="s">
        <v>23</v>
      </c>
      <c r="C6" s="21" t="s">
        <v>24</v>
      </c>
      <c r="D6" s="22" t="s">
        <v>25</v>
      </c>
      <c r="E6" s="23">
        <v>78</v>
      </c>
      <c r="F6" s="23">
        <v>67</v>
      </c>
      <c r="G6" s="23"/>
      <c r="H6" s="23">
        <v>72</v>
      </c>
      <c r="I6" s="23">
        <v>73</v>
      </c>
      <c r="J6" s="23">
        <v>91</v>
      </c>
      <c r="K6" s="24">
        <f>SUM(E6:J6)</f>
        <v>381</v>
      </c>
      <c r="L6" s="25" t="s">
        <v>26</v>
      </c>
      <c r="M6" s="26">
        <f>SUM(E6:J6)/5</f>
        <v>76.2</v>
      </c>
      <c r="N6" s="23" t="str">
        <f>IF(K6&lt;=299, "II DIV", IF(K6&gt;=300, "I DIV"))</f>
        <v>I DIV</v>
      </c>
      <c r="O6" s="23">
        <v>68</v>
      </c>
      <c r="P6" s="19" t="s">
        <v>27</v>
      </c>
      <c r="Q6" s="27">
        <f t="shared" ref="Q6:Q21" si="0">COUNTIF($D$6:$D$39,P6)</f>
        <v>1</v>
      </c>
    </row>
    <row r="7" spans="1:17" ht="15.75">
      <c r="A7" s="19">
        <v>2</v>
      </c>
      <c r="B7" s="20" t="s">
        <v>28</v>
      </c>
      <c r="C7" s="21" t="s">
        <v>29</v>
      </c>
      <c r="D7" s="22" t="s">
        <v>30</v>
      </c>
      <c r="E7" s="23">
        <v>76</v>
      </c>
      <c r="F7" s="23">
        <v>95</v>
      </c>
      <c r="G7" s="23"/>
      <c r="H7" s="23">
        <v>90</v>
      </c>
      <c r="I7" s="23">
        <v>95</v>
      </c>
      <c r="J7" s="23">
        <v>88</v>
      </c>
      <c r="K7" s="24">
        <f t="shared" ref="K7:K39" si="1">SUM(E7:J7)</f>
        <v>444</v>
      </c>
      <c r="L7" s="25" t="s">
        <v>26</v>
      </c>
      <c r="M7" s="26">
        <f>SUM(E7:J7)/5</f>
        <v>88.8</v>
      </c>
      <c r="N7" s="23" t="str">
        <f>IF(K7&lt;=299, "II DIV", IF(K7&gt;=300, "I DIV"))</f>
        <v>I DIV</v>
      </c>
      <c r="O7" s="23">
        <v>68</v>
      </c>
      <c r="P7" s="19" t="s">
        <v>31</v>
      </c>
      <c r="Q7" s="27">
        <f t="shared" si="0"/>
        <v>0</v>
      </c>
    </row>
    <row r="8" spans="1:17" ht="15.75">
      <c r="A8" s="19">
        <v>3</v>
      </c>
      <c r="B8" s="20" t="s">
        <v>32</v>
      </c>
      <c r="C8" s="21" t="s">
        <v>33</v>
      </c>
      <c r="D8" s="22" t="s">
        <v>25</v>
      </c>
      <c r="E8" s="23">
        <v>58</v>
      </c>
      <c r="F8" s="23">
        <v>55</v>
      </c>
      <c r="G8" s="23"/>
      <c r="H8" s="23">
        <v>63</v>
      </c>
      <c r="I8" s="23">
        <v>71</v>
      </c>
      <c r="J8" s="23">
        <v>76</v>
      </c>
      <c r="K8" s="24">
        <f t="shared" si="1"/>
        <v>323</v>
      </c>
      <c r="L8" s="25" t="s">
        <v>26</v>
      </c>
      <c r="M8" s="26">
        <f t="shared" ref="M8:M39" si="2">SUM(E8:J8)/5</f>
        <v>64.599999999999994</v>
      </c>
      <c r="N8" s="23" t="str">
        <f t="shared" ref="N8:N24" si="3">IF(K8&lt;=299, "II DIV", IF(K8&gt;=300, "I DIV"))</f>
        <v>I DIV</v>
      </c>
      <c r="O8" s="23">
        <v>64</v>
      </c>
      <c r="P8" s="19" t="s">
        <v>34</v>
      </c>
      <c r="Q8" s="27">
        <f t="shared" si="0"/>
        <v>3</v>
      </c>
    </row>
    <row r="9" spans="1:17" ht="15.75">
      <c r="A9" s="19">
        <v>4</v>
      </c>
      <c r="B9" s="20" t="s">
        <v>35</v>
      </c>
      <c r="C9" s="21" t="s">
        <v>36</v>
      </c>
      <c r="D9" s="22" t="s">
        <v>30</v>
      </c>
      <c r="E9" s="23">
        <v>90</v>
      </c>
      <c r="F9" s="23"/>
      <c r="G9" s="23">
        <v>83</v>
      </c>
      <c r="H9" s="23">
        <v>95</v>
      </c>
      <c r="I9" s="23">
        <v>83</v>
      </c>
      <c r="J9" s="23">
        <v>92</v>
      </c>
      <c r="K9" s="24">
        <f t="shared" si="1"/>
        <v>443</v>
      </c>
      <c r="L9" s="25" t="s">
        <v>26</v>
      </c>
      <c r="M9" s="26">
        <f t="shared" si="2"/>
        <v>88.6</v>
      </c>
      <c r="N9" s="23" t="str">
        <f t="shared" si="3"/>
        <v>I DIV</v>
      </c>
      <c r="O9" s="23">
        <v>67</v>
      </c>
      <c r="P9" s="19" t="s">
        <v>37</v>
      </c>
      <c r="Q9" s="27">
        <f t="shared" si="0"/>
        <v>2</v>
      </c>
    </row>
    <row r="10" spans="1:17" ht="15.75">
      <c r="A10" s="19">
        <v>5</v>
      </c>
      <c r="B10" s="20" t="s">
        <v>38</v>
      </c>
      <c r="C10" s="21" t="s">
        <v>39</v>
      </c>
      <c r="D10" s="22" t="s">
        <v>37</v>
      </c>
      <c r="E10" s="23">
        <v>67</v>
      </c>
      <c r="F10" s="23">
        <v>33</v>
      </c>
      <c r="G10" s="23"/>
      <c r="H10" s="23">
        <v>70</v>
      </c>
      <c r="I10" s="23">
        <v>88</v>
      </c>
      <c r="J10" s="23">
        <v>84</v>
      </c>
      <c r="K10" s="24">
        <f t="shared" si="1"/>
        <v>342</v>
      </c>
      <c r="L10" s="25" t="s">
        <v>26</v>
      </c>
      <c r="M10" s="26">
        <f t="shared" si="2"/>
        <v>68.400000000000006</v>
      </c>
      <c r="N10" s="23" t="str">
        <f t="shared" si="3"/>
        <v>I DIV</v>
      </c>
      <c r="O10" s="23">
        <v>54</v>
      </c>
      <c r="P10" s="19" t="s">
        <v>40</v>
      </c>
      <c r="Q10" s="27">
        <f t="shared" si="0"/>
        <v>0</v>
      </c>
    </row>
    <row r="11" spans="1:17" ht="15.75">
      <c r="A11" s="19">
        <v>6</v>
      </c>
      <c r="B11" s="20" t="s">
        <v>41</v>
      </c>
      <c r="C11" s="21" t="s">
        <v>42</v>
      </c>
      <c r="D11" s="22" t="s">
        <v>43</v>
      </c>
      <c r="E11" s="23">
        <v>67</v>
      </c>
      <c r="F11" s="23">
        <v>43</v>
      </c>
      <c r="G11" s="23"/>
      <c r="H11" s="23">
        <v>64</v>
      </c>
      <c r="I11" s="23">
        <v>76</v>
      </c>
      <c r="J11" s="23">
        <v>71</v>
      </c>
      <c r="K11" s="24">
        <f t="shared" si="1"/>
        <v>321</v>
      </c>
      <c r="L11" s="25" t="s">
        <v>26</v>
      </c>
      <c r="M11" s="26">
        <f t="shared" si="2"/>
        <v>64.2</v>
      </c>
      <c r="N11" s="23" t="str">
        <f t="shared" si="3"/>
        <v>I DIV</v>
      </c>
      <c r="O11" s="23">
        <v>77</v>
      </c>
      <c r="P11" s="19" t="s">
        <v>44</v>
      </c>
      <c r="Q11" s="27">
        <f t="shared" si="0"/>
        <v>1</v>
      </c>
    </row>
    <row r="12" spans="1:17" ht="15.75">
      <c r="A12" s="19">
        <v>7</v>
      </c>
      <c r="B12" s="20" t="s">
        <v>45</v>
      </c>
      <c r="C12" s="21" t="s">
        <v>46</v>
      </c>
      <c r="D12" s="22" t="s">
        <v>47</v>
      </c>
      <c r="E12" s="23">
        <v>76</v>
      </c>
      <c r="F12" s="23">
        <v>74</v>
      </c>
      <c r="G12" s="23"/>
      <c r="H12" s="23">
        <v>72</v>
      </c>
      <c r="I12" s="23">
        <v>67</v>
      </c>
      <c r="J12" s="23">
        <v>80</v>
      </c>
      <c r="K12" s="24">
        <f t="shared" si="1"/>
        <v>369</v>
      </c>
      <c r="L12" s="25" t="s">
        <v>26</v>
      </c>
      <c r="M12" s="26">
        <f t="shared" si="2"/>
        <v>73.8</v>
      </c>
      <c r="N12" s="23" t="str">
        <f t="shared" si="3"/>
        <v>I DIV</v>
      </c>
      <c r="O12" s="23">
        <v>81</v>
      </c>
      <c r="P12" s="19" t="s">
        <v>48</v>
      </c>
      <c r="Q12" s="27">
        <f t="shared" si="0"/>
        <v>0</v>
      </c>
    </row>
    <row r="13" spans="1:17" ht="15.75">
      <c r="A13" s="19">
        <v>8</v>
      </c>
      <c r="B13" s="20" t="s">
        <v>49</v>
      </c>
      <c r="C13" s="21" t="s">
        <v>50</v>
      </c>
      <c r="D13" s="22" t="s">
        <v>25</v>
      </c>
      <c r="E13" s="23">
        <v>70</v>
      </c>
      <c r="F13" s="23">
        <v>95</v>
      </c>
      <c r="G13" s="23"/>
      <c r="H13" s="23">
        <v>94</v>
      </c>
      <c r="I13" s="23">
        <v>95</v>
      </c>
      <c r="J13" s="23">
        <v>91</v>
      </c>
      <c r="K13" s="24">
        <f t="shared" si="1"/>
        <v>445</v>
      </c>
      <c r="L13" s="25" t="s">
        <v>26</v>
      </c>
      <c r="M13" s="26">
        <f t="shared" si="2"/>
        <v>89</v>
      </c>
      <c r="N13" s="23" t="str">
        <f t="shared" si="3"/>
        <v>I DIV</v>
      </c>
      <c r="O13" s="23">
        <v>93</v>
      </c>
      <c r="P13" s="19" t="s">
        <v>51</v>
      </c>
      <c r="Q13" s="27">
        <f t="shared" si="0"/>
        <v>0</v>
      </c>
    </row>
    <row r="14" spans="1:17" ht="15.75">
      <c r="A14" s="19">
        <v>9</v>
      </c>
      <c r="B14" s="20" t="s">
        <v>52</v>
      </c>
      <c r="C14" s="21" t="s">
        <v>53</v>
      </c>
      <c r="D14" s="22" t="s">
        <v>30</v>
      </c>
      <c r="E14" s="23">
        <v>72</v>
      </c>
      <c r="F14" s="23">
        <v>57</v>
      </c>
      <c r="G14" s="23"/>
      <c r="H14" s="23">
        <v>63</v>
      </c>
      <c r="I14" s="23">
        <v>74</v>
      </c>
      <c r="J14" s="23">
        <v>80</v>
      </c>
      <c r="K14" s="24">
        <f t="shared" si="1"/>
        <v>346</v>
      </c>
      <c r="L14" s="25" t="s">
        <v>26</v>
      </c>
      <c r="M14" s="26">
        <f t="shared" si="2"/>
        <v>69.2</v>
      </c>
      <c r="N14" s="23" t="str">
        <f t="shared" si="3"/>
        <v>I DIV</v>
      </c>
      <c r="O14" s="23">
        <v>67</v>
      </c>
      <c r="P14" s="19" t="s">
        <v>25</v>
      </c>
      <c r="Q14" s="27">
        <f t="shared" si="0"/>
        <v>4</v>
      </c>
    </row>
    <row r="15" spans="1:17" ht="15.75">
      <c r="A15" s="19">
        <v>10</v>
      </c>
      <c r="B15" s="20" t="s">
        <v>54</v>
      </c>
      <c r="C15" s="21" t="s">
        <v>55</v>
      </c>
      <c r="D15" s="22" t="s">
        <v>30</v>
      </c>
      <c r="E15" s="23">
        <v>67</v>
      </c>
      <c r="F15" s="23">
        <v>40</v>
      </c>
      <c r="G15" s="23"/>
      <c r="H15" s="23">
        <v>61</v>
      </c>
      <c r="I15" s="23">
        <v>62</v>
      </c>
      <c r="J15" s="23">
        <v>66</v>
      </c>
      <c r="K15" s="24">
        <f t="shared" si="1"/>
        <v>296</v>
      </c>
      <c r="L15" s="25" t="s">
        <v>26</v>
      </c>
      <c r="M15" s="26">
        <f t="shared" si="2"/>
        <v>59.2</v>
      </c>
      <c r="N15" s="23" t="str">
        <f t="shared" si="3"/>
        <v>II DIV</v>
      </c>
      <c r="O15" s="23">
        <v>65</v>
      </c>
      <c r="P15" s="19" t="s">
        <v>30</v>
      </c>
      <c r="Q15" s="27">
        <f t="shared" si="0"/>
        <v>8</v>
      </c>
    </row>
    <row r="16" spans="1:17" ht="15.75">
      <c r="A16" s="19">
        <v>11</v>
      </c>
      <c r="B16" s="20" t="s">
        <v>56</v>
      </c>
      <c r="C16" s="21" t="s">
        <v>57</v>
      </c>
      <c r="D16" s="22" t="s">
        <v>47</v>
      </c>
      <c r="E16" s="23">
        <v>65</v>
      </c>
      <c r="F16" s="23">
        <v>43</v>
      </c>
      <c r="G16" s="23"/>
      <c r="H16" s="23">
        <v>61</v>
      </c>
      <c r="I16" s="23">
        <v>70</v>
      </c>
      <c r="J16" s="23">
        <v>76</v>
      </c>
      <c r="K16" s="24">
        <f t="shared" si="1"/>
        <v>315</v>
      </c>
      <c r="L16" s="25" t="s">
        <v>26</v>
      </c>
      <c r="M16" s="26">
        <f t="shared" si="2"/>
        <v>63</v>
      </c>
      <c r="N16" s="23" t="str">
        <f t="shared" si="3"/>
        <v>I DIV</v>
      </c>
      <c r="O16" s="23">
        <v>84</v>
      </c>
      <c r="P16" s="19" t="s">
        <v>58</v>
      </c>
      <c r="Q16" s="27">
        <f t="shared" si="0"/>
        <v>2</v>
      </c>
    </row>
    <row r="17" spans="1:17" ht="15.75">
      <c r="A17" s="19">
        <v>12</v>
      </c>
      <c r="B17" s="20" t="s">
        <v>59</v>
      </c>
      <c r="C17" s="21" t="s">
        <v>60</v>
      </c>
      <c r="D17" s="22" t="s">
        <v>30</v>
      </c>
      <c r="E17" s="23">
        <v>72</v>
      </c>
      <c r="F17" s="23">
        <v>74</v>
      </c>
      <c r="G17" s="23"/>
      <c r="H17" s="23">
        <v>87</v>
      </c>
      <c r="I17" s="23">
        <v>94</v>
      </c>
      <c r="J17" s="23">
        <v>89</v>
      </c>
      <c r="K17" s="24">
        <f t="shared" si="1"/>
        <v>416</v>
      </c>
      <c r="L17" s="25" t="s">
        <v>26</v>
      </c>
      <c r="M17" s="26">
        <f t="shared" si="2"/>
        <v>83.2</v>
      </c>
      <c r="N17" s="23" t="str">
        <f t="shared" si="3"/>
        <v>I DIV</v>
      </c>
      <c r="O17" s="23">
        <v>67</v>
      </c>
      <c r="P17" s="19" t="s">
        <v>61</v>
      </c>
      <c r="Q17" s="27">
        <f t="shared" si="0"/>
        <v>2</v>
      </c>
    </row>
    <row r="18" spans="1:17" ht="15.75">
      <c r="A18" s="19">
        <v>13</v>
      </c>
      <c r="B18" s="20" t="s">
        <v>62</v>
      </c>
      <c r="C18" s="21" t="s">
        <v>63</v>
      </c>
      <c r="D18" s="22" t="s">
        <v>25</v>
      </c>
      <c r="E18" s="23">
        <v>83</v>
      </c>
      <c r="F18" s="23">
        <v>70</v>
      </c>
      <c r="G18" s="23"/>
      <c r="H18" s="23">
        <v>79</v>
      </c>
      <c r="I18" s="23">
        <v>86</v>
      </c>
      <c r="J18" s="23">
        <v>94</v>
      </c>
      <c r="K18" s="24">
        <f t="shared" si="1"/>
        <v>412</v>
      </c>
      <c r="L18" s="25" t="s">
        <v>26</v>
      </c>
      <c r="M18" s="26">
        <f t="shared" si="2"/>
        <v>82.4</v>
      </c>
      <c r="N18" s="23" t="str">
        <f t="shared" si="3"/>
        <v>I DIV</v>
      </c>
      <c r="O18" s="23">
        <v>62</v>
      </c>
      <c r="P18" s="19" t="s">
        <v>64</v>
      </c>
      <c r="Q18" s="27">
        <f t="shared" si="0"/>
        <v>0</v>
      </c>
    </row>
    <row r="19" spans="1:17" ht="15.75">
      <c r="A19" s="19">
        <v>14</v>
      </c>
      <c r="B19" s="20" t="s">
        <v>65</v>
      </c>
      <c r="C19" s="21" t="s">
        <v>66</v>
      </c>
      <c r="D19" s="22" t="s">
        <v>58</v>
      </c>
      <c r="E19" s="23">
        <v>67</v>
      </c>
      <c r="F19" s="23"/>
      <c r="G19" s="23">
        <v>81</v>
      </c>
      <c r="H19" s="23">
        <v>67</v>
      </c>
      <c r="I19" s="23">
        <v>91</v>
      </c>
      <c r="J19" s="23">
        <v>85</v>
      </c>
      <c r="K19" s="24">
        <f t="shared" si="1"/>
        <v>391</v>
      </c>
      <c r="L19" s="25" t="s">
        <v>26</v>
      </c>
      <c r="M19" s="26">
        <f t="shared" si="2"/>
        <v>78.2</v>
      </c>
      <c r="N19" s="23" t="str">
        <f t="shared" si="3"/>
        <v>I DIV</v>
      </c>
      <c r="O19" s="23">
        <v>76</v>
      </c>
      <c r="P19" s="19" t="s">
        <v>47</v>
      </c>
      <c r="Q19" s="27">
        <f t="shared" si="0"/>
        <v>5</v>
      </c>
    </row>
    <row r="20" spans="1:17" ht="15.75">
      <c r="A20" s="19">
        <v>15</v>
      </c>
      <c r="B20" s="20" t="s">
        <v>67</v>
      </c>
      <c r="C20" s="21" t="s">
        <v>68</v>
      </c>
      <c r="D20" s="22" t="s">
        <v>47</v>
      </c>
      <c r="E20" s="23">
        <v>79</v>
      </c>
      <c r="F20" s="23">
        <v>73</v>
      </c>
      <c r="G20" s="23"/>
      <c r="H20" s="23">
        <v>84</v>
      </c>
      <c r="I20" s="23">
        <v>82</v>
      </c>
      <c r="J20" s="23">
        <v>93</v>
      </c>
      <c r="K20" s="24">
        <f t="shared" si="1"/>
        <v>411</v>
      </c>
      <c r="L20" s="25" t="s">
        <v>26</v>
      </c>
      <c r="M20" s="26">
        <f t="shared" si="2"/>
        <v>82.2</v>
      </c>
      <c r="N20" s="23" t="str">
        <f t="shared" si="3"/>
        <v>I DIV</v>
      </c>
      <c r="O20" s="23">
        <v>83</v>
      </c>
      <c r="P20" s="19" t="s">
        <v>69</v>
      </c>
      <c r="Q20" s="27">
        <f t="shared" si="0"/>
        <v>5</v>
      </c>
    </row>
    <row r="21" spans="1:17" ht="15.75">
      <c r="A21" s="19">
        <v>16</v>
      </c>
      <c r="B21" s="20" t="s">
        <v>70</v>
      </c>
      <c r="C21" s="21" t="s">
        <v>71</v>
      </c>
      <c r="D21" s="22" t="s">
        <v>27</v>
      </c>
      <c r="E21" s="23">
        <v>65</v>
      </c>
      <c r="F21" s="23">
        <v>85</v>
      </c>
      <c r="G21" s="23"/>
      <c r="H21" s="23">
        <v>74</v>
      </c>
      <c r="I21" s="23">
        <v>77</v>
      </c>
      <c r="J21" s="23">
        <v>86</v>
      </c>
      <c r="K21" s="24">
        <f t="shared" si="1"/>
        <v>387</v>
      </c>
      <c r="L21" s="25" t="s">
        <v>26</v>
      </c>
      <c r="M21" s="26">
        <f t="shared" si="2"/>
        <v>77.400000000000006</v>
      </c>
      <c r="N21" s="23" t="str">
        <f t="shared" si="3"/>
        <v>I DIV</v>
      </c>
      <c r="O21" s="23">
        <v>64</v>
      </c>
      <c r="P21" s="19" t="s">
        <v>43</v>
      </c>
      <c r="Q21" s="27">
        <f t="shared" si="0"/>
        <v>1</v>
      </c>
    </row>
    <row r="22" spans="1:17" ht="15.75">
      <c r="A22" s="19">
        <v>17</v>
      </c>
      <c r="B22" s="20" t="s">
        <v>72</v>
      </c>
      <c r="C22" s="21" t="s">
        <v>73</v>
      </c>
      <c r="D22" s="22" t="s">
        <v>30</v>
      </c>
      <c r="E22" s="23">
        <v>66</v>
      </c>
      <c r="F22" s="23"/>
      <c r="G22" s="23">
        <v>81</v>
      </c>
      <c r="H22" s="23">
        <v>82</v>
      </c>
      <c r="I22" s="23">
        <v>95</v>
      </c>
      <c r="J22" s="23">
        <v>93</v>
      </c>
      <c r="K22" s="24">
        <f t="shared" si="1"/>
        <v>417</v>
      </c>
      <c r="L22" s="25" t="s">
        <v>26</v>
      </c>
      <c r="M22" s="26">
        <f t="shared" si="2"/>
        <v>83.4</v>
      </c>
      <c r="N22" s="23" t="str">
        <f t="shared" si="3"/>
        <v>I DIV</v>
      </c>
      <c r="O22" s="23">
        <v>58</v>
      </c>
    </row>
    <row r="23" spans="1:17" ht="15.75">
      <c r="A23" s="19">
        <v>18</v>
      </c>
      <c r="B23" s="20" t="s">
        <v>74</v>
      </c>
      <c r="C23" s="21" t="s">
        <v>75</v>
      </c>
      <c r="D23" s="22" t="s">
        <v>69</v>
      </c>
      <c r="E23" s="23">
        <v>79</v>
      </c>
      <c r="F23" s="23"/>
      <c r="G23" s="23">
        <v>76</v>
      </c>
      <c r="H23" s="23">
        <v>80</v>
      </c>
      <c r="I23" s="23">
        <v>86</v>
      </c>
      <c r="J23" s="23">
        <v>95</v>
      </c>
      <c r="K23" s="24">
        <f t="shared" si="1"/>
        <v>416</v>
      </c>
      <c r="L23" s="25" t="s">
        <v>26</v>
      </c>
      <c r="M23" s="26">
        <f t="shared" si="2"/>
        <v>83.2</v>
      </c>
      <c r="N23" s="23" t="str">
        <f t="shared" si="3"/>
        <v>I DIV</v>
      </c>
      <c r="O23" s="23">
        <v>77</v>
      </c>
    </row>
    <row r="24" spans="1:17" ht="15.75">
      <c r="A24" s="19">
        <v>19</v>
      </c>
      <c r="B24" s="20" t="s">
        <v>76</v>
      </c>
      <c r="C24" s="21" t="s">
        <v>77</v>
      </c>
      <c r="D24" s="22" t="s">
        <v>34</v>
      </c>
      <c r="E24" s="23">
        <v>65</v>
      </c>
      <c r="F24" s="23">
        <v>64</v>
      </c>
      <c r="G24" s="23"/>
      <c r="H24" s="23">
        <v>64</v>
      </c>
      <c r="I24" s="23">
        <v>64</v>
      </c>
      <c r="J24" s="23">
        <v>80</v>
      </c>
      <c r="K24" s="24">
        <f t="shared" si="1"/>
        <v>337</v>
      </c>
      <c r="L24" s="25" t="s">
        <v>26</v>
      </c>
      <c r="M24" s="26">
        <f t="shared" si="2"/>
        <v>67.400000000000006</v>
      </c>
      <c r="N24" s="23" t="str">
        <f t="shared" si="3"/>
        <v>I DIV</v>
      </c>
      <c r="O24" s="23">
        <v>83</v>
      </c>
    </row>
    <row r="25" spans="1:17" ht="15.75">
      <c r="A25" s="19">
        <v>20</v>
      </c>
      <c r="B25" s="20" t="s">
        <v>78</v>
      </c>
      <c r="C25" s="21" t="s">
        <v>79</v>
      </c>
      <c r="D25" s="22" t="s">
        <v>47</v>
      </c>
      <c r="E25" s="23">
        <v>81</v>
      </c>
      <c r="F25" s="23">
        <v>62</v>
      </c>
      <c r="G25" s="23"/>
      <c r="H25" s="23">
        <v>74</v>
      </c>
      <c r="I25" s="23">
        <v>72</v>
      </c>
      <c r="J25" s="23">
        <v>85</v>
      </c>
      <c r="K25" s="24">
        <f t="shared" si="1"/>
        <v>374</v>
      </c>
      <c r="L25" s="25" t="s">
        <v>26</v>
      </c>
      <c r="M25" s="26">
        <f t="shared" si="2"/>
        <v>74.8</v>
      </c>
      <c r="N25" s="23" t="str">
        <f>IF(K25&lt;=299, "II DIV", IF(K25&gt;=300, "I DIV"))</f>
        <v>I DIV</v>
      </c>
      <c r="O25" s="23">
        <v>85</v>
      </c>
    </row>
    <row r="26" spans="1:17" ht="15.75">
      <c r="A26" s="19">
        <v>21</v>
      </c>
      <c r="B26" s="20" t="s">
        <v>80</v>
      </c>
      <c r="C26" s="21" t="s">
        <v>81</v>
      </c>
      <c r="D26" s="22" t="s">
        <v>34</v>
      </c>
      <c r="E26" s="23">
        <v>71</v>
      </c>
      <c r="F26" s="23"/>
      <c r="G26" s="23">
        <v>74</v>
      </c>
      <c r="H26" s="23">
        <v>84</v>
      </c>
      <c r="I26" s="23">
        <v>83</v>
      </c>
      <c r="J26" s="23">
        <v>90</v>
      </c>
      <c r="K26" s="24">
        <f t="shared" si="1"/>
        <v>402</v>
      </c>
      <c r="L26" s="25" t="s">
        <v>26</v>
      </c>
      <c r="M26" s="26">
        <f t="shared" si="2"/>
        <v>80.400000000000006</v>
      </c>
      <c r="N26" s="23" t="str">
        <f>IF(K26&lt;=299, "II DIV", IF(K26&gt;=300, "I DIV"))</f>
        <v>I DIV</v>
      </c>
      <c r="O26" s="23">
        <v>81</v>
      </c>
    </row>
    <row r="27" spans="1:17" ht="15.75">
      <c r="A27" s="19">
        <v>22</v>
      </c>
      <c r="B27" s="20" t="s">
        <v>82</v>
      </c>
      <c r="C27" s="21" t="s">
        <v>83</v>
      </c>
      <c r="D27" s="22" t="s">
        <v>34</v>
      </c>
      <c r="E27" s="23">
        <v>78</v>
      </c>
      <c r="F27" s="23">
        <v>43</v>
      </c>
      <c r="G27" s="23"/>
      <c r="H27" s="23">
        <v>67</v>
      </c>
      <c r="I27" s="23">
        <v>53</v>
      </c>
      <c r="J27" s="23">
        <v>82</v>
      </c>
      <c r="K27" s="24">
        <f t="shared" si="1"/>
        <v>323</v>
      </c>
      <c r="L27" s="25" t="s">
        <v>26</v>
      </c>
      <c r="M27" s="26">
        <f t="shared" si="2"/>
        <v>64.599999999999994</v>
      </c>
      <c r="N27" s="23" t="str">
        <f t="shared" ref="N27:N39" si="4">IF(K27&lt;=299, "II DIV", IF(K27&gt;=300, "I DIV"))</f>
        <v>I DIV</v>
      </c>
      <c r="O27" s="23">
        <v>79</v>
      </c>
    </row>
    <row r="28" spans="1:17" ht="15.75">
      <c r="A28" s="19">
        <v>23</v>
      </c>
      <c r="B28" s="20" t="s">
        <v>84</v>
      </c>
      <c r="C28" s="21" t="s">
        <v>85</v>
      </c>
      <c r="D28" s="22" t="s">
        <v>30</v>
      </c>
      <c r="E28" s="23">
        <v>78</v>
      </c>
      <c r="F28" s="23">
        <v>34</v>
      </c>
      <c r="G28" s="23"/>
      <c r="H28" s="23">
        <v>81</v>
      </c>
      <c r="I28" s="23">
        <v>74</v>
      </c>
      <c r="J28" s="23">
        <v>88</v>
      </c>
      <c r="K28" s="24">
        <f t="shared" si="1"/>
        <v>355</v>
      </c>
      <c r="L28" s="25" t="s">
        <v>26</v>
      </c>
      <c r="M28" s="26">
        <f t="shared" si="2"/>
        <v>71</v>
      </c>
      <c r="N28" s="23" t="str">
        <f t="shared" si="4"/>
        <v>I DIV</v>
      </c>
      <c r="O28" s="23">
        <v>52</v>
      </c>
    </row>
    <row r="29" spans="1:17" ht="15.75">
      <c r="A29" s="19">
        <v>24</v>
      </c>
      <c r="B29" s="20" t="s">
        <v>86</v>
      </c>
      <c r="C29" s="21" t="s">
        <v>87</v>
      </c>
      <c r="D29" s="22" t="s">
        <v>47</v>
      </c>
      <c r="E29" s="23">
        <v>70</v>
      </c>
      <c r="F29" s="23">
        <v>53</v>
      </c>
      <c r="G29" s="23"/>
      <c r="H29" s="23">
        <v>60</v>
      </c>
      <c r="I29" s="23">
        <v>70</v>
      </c>
      <c r="J29" s="23">
        <v>76</v>
      </c>
      <c r="K29" s="24">
        <f t="shared" si="1"/>
        <v>329</v>
      </c>
      <c r="L29" s="25" t="s">
        <v>26</v>
      </c>
      <c r="M29" s="26">
        <f t="shared" si="2"/>
        <v>65.8</v>
      </c>
      <c r="N29" s="23" t="str">
        <f t="shared" si="4"/>
        <v>I DIV</v>
      </c>
      <c r="O29" s="23">
        <v>91</v>
      </c>
    </row>
    <row r="30" spans="1:17" ht="15.75">
      <c r="A30" s="19">
        <v>25</v>
      </c>
      <c r="B30" s="20" t="s">
        <v>88</v>
      </c>
      <c r="C30" s="21" t="s">
        <v>89</v>
      </c>
      <c r="D30" s="22" t="s">
        <v>44</v>
      </c>
      <c r="E30" s="23">
        <v>57</v>
      </c>
      <c r="F30" s="23"/>
      <c r="G30" s="23">
        <v>62</v>
      </c>
      <c r="H30" s="23">
        <v>62</v>
      </c>
      <c r="I30" s="23">
        <v>63</v>
      </c>
      <c r="J30" s="23">
        <v>64</v>
      </c>
      <c r="K30" s="24">
        <f t="shared" si="1"/>
        <v>308</v>
      </c>
      <c r="L30" s="25" t="s">
        <v>26</v>
      </c>
      <c r="M30" s="26">
        <f t="shared" si="2"/>
        <v>61.6</v>
      </c>
      <c r="N30" s="23" t="str">
        <f t="shared" si="4"/>
        <v>I DIV</v>
      </c>
      <c r="O30" s="23">
        <v>78</v>
      </c>
    </row>
    <row r="31" spans="1:17" ht="15.75">
      <c r="A31" s="19">
        <v>26</v>
      </c>
      <c r="B31" s="20" t="s">
        <v>90</v>
      </c>
      <c r="C31" s="21" t="s">
        <v>91</v>
      </c>
      <c r="D31" s="22" t="s">
        <v>30</v>
      </c>
      <c r="E31" s="23">
        <v>61</v>
      </c>
      <c r="F31" s="23">
        <v>46</v>
      </c>
      <c r="G31" s="23"/>
      <c r="H31" s="23">
        <v>67</v>
      </c>
      <c r="I31" s="23">
        <v>63</v>
      </c>
      <c r="J31" s="23">
        <v>70</v>
      </c>
      <c r="K31" s="24">
        <f t="shared" si="1"/>
        <v>307</v>
      </c>
      <c r="L31" s="25" t="s">
        <v>26</v>
      </c>
      <c r="M31" s="26">
        <f t="shared" si="2"/>
        <v>61.4</v>
      </c>
      <c r="N31" s="23" t="str">
        <f t="shared" si="4"/>
        <v>I DIV</v>
      </c>
      <c r="O31" s="23">
        <v>65</v>
      </c>
    </row>
    <row r="32" spans="1:17" ht="15.75">
      <c r="A32" s="19">
        <v>27</v>
      </c>
      <c r="B32" s="20" t="s">
        <v>92</v>
      </c>
      <c r="C32" s="21" t="s">
        <v>93</v>
      </c>
      <c r="D32" s="22" t="s">
        <v>37</v>
      </c>
      <c r="E32" s="23">
        <v>71</v>
      </c>
      <c r="F32" s="23">
        <v>35</v>
      </c>
      <c r="G32" s="23"/>
      <c r="H32" s="23">
        <v>60</v>
      </c>
      <c r="I32" s="23">
        <v>78</v>
      </c>
      <c r="J32" s="23">
        <v>89</v>
      </c>
      <c r="K32" s="24">
        <f t="shared" si="1"/>
        <v>333</v>
      </c>
      <c r="L32" s="25" t="s">
        <v>26</v>
      </c>
      <c r="M32" s="26">
        <f t="shared" si="2"/>
        <v>66.599999999999994</v>
      </c>
      <c r="N32" s="23" t="str">
        <f t="shared" si="4"/>
        <v>I DIV</v>
      </c>
      <c r="O32" s="23">
        <v>76</v>
      </c>
    </row>
    <row r="33" spans="1:17" ht="15.75">
      <c r="A33" s="19">
        <v>28</v>
      </c>
      <c r="B33" s="20" t="s">
        <v>94</v>
      </c>
      <c r="C33" s="21" t="s">
        <v>95</v>
      </c>
      <c r="D33" s="22" t="s">
        <v>69</v>
      </c>
      <c r="E33" s="23">
        <v>62</v>
      </c>
      <c r="F33" s="23">
        <v>43</v>
      </c>
      <c r="G33" s="23"/>
      <c r="H33" s="23">
        <v>61</v>
      </c>
      <c r="I33" s="23">
        <v>53</v>
      </c>
      <c r="J33" s="23">
        <v>65</v>
      </c>
      <c r="K33" s="24">
        <f>SUM(E33:J33)</f>
        <v>284</v>
      </c>
      <c r="L33" s="25" t="s">
        <v>26</v>
      </c>
      <c r="M33" s="26">
        <f>SUM(E33:J33)/5</f>
        <v>56.8</v>
      </c>
      <c r="N33" s="23" t="str">
        <f>IF(K33&lt;=299, "II DIV", IF(K33&gt;=300, "I DIV"))</f>
        <v>II DIV</v>
      </c>
      <c r="O33" s="23">
        <v>81</v>
      </c>
    </row>
    <row r="34" spans="1:17" ht="15.75">
      <c r="A34" s="19">
        <v>29</v>
      </c>
      <c r="B34" s="20" t="s">
        <v>96</v>
      </c>
      <c r="C34" s="21" t="s">
        <v>97</v>
      </c>
      <c r="D34" s="22" t="s">
        <v>69</v>
      </c>
      <c r="E34" s="23">
        <v>76</v>
      </c>
      <c r="F34" s="23">
        <v>77</v>
      </c>
      <c r="G34" s="23"/>
      <c r="H34" s="23">
        <v>86</v>
      </c>
      <c r="I34" s="23">
        <v>89</v>
      </c>
      <c r="J34" s="23">
        <v>88</v>
      </c>
      <c r="K34" s="24">
        <f>SUM(E34:J34)</f>
        <v>416</v>
      </c>
      <c r="L34" s="25" t="s">
        <v>26</v>
      </c>
      <c r="M34" s="26">
        <f>SUM(E34:J34)/5</f>
        <v>83.2</v>
      </c>
      <c r="N34" s="23" t="str">
        <f>IF(K34&lt;=299, "II DIV", IF(K34&gt;=300, "I DIV"))</f>
        <v>I DIV</v>
      </c>
      <c r="O34" s="23">
        <v>83</v>
      </c>
    </row>
    <row r="35" spans="1:17" ht="15.75">
      <c r="A35" s="19">
        <v>30</v>
      </c>
      <c r="B35" s="20" t="s">
        <v>98</v>
      </c>
      <c r="C35" s="21" t="s">
        <v>99</v>
      </c>
      <c r="D35" s="22" t="s">
        <v>61</v>
      </c>
      <c r="E35" s="23">
        <v>63</v>
      </c>
      <c r="F35" s="23">
        <v>62</v>
      </c>
      <c r="G35" s="23"/>
      <c r="H35" s="23">
        <v>71</v>
      </c>
      <c r="I35" s="23">
        <v>83</v>
      </c>
      <c r="J35" s="23">
        <v>82</v>
      </c>
      <c r="K35" s="24">
        <f t="shared" si="1"/>
        <v>361</v>
      </c>
      <c r="L35" s="25" t="s">
        <v>26</v>
      </c>
      <c r="M35" s="26">
        <f t="shared" si="2"/>
        <v>72.2</v>
      </c>
      <c r="N35" s="23" t="str">
        <f t="shared" si="4"/>
        <v>I DIV</v>
      </c>
      <c r="O35" s="23">
        <v>66</v>
      </c>
    </row>
    <row r="36" spans="1:17" ht="15.75">
      <c r="A36" s="19">
        <v>31</v>
      </c>
      <c r="B36" s="28" t="s">
        <v>100</v>
      </c>
      <c r="C36" s="29" t="s">
        <v>101</v>
      </c>
      <c r="D36" s="22" t="s">
        <v>58</v>
      </c>
      <c r="E36" s="23">
        <v>53</v>
      </c>
      <c r="F36" s="23">
        <v>43</v>
      </c>
      <c r="G36" s="23"/>
      <c r="H36" s="23">
        <v>68</v>
      </c>
      <c r="I36" s="23">
        <v>51</v>
      </c>
      <c r="J36" s="23">
        <v>64</v>
      </c>
      <c r="K36" s="24">
        <f t="shared" si="1"/>
        <v>279</v>
      </c>
      <c r="L36" s="25" t="s">
        <v>26</v>
      </c>
      <c r="M36" s="26">
        <f t="shared" si="2"/>
        <v>55.8</v>
      </c>
      <c r="N36" s="23" t="str">
        <f t="shared" si="4"/>
        <v>II DIV</v>
      </c>
      <c r="O36" s="23">
        <v>78</v>
      </c>
    </row>
    <row r="37" spans="1:17" ht="30">
      <c r="A37" s="19">
        <v>32</v>
      </c>
      <c r="B37" s="30" t="s">
        <v>102</v>
      </c>
      <c r="C37" s="31" t="s">
        <v>103</v>
      </c>
      <c r="D37" s="22" t="s">
        <v>61</v>
      </c>
      <c r="E37" s="23">
        <v>68</v>
      </c>
      <c r="F37" s="23"/>
      <c r="G37" s="23">
        <v>89</v>
      </c>
      <c r="H37" s="23">
        <v>75</v>
      </c>
      <c r="I37" s="23">
        <v>70</v>
      </c>
      <c r="J37" s="23">
        <v>80</v>
      </c>
      <c r="K37" s="24">
        <f t="shared" si="1"/>
        <v>382</v>
      </c>
      <c r="L37" s="25" t="s">
        <v>26</v>
      </c>
      <c r="M37" s="26">
        <f t="shared" si="2"/>
        <v>76.400000000000006</v>
      </c>
      <c r="N37" s="23" t="str">
        <f t="shared" si="4"/>
        <v>I DIV</v>
      </c>
      <c r="O37" s="23">
        <v>85</v>
      </c>
    </row>
    <row r="38" spans="1:17" ht="15.75">
      <c r="A38" s="19">
        <v>33</v>
      </c>
      <c r="B38" s="30" t="s">
        <v>104</v>
      </c>
      <c r="C38" s="21" t="s">
        <v>105</v>
      </c>
      <c r="D38" s="22" t="s">
        <v>69</v>
      </c>
      <c r="E38" s="23">
        <v>67</v>
      </c>
      <c r="F38" s="23">
        <v>52</v>
      </c>
      <c r="G38" s="23"/>
      <c r="H38" s="23">
        <v>77</v>
      </c>
      <c r="I38" s="23">
        <v>70</v>
      </c>
      <c r="J38" s="23">
        <v>80</v>
      </c>
      <c r="K38" s="24">
        <f t="shared" si="1"/>
        <v>346</v>
      </c>
      <c r="L38" s="25" t="s">
        <v>26</v>
      </c>
      <c r="M38" s="26">
        <f t="shared" si="2"/>
        <v>69.2</v>
      </c>
      <c r="N38" s="23" t="str">
        <f t="shared" si="4"/>
        <v>I DIV</v>
      </c>
      <c r="O38" s="23">
        <v>76</v>
      </c>
    </row>
    <row r="39" spans="1:17" ht="15.75">
      <c r="A39" s="19">
        <v>34</v>
      </c>
      <c r="B39" s="30" t="s">
        <v>106</v>
      </c>
      <c r="C39" s="21" t="s">
        <v>107</v>
      </c>
      <c r="D39" s="22" t="s">
        <v>69</v>
      </c>
      <c r="E39" s="23">
        <v>78</v>
      </c>
      <c r="F39" s="23">
        <v>57</v>
      </c>
      <c r="G39" s="23"/>
      <c r="H39" s="23">
        <v>79</v>
      </c>
      <c r="I39" s="23">
        <v>65</v>
      </c>
      <c r="J39" s="23">
        <v>85</v>
      </c>
      <c r="K39" s="24">
        <f t="shared" si="1"/>
        <v>364</v>
      </c>
      <c r="L39" s="25" t="s">
        <v>26</v>
      </c>
      <c r="M39" s="26">
        <f t="shared" si="2"/>
        <v>72.8</v>
      </c>
      <c r="N39" s="23" t="str">
        <f t="shared" si="4"/>
        <v>I DIV</v>
      </c>
      <c r="O39" s="23">
        <v>66</v>
      </c>
    </row>
    <row r="40" spans="1:17" ht="15.75">
      <c r="A40" s="19" t="s">
        <v>108</v>
      </c>
      <c r="B40" s="23"/>
      <c r="C40" s="32" t="s">
        <v>109</v>
      </c>
      <c r="D40" s="33"/>
      <c r="E40" s="34">
        <f>SUM(E6:E39)/34</f>
        <v>70.470588235294116</v>
      </c>
      <c r="F40" s="34">
        <f>SUM(F6:F39)/27</f>
        <v>58.333333333333336</v>
      </c>
      <c r="G40" s="34">
        <f>SUM(G6:G39)/7</f>
        <v>78</v>
      </c>
      <c r="H40" s="34">
        <f>SUM(H6:H39)/34</f>
        <v>73.352941176470594</v>
      </c>
      <c r="I40" s="34">
        <f>SUM(I6:I39)/34</f>
        <v>75.470588235294116</v>
      </c>
      <c r="J40" s="34">
        <f>SUM(J6:J39)/34</f>
        <v>82.294117647058826</v>
      </c>
      <c r="K40" s="35">
        <f>SUM(K6:K39)</f>
        <v>12375</v>
      </c>
      <c r="L40" s="1"/>
      <c r="M40" s="24" t="s">
        <v>110</v>
      </c>
      <c r="N40" s="24">
        <f>COUNTIF(N6:N39, "I DIV")</f>
        <v>31</v>
      </c>
      <c r="O40" s="36">
        <f>SUM(O6:O39)/34</f>
        <v>73.529411764705884</v>
      </c>
    </row>
    <row r="41" spans="1:17" ht="15.75">
      <c r="A41" s="37"/>
      <c r="B41" s="23"/>
      <c r="C41" s="32" t="s">
        <v>111</v>
      </c>
      <c r="D41" s="33"/>
      <c r="E41" s="24">
        <f>COUNTIF(E6:E39,"&lt;=32")</f>
        <v>0</v>
      </c>
      <c r="F41" s="24">
        <f>COUNTIF(F6:F39,"&lt;=32")</f>
        <v>0</v>
      </c>
      <c r="G41" s="24">
        <f>COUNTIF(G6:G39,"&lt;=32")</f>
        <v>0</v>
      </c>
      <c r="H41" s="24">
        <f>COUNTIF(H6:H39,"&lt;=32")</f>
        <v>0</v>
      </c>
      <c r="I41" s="24">
        <f>COUNTIF(I6:I39,"&lt;=32")</f>
        <v>0</v>
      </c>
      <c r="J41" s="24">
        <f>COUNTIF(J18:J39,"&lt;=32")</f>
        <v>0</v>
      </c>
      <c r="K41" s="38"/>
      <c r="L41" s="39"/>
      <c r="M41" s="24" t="s">
        <v>112</v>
      </c>
      <c r="N41" s="24">
        <f>COUNTIF(N6:N39, "II DIV")</f>
        <v>3</v>
      </c>
      <c r="O41" s="2"/>
    </row>
    <row r="42" spans="1:17" ht="15.75">
      <c r="A42" s="37"/>
      <c r="B42" s="23"/>
      <c r="C42" s="32" t="s">
        <v>113</v>
      </c>
      <c r="D42" s="33"/>
      <c r="E42" s="24">
        <f t="shared" ref="E42:J42" si="5">COUNTIF(E6:E39,"&gt;=33")</f>
        <v>34</v>
      </c>
      <c r="F42" s="24">
        <f t="shared" si="5"/>
        <v>27</v>
      </c>
      <c r="G42" s="24">
        <f t="shared" si="5"/>
        <v>7</v>
      </c>
      <c r="H42" s="24">
        <f t="shared" si="5"/>
        <v>34</v>
      </c>
      <c r="I42" s="24">
        <f t="shared" si="5"/>
        <v>34</v>
      </c>
      <c r="J42" s="24">
        <f t="shared" si="5"/>
        <v>34</v>
      </c>
      <c r="K42" s="40"/>
      <c r="L42" s="1"/>
      <c r="M42" s="1"/>
      <c r="N42" s="24"/>
      <c r="O42" s="2"/>
    </row>
    <row r="43" spans="1:17" ht="15.75">
      <c r="A43" s="37"/>
      <c r="B43" s="23"/>
      <c r="C43" s="41" t="s">
        <v>114</v>
      </c>
      <c r="D43" s="42"/>
      <c r="E43" s="1">
        <f>COUNTIF(E6:E39,"&gt;=75")</f>
        <v>12</v>
      </c>
      <c r="F43" s="1">
        <f>COUNTIF(F6:F39,"&gt;=75")</f>
        <v>4</v>
      </c>
      <c r="G43" s="1"/>
      <c r="H43" s="1">
        <f>COUNTIF(H6:H39,"&gt;=75")</f>
        <v>14</v>
      </c>
      <c r="I43" s="1">
        <f>COUNTIF(I6:I39,"&gt;=75")</f>
        <v>16</v>
      </c>
      <c r="J43" s="1">
        <f>COUNTIF(J6:J39,"&gt;=75")</f>
        <v>28</v>
      </c>
      <c r="K43" s="43" t="s">
        <v>26</v>
      </c>
      <c r="L43" s="24">
        <f>COUNTIF(L6:L39,"pass")</f>
        <v>34</v>
      </c>
      <c r="M43" s="1"/>
      <c r="N43" s="23"/>
      <c r="O43" s="2"/>
    </row>
    <row r="44" spans="1:17" ht="15.75">
      <c r="A44" s="44"/>
      <c r="B44" s="45"/>
      <c r="C44" s="46" t="s">
        <v>115</v>
      </c>
      <c r="D44" s="47"/>
      <c r="E44" s="96"/>
      <c r="F44" s="96"/>
      <c r="G44" s="48"/>
      <c r="H44" s="97">
        <f>K40/(34*500)%</f>
        <v>72.794117647058826</v>
      </c>
      <c r="I44" s="97"/>
      <c r="J44" s="2"/>
      <c r="K44" s="43"/>
      <c r="L44" s="24"/>
      <c r="M44" s="1"/>
      <c r="N44" s="23"/>
      <c r="O44" s="2"/>
    </row>
    <row r="45" spans="1:17" ht="15.75">
      <c r="A45" s="44"/>
      <c r="B45" s="45"/>
      <c r="C45" s="49"/>
      <c r="D45" s="47"/>
      <c r="E45" s="2"/>
      <c r="F45" s="2"/>
      <c r="G45" s="2"/>
      <c r="H45" s="2"/>
      <c r="I45" s="2"/>
      <c r="J45" s="2"/>
      <c r="K45" s="43" t="s">
        <v>116</v>
      </c>
      <c r="L45" s="24"/>
      <c r="M45" s="1"/>
      <c r="N45" s="23"/>
      <c r="O45" s="2"/>
      <c r="P45" s="50"/>
    </row>
    <row r="46" spans="1:17" ht="15.75">
      <c r="A46" s="19"/>
      <c r="B46" s="23"/>
      <c r="C46" s="25"/>
      <c r="D46" s="42"/>
      <c r="E46" s="51" t="str">
        <f>E5</f>
        <v>ENG</v>
      </c>
      <c r="F46" s="51" t="str">
        <f>F5</f>
        <v>MATH</v>
      </c>
      <c r="G46" s="51" t="s">
        <v>14</v>
      </c>
      <c r="H46" s="51" t="str">
        <f>H5</f>
        <v>PHY</v>
      </c>
      <c r="I46" s="51" t="str">
        <f>I5</f>
        <v xml:space="preserve">CHEM </v>
      </c>
      <c r="J46" s="51" t="str">
        <f>J5</f>
        <v>BIO</v>
      </c>
      <c r="K46" s="48" t="s">
        <v>0</v>
      </c>
      <c r="L46" s="45"/>
      <c r="M46" s="45"/>
      <c r="N46" s="45"/>
      <c r="O46" s="45" t="s">
        <v>20</v>
      </c>
      <c r="P46" s="52"/>
      <c r="Q46" s="52"/>
    </row>
    <row r="47" spans="1:17" ht="15.75">
      <c r="A47" s="37" t="s">
        <v>117</v>
      </c>
      <c r="B47" s="24">
        <f>COUNTIF(K6:K39,"&lt;=164")</f>
        <v>0</v>
      </c>
      <c r="C47" s="41" t="s">
        <v>118</v>
      </c>
      <c r="D47" s="42"/>
      <c r="E47" s="24">
        <f t="shared" ref="E47:J47" si="6">COUNTIF(E6:E39,"&lt;=32")</f>
        <v>0</v>
      </c>
      <c r="F47" s="53">
        <f t="shared" si="6"/>
        <v>0</v>
      </c>
      <c r="G47" s="53">
        <f t="shared" si="6"/>
        <v>0</v>
      </c>
      <c r="H47" s="24">
        <f t="shared" si="6"/>
        <v>0</v>
      </c>
      <c r="I47" s="24">
        <f t="shared" si="6"/>
        <v>0</v>
      </c>
      <c r="J47" s="24">
        <f t="shared" si="6"/>
        <v>0</v>
      </c>
      <c r="K47" s="24"/>
      <c r="L47" s="54" t="s">
        <v>119</v>
      </c>
      <c r="M47" s="54"/>
      <c r="N47" s="55">
        <f>COUNTIF(M6:N39,"&gt;=75")</f>
        <v>14</v>
      </c>
      <c r="O47" s="56">
        <f>(N47*100)/32</f>
        <v>43.75</v>
      </c>
    </row>
    <row r="48" spans="1:17" ht="15.75">
      <c r="A48" s="37" t="s">
        <v>120</v>
      </c>
      <c r="B48" s="24">
        <f>COUNTIF(K6:K39,"&lt;=249")-B47</f>
        <v>0</v>
      </c>
      <c r="C48" s="41" t="s">
        <v>121</v>
      </c>
      <c r="D48" s="42"/>
      <c r="E48" s="24">
        <f t="shared" ref="E48:J48" si="7">COUNTIF(E6:E39,"&lt;=59")-E47</f>
        <v>3</v>
      </c>
      <c r="F48" s="24">
        <f t="shared" si="7"/>
        <v>15</v>
      </c>
      <c r="G48" s="24">
        <f t="shared" si="7"/>
        <v>0</v>
      </c>
      <c r="H48" s="24">
        <f t="shared" si="7"/>
        <v>0</v>
      </c>
      <c r="I48" s="24">
        <f t="shared" si="7"/>
        <v>3</v>
      </c>
      <c r="J48" s="24">
        <f t="shared" si="7"/>
        <v>0</v>
      </c>
      <c r="K48" s="24"/>
      <c r="L48" s="89" t="s">
        <v>122</v>
      </c>
      <c r="M48" s="89"/>
      <c r="N48" s="55">
        <f>COUNTIF(M6:N39,"&gt;=90")</f>
        <v>0</v>
      </c>
      <c r="O48" s="56">
        <f>(N48*100)/32</f>
        <v>0</v>
      </c>
    </row>
    <row r="49" spans="1:17" ht="15.75">
      <c r="A49" s="37" t="s">
        <v>123</v>
      </c>
      <c r="B49" s="24">
        <f>COUNTIF(K6:K39,"&lt;=299")-(B47+B48)</f>
        <v>3</v>
      </c>
      <c r="C49" s="41" t="s">
        <v>124</v>
      </c>
      <c r="D49" s="42"/>
      <c r="E49" s="24">
        <f t="shared" ref="E49:J49" si="8">COUNTIF(E6:E39,"&lt;=74")-(E47+E48)</f>
        <v>19</v>
      </c>
      <c r="F49" s="24">
        <f t="shared" si="8"/>
        <v>8</v>
      </c>
      <c r="G49" s="24">
        <f t="shared" si="8"/>
        <v>2</v>
      </c>
      <c r="H49" s="24">
        <f t="shared" si="8"/>
        <v>20</v>
      </c>
      <c r="I49" s="24">
        <f t="shared" si="8"/>
        <v>15</v>
      </c>
      <c r="J49" s="24">
        <f t="shared" si="8"/>
        <v>6</v>
      </c>
      <c r="K49" s="24"/>
      <c r="L49" s="2"/>
      <c r="M49" s="2"/>
      <c r="N49" s="45"/>
      <c r="O49" s="2"/>
    </row>
    <row r="50" spans="1:17" ht="15.75">
      <c r="A50" s="57" t="s">
        <v>125</v>
      </c>
      <c r="B50" s="24">
        <f>COUNTIF(K6:K39,"&lt;=374")-(B47+B48+B49)</f>
        <v>17</v>
      </c>
      <c r="C50" s="41" t="s">
        <v>126</v>
      </c>
      <c r="D50" s="42"/>
      <c r="E50" s="24">
        <f t="shared" ref="E50:J50" si="9">COUNTIF(E6:E39,"&lt;=89")-(E47+E48+E49)</f>
        <v>11</v>
      </c>
      <c r="F50" s="24">
        <f t="shared" si="9"/>
        <v>2</v>
      </c>
      <c r="G50" s="24">
        <f t="shared" si="9"/>
        <v>5</v>
      </c>
      <c r="H50" s="24">
        <f t="shared" si="9"/>
        <v>11</v>
      </c>
      <c r="I50" s="24">
        <f t="shared" si="9"/>
        <v>11</v>
      </c>
      <c r="J50" s="24">
        <f t="shared" si="9"/>
        <v>20</v>
      </c>
      <c r="K50" s="24"/>
      <c r="L50" s="58"/>
      <c r="M50" s="2"/>
      <c r="N50" s="45"/>
      <c r="O50" s="2"/>
    </row>
    <row r="51" spans="1:17" ht="15.75">
      <c r="A51" s="57" t="s">
        <v>127</v>
      </c>
      <c r="B51" s="24">
        <f>COUNTIF(K6:K39,"&lt;=600")-(B47+B48+B49+B50)</f>
        <v>14</v>
      </c>
      <c r="C51" s="41" t="s">
        <v>128</v>
      </c>
      <c r="D51" s="42"/>
      <c r="E51" s="24">
        <f>COUNTIF(E2:E39,"&lt;=100")-(E47+E48+E49+E50)</f>
        <v>1</v>
      </c>
      <c r="F51" s="24">
        <f>COUNTIF(F6:F39,"&lt;=100")-(F47+F48+F49+F50)</f>
        <v>2</v>
      </c>
      <c r="G51" s="24">
        <f>COUNTIF(G6:G39,"&lt;=100")-(G47+G48+G49+G50)</f>
        <v>0</v>
      </c>
      <c r="H51" s="24">
        <f>COUNTIF(H6:H39,"&lt;=100")-(H47+H48+H49+H50)</f>
        <v>3</v>
      </c>
      <c r="I51" s="24">
        <f>COUNTIF(I2:I39,"&lt;=100")-(I47+I48+I49+I50)</f>
        <v>5</v>
      </c>
      <c r="J51" s="24">
        <f>COUNTIF(J6:J39,"&lt;=100")-(J47+J48+J49+J50)</f>
        <v>8</v>
      </c>
      <c r="K51" s="24"/>
      <c r="L51" s="2"/>
      <c r="M51" s="2"/>
      <c r="N51" s="45"/>
      <c r="O51" s="2"/>
    </row>
    <row r="52" spans="1:17" ht="15.75">
      <c r="A52" s="37"/>
      <c r="B52" s="24">
        <f>SUM(B47:B51)</f>
        <v>34</v>
      </c>
      <c r="C52" s="59"/>
      <c r="D52" s="42"/>
      <c r="E52" s="24">
        <f t="shared" ref="E52:J52" si="10">E47+E48+E49+E50+E51</f>
        <v>34</v>
      </c>
      <c r="F52" s="24">
        <f t="shared" si="10"/>
        <v>27</v>
      </c>
      <c r="G52" s="24">
        <f t="shared" si="10"/>
        <v>7</v>
      </c>
      <c r="H52" s="24">
        <f t="shared" si="10"/>
        <v>34</v>
      </c>
      <c r="I52" s="24">
        <f t="shared" si="10"/>
        <v>34</v>
      </c>
      <c r="J52" s="24">
        <f t="shared" si="10"/>
        <v>34</v>
      </c>
      <c r="K52" s="24"/>
      <c r="L52" s="2"/>
      <c r="M52" s="2"/>
      <c r="N52" s="45"/>
      <c r="O52" s="2"/>
    </row>
    <row r="53" spans="1:17" ht="15.75">
      <c r="A53" s="19"/>
      <c r="B53" s="24"/>
      <c r="C53" s="24" t="s">
        <v>114</v>
      </c>
      <c r="D53" s="42"/>
      <c r="E53" s="24">
        <f t="shared" ref="E53:J53" si="11">COUNTIF(E6:E39,"&gt;=75")</f>
        <v>12</v>
      </c>
      <c r="F53" s="24">
        <f t="shared" si="11"/>
        <v>4</v>
      </c>
      <c r="G53" s="24">
        <f t="shared" si="11"/>
        <v>5</v>
      </c>
      <c r="H53" s="24">
        <f t="shared" si="11"/>
        <v>14</v>
      </c>
      <c r="I53" s="24">
        <f t="shared" si="11"/>
        <v>16</v>
      </c>
      <c r="J53" s="24">
        <f t="shared" si="11"/>
        <v>28</v>
      </c>
      <c r="K53" s="24"/>
      <c r="L53" s="45"/>
      <c r="M53" s="45"/>
      <c r="N53" s="45"/>
      <c r="O53" s="45"/>
      <c r="P53" s="52"/>
      <c r="Q53" s="52"/>
    </row>
    <row r="55" spans="1:17" ht="15.75">
      <c r="L55" t="s">
        <v>129</v>
      </c>
      <c r="M55" s="60">
        <f>COUNTIF(M$6:M$39,"&lt;60")</f>
        <v>3</v>
      </c>
    </row>
    <row r="56" spans="1:17" ht="15.75">
      <c r="L56" t="s">
        <v>130</v>
      </c>
      <c r="M56" s="61">
        <f>COUNTIF(M$6:M$39,"&lt;70")-M55</f>
        <v>12</v>
      </c>
    </row>
    <row r="57" spans="1:17" ht="15.75">
      <c r="L57" t="s">
        <v>131</v>
      </c>
      <c r="M57" s="61">
        <f>COUNTIF(M$6:M$39,"&lt;80")-M56-M55</f>
        <v>9</v>
      </c>
    </row>
    <row r="58" spans="1:17" ht="15.75">
      <c r="L58" t="s">
        <v>132</v>
      </c>
      <c r="M58" s="61">
        <f>COUNTIF(M$6:M$39,"&lt;90")-M57-M56-M55</f>
        <v>10</v>
      </c>
    </row>
    <row r="59" spans="1:17" ht="15.75">
      <c r="L59" t="s">
        <v>133</v>
      </c>
      <c r="M59" s="61">
        <f ca="1">COUNTIF(M$6:M$83,"&lt;=100")-M58-M57-M56-M55</f>
        <v>0</v>
      </c>
    </row>
    <row r="64" spans="1:17" ht="39.75" customHeight="1">
      <c r="C64" s="84" t="s">
        <v>321</v>
      </c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 spans="1:19" ht="21.75" customHeight="1">
      <c r="C65" s="85" t="s">
        <v>322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</row>
    <row r="66" spans="1:19" s="2" customFormat="1">
      <c r="C66" s="86" t="s">
        <v>135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0"/>
      <c r="Q66" s="80"/>
      <c r="R66" s="80"/>
      <c r="S66" s="80"/>
    </row>
    <row r="67" spans="1:19" s="2" customFormat="1">
      <c r="C67" s="79"/>
      <c r="D67" s="79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1:19">
      <c r="A68" s="87" t="s">
        <v>3</v>
      </c>
      <c r="B68" s="78"/>
      <c r="C68" s="87" t="s">
        <v>136</v>
      </c>
      <c r="D68" s="88" t="s">
        <v>12</v>
      </c>
      <c r="E68" s="88"/>
      <c r="F68" s="88" t="s">
        <v>137</v>
      </c>
      <c r="G68" s="88"/>
      <c r="H68" s="88" t="s">
        <v>138</v>
      </c>
      <c r="I68" s="88"/>
      <c r="J68" s="88" t="s">
        <v>139</v>
      </c>
      <c r="K68" s="88"/>
      <c r="L68" s="88" t="s">
        <v>140</v>
      </c>
      <c r="M68" s="88"/>
      <c r="N68" s="77" t="s">
        <v>14</v>
      </c>
      <c r="O68" s="77"/>
      <c r="P68" s="88" t="s">
        <v>141</v>
      </c>
      <c r="Q68" s="88"/>
    </row>
    <row r="69" spans="1:19">
      <c r="A69" s="87"/>
      <c r="B69" s="78"/>
      <c r="C69" s="87"/>
      <c r="D69" s="88">
        <v>184</v>
      </c>
      <c r="E69" s="88"/>
      <c r="F69" s="98" t="s">
        <v>317</v>
      </c>
      <c r="G69" s="98"/>
      <c r="H69" s="98" t="s">
        <v>318</v>
      </c>
      <c r="I69" s="98"/>
      <c r="J69" s="98" t="s">
        <v>319</v>
      </c>
      <c r="K69" s="98"/>
      <c r="L69" s="98" t="s">
        <v>320</v>
      </c>
      <c r="M69" s="98"/>
      <c r="N69" s="77"/>
      <c r="O69" s="77"/>
      <c r="P69" s="88" t="s">
        <v>142</v>
      </c>
      <c r="Q69" s="88"/>
    </row>
    <row r="70" spans="1:19">
      <c r="A70" s="30" t="s">
        <v>143</v>
      </c>
      <c r="B70" s="66" t="s">
        <v>34</v>
      </c>
      <c r="C70" s="67" t="s">
        <v>144</v>
      </c>
      <c r="D70" s="68" t="s">
        <v>145</v>
      </c>
      <c r="E70" s="68">
        <v>9</v>
      </c>
      <c r="F70" s="68" t="s">
        <v>146</v>
      </c>
      <c r="G70" s="68">
        <v>10</v>
      </c>
      <c r="H70" s="68" t="s">
        <v>147</v>
      </c>
      <c r="I70" s="68">
        <v>7</v>
      </c>
      <c r="J70" s="68" t="s">
        <v>145</v>
      </c>
      <c r="K70" s="68">
        <v>9</v>
      </c>
      <c r="L70" s="68" t="s">
        <v>145</v>
      </c>
      <c r="M70" s="68">
        <v>9</v>
      </c>
      <c r="N70" s="68" t="s">
        <v>145</v>
      </c>
      <c r="O70" s="68">
        <v>9</v>
      </c>
      <c r="P70" s="68">
        <v>8.8000000000000007</v>
      </c>
    </row>
    <row r="71" spans="1:19">
      <c r="A71" s="30" t="s">
        <v>148</v>
      </c>
      <c r="B71" s="66" t="s">
        <v>25</v>
      </c>
      <c r="C71" s="67" t="s">
        <v>149</v>
      </c>
      <c r="D71" s="68" t="s">
        <v>145</v>
      </c>
      <c r="E71" s="68">
        <v>9</v>
      </c>
      <c r="F71" s="68" t="s">
        <v>145</v>
      </c>
      <c r="G71" s="68">
        <v>9</v>
      </c>
      <c r="H71" s="68" t="s">
        <v>145</v>
      </c>
      <c r="I71" s="68">
        <v>9</v>
      </c>
      <c r="J71" s="68" t="s">
        <v>145</v>
      </c>
      <c r="K71" s="68">
        <v>9</v>
      </c>
      <c r="L71" s="68" t="s">
        <v>145</v>
      </c>
      <c r="M71" s="68">
        <v>9</v>
      </c>
      <c r="N71" s="68" t="s">
        <v>150</v>
      </c>
      <c r="O71" s="68">
        <v>8</v>
      </c>
      <c r="P71" s="68">
        <v>9</v>
      </c>
    </row>
    <row r="72" spans="1:19">
      <c r="A72" s="30" t="s">
        <v>151</v>
      </c>
      <c r="B72" s="66" t="s">
        <v>61</v>
      </c>
      <c r="C72" s="67" t="s">
        <v>152</v>
      </c>
      <c r="D72" s="68" t="s">
        <v>145</v>
      </c>
      <c r="E72" s="68">
        <v>9</v>
      </c>
      <c r="F72" s="68" t="s">
        <v>146</v>
      </c>
      <c r="G72" s="68">
        <v>10</v>
      </c>
      <c r="H72" s="68" t="s">
        <v>150</v>
      </c>
      <c r="I72" s="68">
        <v>8</v>
      </c>
      <c r="J72" s="68" t="s">
        <v>150</v>
      </c>
      <c r="K72" s="68">
        <v>8</v>
      </c>
      <c r="L72" s="68" t="s">
        <v>146</v>
      </c>
      <c r="M72" s="68">
        <v>10</v>
      </c>
      <c r="N72" s="68" t="s">
        <v>150</v>
      </c>
      <c r="O72" s="68">
        <v>8</v>
      </c>
      <c r="P72" s="68">
        <v>9</v>
      </c>
    </row>
    <row r="73" spans="1:19">
      <c r="A73" s="30" t="s">
        <v>153</v>
      </c>
      <c r="B73" s="66" t="s">
        <v>58</v>
      </c>
      <c r="C73" s="67" t="s">
        <v>154</v>
      </c>
      <c r="D73" s="68" t="s">
        <v>147</v>
      </c>
      <c r="E73" s="68">
        <v>7</v>
      </c>
      <c r="F73" s="68" t="s">
        <v>150</v>
      </c>
      <c r="G73" s="68">
        <v>8</v>
      </c>
      <c r="H73" s="68" t="s">
        <v>155</v>
      </c>
      <c r="I73" s="68">
        <v>6</v>
      </c>
      <c r="J73" s="68" t="s">
        <v>147</v>
      </c>
      <c r="K73" s="68">
        <v>7</v>
      </c>
      <c r="L73" s="68" t="s">
        <v>155</v>
      </c>
      <c r="M73" s="68">
        <v>6</v>
      </c>
      <c r="N73" s="68" t="s">
        <v>156</v>
      </c>
      <c r="O73" s="68">
        <v>5</v>
      </c>
      <c r="P73" s="68">
        <v>6.8</v>
      </c>
    </row>
    <row r="74" spans="1:19">
      <c r="A74" s="30" t="s">
        <v>157</v>
      </c>
      <c r="B74" s="66" t="s">
        <v>30</v>
      </c>
      <c r="C74" s="67" t="s">
        <v>158</v>
      </c>
      <c r="D74" s="68" t="s">
        <v>150</v>
      </c>
      <c r="E74" s="68">
        <v>8</v>
      </c>
      <c r="F74" s="68" t="s">
        <v>146</v>
      </c>
      <c r="G74" s="68">
        <v>10</v>
      </c>
      <c r="H74" s="68" t="s">
        <v>150</v>
      </c>
      <c r="I74" s="68">
        <v>8</v>
      </c>
      <c r="J74" s="68" t="s">
        <v>150</v>
      </c>
      <c r="K74" s="68">
        <v>8</v>
      </c>
      <c r="L74" s="68" t="s">
        <v>150</v>
      </c>
      <c r="M74" s="68">
        <v>8</v>
      </c>
      <c r="N74" s="68" t="s">
        <v>147</v>
      </c>
      <c r="O74" s="68">
        <v>7</v>
      </c>
      <c r="P74" s="68">
        <v>8.4</v>
      </c>
    </row>
    <row r="75" spans="1:19">
      <c r="A75" s="30" t="s">
        <v>159</v>
      </c>
      <c r="B75" s="66" t="s">
        <v>40</v>
      </c>
      <c r="C75" s="67" t="s">
        <v>160</v>
      </c>
      <c r="D75" s="68" t="s">
        <v>145</v>
      </c>
      <c r="E75" s="68">
        <v>9</v>
      </c>
      <c r="F75" s="68" t="s">
        <v>145</v>
      </c>
      <c r="G75" s="68">
        <v>9</v>
      </c>
      <c r="H75" s="68" t="s">
        <v>145</v>
      </c>
      <c r="I75" s="68">
        <v>9</v>
      </c>
      <c r="J75" s="68" t="s">
        <v>145</v>
      </c>
      <c r="K75" s="68">
        <v>9</v>
      </c>
      <c r="L75" s="68" t="s">
        <v>146</v>
      </c>
      <c r="M75" s="68">
        <v>10</v>
      </c>
      <c r="N75" s="68" t="s">
        <v>150</v>
      </c>
      <c r="O75" s="68">
        <v>8</v>
      </c>
      <c r="P75" s="68">
        <v>9.1999999999999993</v>
      </c>
    </row>
    <row r="76" spans="1:19">
      <c r="A76" s="30" t="s">
        <v>161</v>
      </c>
      <c r="B76" s="66" t="s">
        <v>30</v>
      </c>
      <c r="C76" s="67" t="s">
        <v>162</v>
      </c>
      <c r="D76" s="68" t="s">
        <v>150</v>
      </c>
      <c r="E76" s="68">
        <v>8</v>
      </c>
      <c r="F76" s="68" t="s">
        <v>145</v>
      </c>
      <c r="G76" s="68">
        <v>9</v>
      </c>
      <c r="H76" s="68" t="s">
        <v>155</v>
      </c>
      <c r="I76" s="68">
        <v>6</v>
      </c>
      <c r="J76" s="68" t="s">
        <v>150</v>
      </c>
      <c r="K76" s="68">
        <v>8</v>
      </c>
      <c r="L76" s="68" t="s">
        <v>147</v>
      </c>
      <c r="M76" s="68">
        <v>7</v>
      </c>
      <c r="N76" s="68" t="s">
        <v>155</v>
      </c>
      <c r="O76" s="68">
        <v>6</v>
      </c>
      <c r="P76" s="68">
        <v>7.6</v>
      </c>
    </row>
    <row r="77" spans="1:19" ht="30">
      <c r="A77" s="30" t="s">
        <v>163</v>
      </c>
      <c r="B77" s="66" t="s">
        <v>61</v>
      </c>
      <c r="C77" s="67" t="s">
        <v>164</v>
      </c>
      <c r="D77" s="68" t="s">
        <v>145</v>
      </c>
      <c r="E77" s="68">
        <v>9</v>
      </c>
      <c r="F77" s="68" t="s">
        <v>146</v>
      </c>
      <c r="G77" s="68">
        <v>10</v>
      </c>
      <c r="H77" s="68" t="s">
        <v>147</v>
      </c>
      <c r="I77" s="68">
        <v>7</v>
      </c>
      <c r="J77" s="68" t="s">
        <v>150</v>
      </c>
      <c r="K77" s="68">
        <v>8</v>
      </c>
      <c r="L77" s="68" t="s">
        <v>150</v>
      </c>
      <c r="M77" s="68">
        <v>8</v>
      </c>
      <c r="N77" s="68" t="s">
        <v>150</v>
      </c>
      <c r="O77" s="68">
        <v>8</v>
      </c>
      <c r="P77" s="68">
        <v>8.4</v>
      </c>
    </row>
    <row r="78" spans="1:19">
      <c r="A78" s="30" t="s">
        <v>165</v>
      </c>
      <c r="B78" s="66" t="s">
        <v>37</v>
      </c>
      <c r="C78" s="67" t="s">
        <v>166</v>
      </c>
      <c r="D78" s="68" t="s">
        <v>146</v>
      </c>
      <c r="E78" s="68">
        <v>10</v>
      </c>
      <c r="F78" s="68" t="s">
        <v>146</v>
      </c>
      <c r="G78" s="68">
        <v>10</v>
      </c>
      <c r="H78" s="68" t="s">
        <v>146</v>
      </c>
      <c r="I78" s="68">
        <v>10</v>
      </c>
      <c r="J78" s="68" t="s">
        <v>146</v>
      </c>
      <c r="K78" s="68">
        <v>10</v>
      </c>
      <c r="L78" s="68" t="s">
        <v>146</v>
      </c>
      <c r="M78" s="68">
        <v>10</v>
      </c>
      <c r="N78" s="68" t="s">
        <v>150</v>
      </c>
      <c r="O78" s="68">
        <v>8</v>
      </c>
      <c r="P78" s="68">
        <v>10</v>
      </c>
    </row>
    <row r="79" spans="1:19">
      <c r="A79" s="30" t="s">
        <v>167</v>
      </c>
      <c r="B79" s="66" t="s">
        <v>37</v>
      </c>
      <c r="C79" s="67" t="s">
        <v>168</v>
      </c>
      <c r="D79" s="68" t="s">
        <v>146</v>
      </c>
      <c r="E79" s="68">
        <v>10</v>
      </c>
      <c r="F79" s="68" t="s">
        <v>146</v>
      </c>
      <c r="G79" s="68">
        <v>10</v>
      </c>
      <c r="H79" s="68" t="s">
        <v>146</v>
      </c>
      <c r="I79" s="68">
        <v>10</v>
      </c>
      <c r="J79" s="68" t="s">
        <v>145</v>
      </c>
      <c r="K79" s="68">
        <v>9</v>
      </c>
      <c r="L79" s="68" t="s">
        <v>146</v>
      </c>
      <c r="M79" s="68">
        <v>10</v>
      </c>
      <c r="N79" s="68" t="s">
        <v>145</v>
      </c>
      <c r="O79" s="68">
        <v>9</v>
      </c>
      <c r="P79" s="68">
        <v>9.8000000000000007</v>
      </c>
    </row>
    <row r="80" spans="1:19">
      <c r="A80" s="30" t="s">
        <v>169</v>
      </c>
      <c r="B80" s="66" t="s">
        <v>30</v>
      </c>
      <c r="C80" s="67" t="s">
        <v>170</v>
      </c>
      <c r="D80" s="68" t="s">
        <v>146</v>
      </c>
      <c r="E80" s="68">
        <v>10</v>
      </c>
      <c r="F80" s="68" t="s">
        <v>146</v>
      </c>
      <c r="G80" s="68">
        <v>10</v>
      </c>
      <c r="H80" s="68" t="s">
        <v>145</v>
      </c>
      <c r="I80" s="68">
        <v>9</v>
      </c>
      <c r="J80" s="68" t="s">
        <v>145</v>
      </c>
      <c r="K80" s="68">
        <v>9</v>
      </c>
      <c r="L80" s="68" t="s">
        <v>146</v>
      </c>
      <c r="M80" s="68">
        <v>10</v>
      </c>
      <c r="N80" s="68" t="s">
        <v>150</v>
      </c>
      <c r="O80" s="68">
        <v>8</v>
      </c>
      <c r="P80" s="68">
        <v>9.6</v>
      </c>
    </row>
    <row r="81" spans="1:16">
      <c r="A81" s="30" t="s">
        <v>171</v>
      </c>
      <c r="B81" s="66" t="s">
        <v>47</v>
      </c>
      <c r="C81" s="67" t="s">
        <v>172</v>
      </c>
      <c r="D81" s="68" t="s">
        <v>145</v>
      </c>
      <c r="E81" s="68">
        <v>9</v>
      </c>
      <c r="F81" s="68" t="s">
        <v>145</v>
      </c>
      <c r="G81" s="68">
        <v>9</v>
      </c>
      <c r="H81" s="68" t="s">
        <v>150</v>
      </c>
      <c r="I81" s="68">
        <v>8</v>
      </c>
      <c r="J81" s="68" t="s">
        <v>150</v>
      </c>
      <c r="K81" s="68">
        <v>8</v>
      </c>
      <c r="L81" s="68" t="s">
        <v>145</v>
      </c>
      <c r="M81" s="68">
        <v>9</v>
      </c>
      <c r="N81" s="68" t="s">
        <v>150</v>
      </c>
      <c r="O81" s="68">
        <v>8</v>
      </c>
      <c r="P81" s="68">
        <v>8.6</v>
      </c>
    </row>
    <row r="82" spans="1:16">
      <c r="A82" s="30" t="s">
        <v>173</v>
      </c>
      <c r="B82" s="66" t="s">
        <v>25</v>
      </c>
      <c r="C82" s="67" t="s">
        <v>174</v>
      </c>
      <c r="D82" s="68" t="s">
        <v>150</v>
      </c>
      <c r="E82" s="68">
        <v>8</v>
      </c>
      <c r="F82" s="68" t="s">
        <v>150</v>
      </c>
      <c r="G82" s="68">
        <v>8</v>
      </c>
      <c r="H82" s="68" t="s">
        <v>150</v>
      </c>
      <c r="I82" s="68">
        <v>8</v>
      </c>
      <c r="J82" s="68" t="s">
        <v>150</v>
      </c>
      <c r="K82" s="68">
        <v>8</v>
      </c>
      <c r="L82" s="68" t="s">
        <v>150</v>
      </c>
      <c r="M82" s="68">
        <v>8</v>
      </c>
      <c r="N82" s="68" t="s">
        <v>147</v>
      </c>
      <c r="O82" s="68">
        <v>7</v>
      </c>
      <c r="P82" s="68">
        <v>8</v>
      </c>
    </row>
    <row r="83" spans="1:16">
      <c r="A83" s="30" t="s">
        <v>175</v>
      </c>
      <c r="B83" s="66" t="s">
        <v>34</v>
      </c>
      <c r="C83" s="67" t="s">
        <v>176</v>
      </c>
      <c r="D83" s="68" t="s">
        <v>150</v>
      </c>
      <c r="E83" s="68">
        <v>8</v>
      </c>
      <c r="F83" s="68" t="s">
        <v>150</v>
      </c>
      <c r="G83" s="68">
        <v>8</v>
      </c>
      <c r="H83" s="68" t="s">
        <v>155</v>
      </c>
      <c r="I83" s="68">
        <v>6</v>
      </c>
      <c r="J83" s="68" t="s">
        <v>147</v>
      </c>
      <c r="K83" s="68">
        <v>7</v>
      </c>
      <c r="L83" s="68" t="s">
        <v>155</v>
      </c>
      <c r="M83" s="68">
        <v>6</v>
      </c>
      <c r="N83" s="68" t="s">
        <v>155</v>
      </c>
      <c r="O83" s="68">
        <v>6</v>
      </c>
      <c r="P83" s="68">
        <v>7</v>
      </c>
    </row>
    <row r="84" spans="1:16">
      <c r="A84" s="30" t="s">
        <v>177</v>
      </c>
      <c r="B84" s="66" t="s">
        <v>30</v>
      </c>
      <c r="C84" s="67" t="s">
        <v>178</v>
      </c>
      <c r="D84" s="68" t="s">
        <v>146</v>
      </c>
      <c r="E84" s="68">
        <v>10</v>
      </c>
      <c r="F84" s="68" t="s">
        <v>146</v>
      </c>
      <c r="G84" s="68">
        <v>10</v>
      </c>
      <c r="H84" s="68" t="s">
        <v>146</v>
      </c>
      <c r="I84" s="68">
        <v>10</v>
      </c>
      <c r="J84" s="68" t="s">
        <v>145</v>
      </c>
      <c r="K84" s="68">
        <v>9</v>
      </c>
      <c r="L84" s="68" t="s">
        <v>146</v>
      </c>
      <c r="M84" s="68">
        <v>10</v>
      </c>
      <c r="N84" s="68" t="s">
        <v>150</v>
      </c>
      <c r="O84" s="68">
        <v>8</v>
      </c>
      <c r="P84" s="68">
        <v>9.8000000000000007</v>
      </c>
    </row>
    <row r="85" spans="1:16">
      <c r="A85" s="30" t="s">
        <v>179</v>
      </c>
      <c r="B85" s="66" t="s">
        <v>47</v>
      </c>
      <c r="C85" s="67" t="s">
        <v>180</v>
      </c>
      <c r="D85" s="68" t="s">
        <v>145</v>
      </c>
      <c r="E85" s="68">
        <v>9</v>
      </c>
      <c r="F85" s="68" t="s">
        <v>145</v>
      </c>
      <c r="G85" s="68">
        <v>9</v>
      </c>
      <c r="H85" s="68" t="s">
        <v>150</v>
      </c>
      <c r="I85" s="68">
        <v>8</v>
      </c>
      <c r="J85" s="68" t="s">
        <v>145</v>
      </c>
      <c r="K85" s="68">
        <v>9</v>
      </c>
      <c r="L85" s="68" t="s">
        <v>145</v>
      </c>
      <c r="M85" s="68">
        <v>9</v>
      </c>
      <c r="N85" s="68" t="s">
        <v>145</v>
      </c>
      <c r="O85" s="68">
        <v>9</v>
      </c>
      <c r="P85" s="68">
        <v>8.8000000000000007</v>
      </c>
    </row>
    <row r="86" spans="1:16">
      <c r="A86" s="30" t="s">
        <v>181</v>
      </c>
      <c r="B86" s="66" t="s">
        <v>30</v>
      </c>
      <c r="C86" s="67" t="s">
        <v>182</v>
      </c>
      <c r="D86" s="68" t="s">
        <v>150</v>
      </c>
      <c r="E86" s="68">
        <v>8</v>
      </c>
      <c r="F86" s="68" t="s">
        <v>145</v>
      </c>
      <c r="G86" s="68">
        <v>9</v>
      </c>
      <c r="H86" s="68" t="s">
        <v>155</v>
      </c>
      <c r="I86" s="68">
        <v>6</v>
      </c>
      <c r="J86" s="68" t="s">
        <v>147</v>
      </c>
      <c r="K86" s="68">
        <v>7</v>
      </c>
      <c r="L86" s="68" t="s">
        <v>150</v>
      </c>
      <c r="M86" s="68">
        <v>8</v>
      </c>
      <c r="N86" s="68" t="s">
        <v>155</v>
      </c>
      <c r="O86" s="68">
        <v>6</v>
      </c>
      <c r="P86" s="68">
        <v>7.6</v>
      </c>
    </row>
    <row r="87" spans="1:16">
      <c r="A87" s="30" t="s">
        <v>183</v>
      </c>
      <c r="B87" s="66" t="s">
        <v>47</v>
      </c>
      <c r="C87" s="67" t="s">
        <v>184</v>
      </c>
      <c r="D87" s="68" t="s">
        <v>145</v>
      </c>
      <c r="E87" s="68">
        <v>9</v>
      </c>
      <c r="F87" s="68" t="s">
        <v>145</v>
      </c>
      <c r="G87" s="68">
        <v>9</v>
      </c>
      <c r="H87" s="68" t="s">
        <v>147</v>
      </c>
      <c r="I87" s="68">
        <v>7</v>
      </c>
      <c r="J87" s="68" t="s">
        <v>150</v>
      </c>
      <c r="K87" s="68">
        <v>8</v>
      </c>
      <c r="L87" s="68" t="s">
        <v>150</v>
      </c>
      <c r="M87" s="68">
        <v>8</v>
      </c>
      <c r="N87" s="68" t="s">
        <v>147</v>
      </c>
      <c r="O87" s="68">
        <v>7</v>
      </c>
      <c r="P87" s="68">
        <v>8.1999999999999993</v>
      </c>
    </row>
    <row r="88" spans="1:16">
      <c r="A88" s="30" t="s">
        <v>185</v>
      </c>
      <c r="B88" s="66" t="s">
        <v>58</v>
      </c>
      <c r="C88" s="67" t="s">
        <v>186</v>
      </c>
      <c r="D88" s="68" t="s">
        <v>150</v>
      </c>
      <c r="E88" s="68">
        <v>8</v>
      </c>
      <c r="F88" s="68" t="s">
        <v>145</v>
      </c>
      <c r="G88" s="68">
        <v>9</v>
      </c>
      <c r="H88" s="68" t="s">
        <v>147</v>
      </c>
      <c r="I88" s="68">
        <v>7</v>
      </c>
      <c r="J88" s="68" t="s">
        <v>150</v>
      </c>
      <c r="K88" s="68">
        <v>8</v>
      </c>
      <c r="L88" s="68" t="s">
        <v>145</v>
      </c>
      <c r="M88" s="68">
        <v>9</v>
      </c>
      <c r="N88" s="68" t="s">
        <v>145</v>
      </c>
      <c r="O88" s="68">
        <v>9</v>
      </c>
      <c r="P88" s="68">
        <v>8.1999999999999993</v>
      </c>
    </row>
    <row r="89" spans="1:16">
      <c r="A89" s="30" t="s">
        <v>187</v>
      </c>
      <c r="B89" s="66" t="s">
        <v>61</v>
      </c>
      <c r="C89" s="67" t="s">
        <v>188</v>
      </c>
      <c r="D89" s="68" t="s">
        <v>150</v>
      </c>
      <c r="E89" s="68">
        <v>8</v>
      </c>
      <c r="F89" s="68" t="s">
        <v>145</v>
      </c>
      <c r="G89" s="68">
        <v>9</v>
      </c>
      <c r="H89" s="68" t="s">
        <v>150</v>
      </c>
      <c r="I89" s="68">
        <v>8</v>
      </c>
      <c r="J89" s="68" t="s">
        <v>145</v>
      </c>
      <c r="K89" s="68">
        <v>9</v>
      </c>
      <c r="L89" s="68" t="s">
        <v>145</v>
      </c>
      <c r="M89" s="68">
        <v>9</v>
      </c>
      <c r="N89" s="68" t="s">
        <v>147</v>
      </c>
      <c r="O89" s="68">
        <v>7</v>
      </c>
      <c r="P89" s="68">
        <v>8.6</v>
      </c>
    </row>
    <row r="90" spans="1:16">
      <c r="A90" s="30" t="s">
        <v>189</v>
      </c>
      <c r="B90" s="66" t="s">
        <v>25</v>
      </c>
      <c r="C90" s="67" t="s">
        <v>190</v>
      </c>
      <c r="D90" s="68" t="s">
        <v>150</v>
      </c>
      <c r="E90" s="68">
        <v>8</v>
      </c>
      <c r="F90" s="68" t="s">
        <v>150</v>
      </c>
      <c r="G90" s="68">
        <v>8</v>
      </c>
      <c r="H90" s="68" t="s">
        <v>155</v>
      </c>
      <c r="I90" s="68">
        <v>6</v>
      </c>
      <c r="J90" s="68" t="s">
        <v>147</v>
      </c>
      <c r="K90" s="68">
        <v>7</v>
      </c>
      <c r="L90" s="68" t="s">
        <v>147</v>
      </c>
      <c r="M90" s="68">
        <v>7</v>
      </c>
      <c r="N90" s="68" t="s">
        <v>147</v>
      </c>
      <c r="O90" s="68">
        <v>7</v>
      </c>
      <c r="P90" s="68">
        <v>7.2</v>
      </c>
    </row>
    <row r="91" spans="1:16">
      <c r="A91" s="30" t="s">
        <v>191</v>
      </c>
      <c r="B91" s="66" t="s">
        <v>31</v>
      </c>
      <c r="C91" s="67" t="s">
        <v>192</v>
      </c>
      <c r="D91" s="68" t="s">
        <v>146</v>
      </c>
      <c r="E91" s="68">
        <v>10</v>
      </c>
      <c r="F91" s="68" t="s">
        <v>146</v>
      </c>
      <c r="G91" s="68">
        <v>10</v>
      </c>
      <c r="H91" s="68" t="s">
        <v>146</v>
      </c>
      <c r="I91" s="68">
        <v>10</v>
      </c>
      <c r="J91" s="68" t="s">
        <v>146</v>
      </c>
      <c r="K91" s="68">
        <v>10</v>
      </c>
      <c r="L91" s="68" t="s">
        <v>146</v>
      </c>
      <c r="M91" s="68">
        <v>10</v>
      </c>
      <c r="N91" s="68" t="s">
        <v>146</v>
      </c>
      <c r="O91" s="68">
        <v>10</v>
      </c>
      <c r="P91" s="68">
        <v>10</v>
      </c>
    </row>
    <row r="92" spans="1:16">
      <c r="A92" s="30" t="s">
        <v>193</v>
      </c>
      <c r="B92" s="66" t="s">
        <v>58</v>
      </c>
      <c r="C92" s="67" t="s">
        <v>194</v>
      </c>
      <c r="D92" s="68" t="s">
        <v>150</v>
      </c>
      <c r="E92" s="68">
        <v>8</v>
      </c>
      <c r="F92" s="68" t="s">
        <v>150</v>
      </c>
      <c r="G92" s="68">
        <v>8</v>
      </c>
      <c r="H92" s="68" t="s">
        <v>147</v>
      </c>
      <c r="I92" s="68">
        <v>7</v>
      </c>
      <c r="J92" s="68" t="s">
        <v>147</v>
      </c>
      <c r="K92" s="68">
        <v>7</v>
      </c>
      <c r="L92" s="68" t="s">
        <v>147</v>
      </c>
      <c r="M92" s="68">
        <v>7</v>
      </c>
      <c r="N92" s="68" t="s">
        <v>147</v>
      </c>
      <c r="O92" s="68">
        <v>7</v>
      </c>
      <c r="P92" s="68">
        <v>7.4</v>
      </c>
    </row>
    <row r="93" spans="1:16">
      <c r="A93" s="30" t="s">
        <v>195</v>
      </c>
      <c r="B93" s="66" t="s">
        <v>43</v>
      </c>
      <c r="C93" s="67" t="s">
        <v>196</v>
      </c>
      <c r="D93" s="68" t="s">
        <v>145</v>
      </c>
      <c r="E93" s="68">
        <v>9</v>
      </c>
      <c r="F93" s="68" t="s">
        <v>146</v>
      </c>
      <c r="G93" s="68">
        <v>10</v>
      </c>
      <c r="H93" s="68" t="s">
        <v>150</v>
      </c>
      <c r="I93" s="68">
        <v>8</v>
      </c>
      <c r="J93" s="68" t="s">
        <v>145</v>
      </c>
      <c r="K93" s="68">
        <v>9</v>
      </c>
      <c r="L93" s="68" t="s">
        <v>146</v>
      </c>
      <c r="M93" s="68">
        <v>10</v>
      </c>
      <c r="N93" s="68" t="s">
        <v>150</v>
      </c>
      <c r="O93" s="68">
        <v>8</v>
      </c>
      <c r="P93" s="68">
        <v>9.1999999999999993</v>
      </c>
    </row>
    <row r="94" spans="1:16">
      <c r="A94" s="30" t="s">
        <v>197</v>
      </c>
      <c r="B94" s="66" t="s">
        <v>64</v>
      </c>
      <c r="C94" s="67" t="s">
        <v>198</v>
      </c>
      <c r="D94" s="68" t="s">
        <v>150</v>
      </c>
      <c r="E94" s="68">
        <v>8</v>
      </c>
      <c r="F94" s="68" t="s">
        <v>145</v>
      </c>
      <c r="G94" s="68">
        <v>9</v>
      </c>
      <c r="H94" s="68" t="s">
        <v>147</v>
      </c>
      <c r="I94" s="68">
        <v>7</v>
      </c>
      <c r="J94" s="68" t="s">
        <v>150</v>
      </c>
      <c r="K94" s="68">
        <v>8</v>
      </c>
      <c r="L94" s="68" t="s">
        <v>150</v>
      </c>
      <c r="M94" s="68">
        <v>8</v>
      </c>
      <c r="N94" s="68" t="s">
        <v>150</v>
      </c>
      <c r="O94" s="68">
        <v>8</v>
      </c>
      <c r="P94" s="68">
        <v>8</v>
      </c>
    </row>
    <row r="95" spans="1:16">
      <c r="A95" s="30" t="s">
        <v>199</v>
      </c>
      <c r="B95" s="66" t="s">
        <v>43</v>
      </c>
      <c r="C95" s="67" t="s">
        <v>200</v>
      </c>
      <c r="D95" s="68" t="s">
        <v>150</v>
      </c>
      <c r="E95" s="68">
        <v>8</v>
      </c>
      <c r="F95" s="68" t="s">
        <v>145</v>
      </c>
      <c r="G95" s="68">
        <v>9</v>
      </c>
      <c r="H95" s="68" t="s">
        <v>147</v>
      </c>
      <c r="I95" s="68">
        <v>7</v>
      </c>
      <c r="J95" s="68" t="s">
        <v>150</v>
      </c>
      <c r="K95" s="68">
        <v>8</v>
      </c>
      <c r="L95" s="68" t="s">
        <v>150</v>
      </c>
      <c r="M95" s="68">
        <v>8</v>
      </c>
      <c r="N95" s="68" t="s">
        <v>155</v>
      </c>
      <c r="O95" s="68">
        <v>6</v>
      </c>
      <c r="P95" s="68">
        <v>8</v>
      </c>
    </row>
    <row r="96" spans="1:16">
      <c r="A96" s="30" t="s">
        <v>201</v>
      </c>
      <c r="B96" s="66" t="s">
        <v>58</v>
      </c>
      <c r="C96" s="67" t="s">
        <v>202</v>
      </c>
      <c r="D96" s="68" t="s">
        <v>147</v>
      </c>
      <c r="E96" s="68">
        <v>7</v>
      </c>
      <c r="F96" s="68" t="s">
        <v>145</v>
      </c>
      <c r="G96" s="68">
        <v>9</v>
      </c>
      <c r="H96" s="68" t="s">
        <v>155</v>
      </c>
      <c r="I96" s="68">
        <v>6</v>
      </c>
      <c r="J96" s="68" t="s">
        <v>155</v>
      </c>
      <c r="K96" s="68">
        <v>6</v>
      </c>
      <c r="L96" s="68" t="s">
        <v>155</v>
      </c>
      <c r="M96" s="68">
        <v>6</v>
      </c>
      <c r="N96" s="68" t="s">
        <v>155</v>
      </c>
      <c r="O96" s="68">
        <v>6</v>
      </c>
      <c r="P96" s="68">
        <v>6.8</v>
      </c>
    </row>
    <row r="97" spans="1:16" ht="30">
      <c r="A97" s="30" t="s">
        <v>203</v>
      </c>
      <c r="B97" s="66" t="s">
        <v>30</v>
      </c>
      <c r="C97" s="67" t="s">
        <v>204</v>
      </c>
      <c r="D97" s="68" t="s">
        <v>145</v>
      </c>
      <c r="E97" s="68">
        <v>9</v>
      </c>
      <c r="F97" s="68" t="s">
        <v>145</v>
      </c>
      <c r="G97" s="68">
        <v>9</v>
      </c>
      <c r="H97" s="68" t="s">
        <v>155</v>
      </c>
      <c r="I97" s="68">
        <v>6</v>
      </c>
      <c r="J97" s="68" t="s">
        <v>150</v>
      </c>
      <c r="K97" s="68">
        <v>8</v>
      </c>
      <c r="L97" s="68" t="s">
        <v>145</v>
      </c>
      <c r="M97" s="68">
        <v>9</v>
      </c>
      <c r="N97" s="68" t="s">
        <v>150</v>
      </c>
      <c r="O97" s="68">
        <v>8</v>
      </c>
      <c r="P97" s="68">
        <v>8.1999999999999993</v>
      </c>
    </row>
    <row r="98" spans="1:16">
      <c r="A98" s="30" t="s">
        <v>205</v>
      </c>
      <c r="B98" s="66" t="s">
        <v>30</v>
      </c>
      <c r="C98" s="67" t="s">
        <v>206</v>
      </c>
      <c r="D98" s="68" t="s">
        <v>150</v>
      </c>
      <c r="E98" s="68">
        <v>8</v>
      </c>
      <c r="F98" s="68" t="s">
        <v>145</v>
      </c>
      <c r="G98" s="68">
        <v>9</v>
      </c>
      <c r="H98" s="68" t="s">
        <v>155</v>
      </c>
      <c r="I98" s="68">
        <v>6</v>
      </c>
      <c r="J98" s="68" t="s">
        <v>150</v>
      </c>
      <c r="K98" s="68">
        <v>8</v>
      </c>
      <c r="L98" s="68" t="s">
        <v>145</v>
      </c>
      <c r="M98" s="68">
        <v>9</v>
      </c>
      <c r="N98" s="68" t="s">
        <v>147</v>
      </c>
      <c r="O98" s="68">
        <v>7</v>
      </c>
      <c r="P98" s="68">
        <v>8</v>
      </c>
    </row>
    <row r="99" spans="1:16">
      <c r="A99" s="30" t="s">
        <v>207</v>
      </c>
      <c r="B99" s="66" t="s">
        <v>30</v>
      </c>
      <c r="C99" s="67" t="s">
        <v>208</v>
      </c>
      <c r="D99" s="68" t="s">
        <v>145</v>
      </c>
      <c r="E99" s="68">
        <v>9</v>
      </c>
      <c r="F99" s="68" t="s">
        <v>145</v>
      </c>
      <c r="G99" s="68">
        <v>9</v>
      </c>
      <c r="H99" s="68" t="s">
        <v>150</v>
      </c>
      <c r="I99" s="68">
        <v>8</v>
      </c>
      <c r="J99" s="68" t="s">
        <v>145</v>
      </c>
      <c r="K99" s="68">
        <v>9</v>
      </c>
      <c r="L99" s="68" t="s">
        <v>150</v>
      </c>
      <c r="M99" s="68">
        <v>8</v>
      </c>
      <c r="N99" s="68" t="s">
        <v>147</v>
      </c>
      <c r="O99" s="68">
        <v>7</v>
      </c>
      <c r="P99" s="68">
        <v>8.6</v>
      </c>
    </row>
    <row r="100" spans="1:16">
      <c r="A100" s="30" t="s">
        <v>209</v>
      </c>
      <c r="B100" s="66" t="s">
        <v>69</v>
      </c>
      <c r="C100" s="67" t="s">
        <v>210</v>
      </c>
      <c r="D100" s="68" t="s">
        <v>146</v>
      </c>
      <c r="E100" s="68">
        <v>10</v>
      </c>
      <c r="F100" s="68" t="s">
        <v>146</v>
      </c>
      <c r="G100" s="68">
        <v>10</v>
      </c>
      <c r="H100" s="68" t="s">
        <v>150</v>
      </c>
      <c r="I100" s="68">
        <v>8</v>
      </c>
      <c r="J100" s="68" t="s">
        <v>145</v>
      </c>
      <c r="K100" s="68">
        <v>9</v>
      </c>
      <c r="L100" s="68" t="s">
        <v>145</v>
      </c>
      <c r="M100" s="68">
        <v>9</v>
      </c>
      <c r="N100" s="68" t="s">
        <v>145</v>
      </c>
      <c r="O100" s="68">
        <v>9</v>
      </c>
      <c r="P100" s="68">
        <v>9.1999999999999993</v>
      </c>
    </row>
    <row r="101" spans="1:16">
      <c r="A101" s="30" t="s">
        <v>211</v>
      </c>
      <c r="B101" s="66" t="s">
        <v>30</v>
      </c>
      <c r="C101" s="67" t="s">
        <v>212</v>
      </c>
      <c r="D101" s="68" t="s">
        <v>150</v>
      </c>
      <c r="E101" s="68">
        <v>8</v>
      </c>
      <c r="F101" s="68" t="s">
        <v>145</v>
      </c>
      <c r="G101" s="68">
        <v>9</v>
      </c>
      <c r="H101" s="68" t="s">
        <v>147</v>
      </c>
      <c r="I101" s="68">
        <v>7</v>
      </c>
      <c r="J101" s="68" t="s">
        <v>150</v>
      </c>
      <c r="K101" s="68">
        <v>8</v>
      </c>
      <c r="L101" s="68" t="s">
        <v>150</v>
      </c>
      <c r="M101" s="68">
        <v>8</v>
      </c>
      <c r="N101" s="68" t="s">
        <v>155</v>
      </c>
      <c r="O101" s="68">
        <v>6</v>
      </c>
      <c r="P101" s="68">
        <v>8</v>
      </c>
    </row>
    <row r="102" spans="1:16">
      <c r="A102" s="30" t="s">
        <v>213</v>
      </c>
      <c r="B102" s="66" t="s">
        <v>44</v>
      </c>
      <c r="C102" s="67" t="s">
        <v>214</v>
      </c>
      <c r="D102" s="68" t="s">
        <v>150</v>
      </c>
      <c r="E102" s="68">
        <v>8</v>
      </c>
      <c r="F102" s="68" t="s">
        <v>145</v>
      </c>
      <c r="G102" s="68">
        <v>9</v>
      </c>
      <c r="H102" s="68" t="s">
        <v>155</v>
      </c>
      <c r="I102" s="68">
        <v>6</v>
      </c>
      <c r="J102" s="68" t="s">
        <v>150</v>
      </c>
      <c r="K102" s="68">
        <v>8</v>
      </c>
      <c r="L102" s="68" t="s">
        <v>147</v>
      </c>
      <c r="M102" s="68">
        <v>7</v>
      </c>
      <c r="N102" s="68" t="s">
        <v>147</v>
      </c>
      <c r="O102" s="68">
        <v>7</v>
      </c>
      <c r="P102" s="68">
        <v>7.6</v>
      </c>
    </row>
    <row r="103" spans="1:16">
      <c r="A103" s="30" t="s">
        <v>215</v>
      </c>
      <c r="B103" s="66" t="s">
        <v>69</v>
      </c>
      <c r="C103" s="67" t="s">
        <v>216</v>
      </c>
      <c r="D103" s="68" t="s">
        <v>150</v>
      </c>
      <c r="E103" s="68">
        <v>8</v>
      </c>
      <c r="F103" s="68" t="s">
        <v>145</v>
      </c>
      <c r="G103" s="68">
        <v>9</v>
      </c>
      <c r="H103" s="68" t="s">
        <v>155</v>
      </c>
      <c r="I103" s="68">
        <v>6</v>
      </c>
      <c r="J103" s="68" t="s">
        <v>147</v>
      </c>
      <c r="K103" s="68">
        <v>7</v>
      </c>
      <c r="L103" s="68" t="s">
        <v>150</v>
      </c>
      <c r="M103" s="68">
        <v>8</v>
      </c>
      <c r="N103" s="68" t="s">
        <v>150</v>
      </c>
      <c r="O103" s="68">
        <v>8</v>
      </c>
      <c r="P103" s="68">
        <v>7.6</v>
      </c>
    </row>
    <row r="104" spans="1:16">
      <c r="A104" s="30" t="s">
        <v>217</v>
      </c>
      <c r="B104" s="66" t="s">
        <v>30</v>
      </c>
      <c r="C104" s="67" t="s">
        <v>218</v>
      </c>
      <c r="D104" s="68" t="s">
        <v>146</v>
      </c>
      <c r="E104" s="68">
        <v>10</v>
      </c>
      <c r="F104" s="68" t="s">
        <v>146</v>
      </c>
      <c r="G104" s="68">
        <v>10</v>
      </c>
      <c r="H104" s="68" t="s">
        <v>145</v>
      </c>
      <c r="I104" s="68">
        <v>9</v>
      </c>
      <c r="J104" s="68" t="s">
        <v>146</v>
      </c>
      <c r="K104" s="68">
        <v>10</v>
      </c>
      <c r="L104" s="68" t="s">
        <v>146</v>
      </c>
      <c r="M104" s="68">
        <v>10</v>
      </c>
      <c r="N104" s="68" t="s">
        <v>145</v>
      </c>
      <c r="O104" s="68">
        <v>9</v>
      </c>
      <c r="P104" s="68">
        <v>9.8000000000000007</v>
      </c>
    </row>
    <row r="105" spans="1:16">
      <c r="A105" s="30" t="s">
        <v>219</v>
      </c>
      <c r="B105" s="66" t="s">
        <v>61</v>
      </c>
      <c r="C105" s="67" t="s">
        <v>220</v>
      </c>
      <c r="D105" s="68" t="s">
        <v>147</v>
      </c>
      <c r="E105" s="68">
        <v>7</v>
      </c>
      <c r="F105" s="68" t="s">
        <v>150</v>
      </c>
      <c r="G105" s="68">
        <v>8</v>
      </c>
      <c r="H105" s="68" t="s">
        <v>156</v>
      </c>
      <c r="I105" s="68">
        <v>5</v>
      </c>
      <c r="J105" s="68" t="s">
        <v>147</v>
      </c>
      <c r="K105" s="68">
        <v>7</v>
      </c>
      <c r="L105" s="68" t="s">
        <v>155</v>
      </c>
      <c r="M105" s="68">
        <v>6</v>
      </c>
      <c r="N105" s="68" t="s">
        <v>155</v>
      </c>
      <c r="O105" s="68">
        <v>6</v>
      </c>
      <c r="P105" s="68">
        <v>6.6</v>
      </c>
    </row>
    <row r="106" spans="1:16">
      <c r="A106" s="30" t="s">
        <v>221</v>
      </c>
      <c r="B106" s="66" t="s">
        <v>25</v>
      </c>
      <c r="C106" s="67" t="s">
        <v>222</v>
      </c>
      <c r="D106" s="68" t="s">
        <v>146</v>
      </c>
      <c r="E106" s="68">
        <v>10</v>
      </c>
      <c r="F106" s="68" t="s">
        <v>146</v>
      </c>
      <c r="G106" s="68">
        <v>10</v>
      </c>
      <c r="H106" s="68" t="s">
        <v>146</v>
      </c>
      <c r="I106" s="68">
        <v>10</v>
      </c>
      <c r="J106" s="68" t="s">
        <v>146</v>
      </c>
      <c r="K106" s="68">
        <v>10</v>
      </c>
      <c r="L106" s="68" t="s">
        <v>146</v>
      </c>
      <c r="M106" s="68">
        <v>10</v>
      </c>
      <c r="N106" s="68" t="s">
        <v>146</v>
      </c>
      <c r="O106" s="68">
        <v>10</v>
      </c>
      <c r="P106" s="68">
        <v>10</v>
      </c>
    </row>
    <row r="107" spans="1:16">
      <c r="A107" s="30" t="s">
        <v>223</v>
      </c>
      <c r="B107" s="66" t="s">
        <v>30</v>
      </c>
      <c r="C107" s="67" t="s">
        <v>224</v>
      </c>
      <c r="D107" s="68" t="s">
        <v>145</v>
      </c>
      <c r="E107" s="68">
        <v>9</v>
      </c>
      <c r="F107" s="68" t="s">
        <v>146</v>
      </c>
      <c r="G107" s="68">
        <v>10</v>
      </c>
      <c r="H107" s="68" t="s">
        <v>150</v>
      </c>
      <c r="I107" s="68">
        <v>8</v>
      </c>
      <c r="J107" s="68" t="s">
        <v>150</v>
      </c>
      <c r="K107" s="68">
        <v>8</v>
      </c>
      <c r="L107" s="68" t="s">
        <v>145</v>
      </c>
      <c r="M107" s="68">
        <v>9</v>
      </c>
      <c r="N107" s="68" t="s">
        <v>31</v>
      </c>
      <c r="O107" s="68">
        <v>7</v>
      </c>
      <c r="P107" s="68">
        <v>8.8000000000000007</v>
      </c>
    </row>
    <row r="108" spans="1:16">
      <c r="A108" s="30" t="s">
        <v>225</v>
      </c>
      <c r="B108" s="66" t="s">
        <v>47</v>
      </c>
      <c r="C108" s="67" t="s">
        <v>226</v>
      </c>
      <c r="D108" s="68" t="s">
        <v>150</v>
      </c>
      <c r="E108" s="68">
        <v>8</v>
      </c>
      <c r="F108" s="68" t="s">
        <v>145</v>
      </c>
      <c r="G108" s="68">
        <v>9</v>
      </c>
      <c r="H108" s="68" t="s">
        <v>155</v>
      </c>
      <c r="I108" s="68">
        <v>6</v>
      </c>
      <c r="J108" s="68" t="s">
        <v>150</v>
      </c>
      <c r="K108" s="68">
        <v>8</v>
      </c>
      <c r="L108" s="68" t="s">
        <v>147</v>
      </c>
      <c r="M108" s="68">
        <v>7</v>
      </c>
      <c r="N108" s="68" t="s">
        <v>147</v>
      </c>
      <c r="O108" s="68">
        <v>7</v>
      </c>
      <c r="P108" s="68">
        <v>7.6</v>
      </c>
    </row>
    <row r="109" spans="1:16">
      <c r="A109" s="30" t="s">
        <v>227</v>
      </c>
      <c r="B109" s="66" t="s">
        <v>48</v>
      </c>
      <c r="C109" s="67" t="s">
        <v>228</v>
      </c>
      <c r="D109" s="68" t="s">
        <v>146</v>
      </c>
      <c r="E109" s="68">
        <v>10</v>
      </c>
      <c r="F109" s="68" t="s">
        <v>145</v>
      </c>
      <c r="G109" s="68">
        <v>9</v>
      </c>
      <c r="H109" s="68" t="s">
        <v>145</v>
      </c>
      <c r="I109" s="68">
        <v>9</v>
      </c>
      <c r="J109" s="68" t="s">
        <v>145</v>
      </c>
      <c r="K109" s="68">
        <v>9</v>
      </c>
      <c r="L109" s="68" t="s">
        <v>146</v>
      </c>
      <c r="M109" s="68">
        <v>10</v>
      </c>
      <c r="N109" s="68" t="s">
        <v>145</v>
      </c>
      <c r="O109" s="68">
        <v>9</v>
      </c>
      <c r="P109" s="68">
        <v>9.4</v>
      </c>
    </row>
    <row r="110" spans="1:16">
      <c r="A110" s="30" t="s">
        <v>229</v>
      </c>
      <c r="B110" s="66" t="s">
        <v>69</v>
      </c>
      <c r="C110" s="67" t="s">
        <v>230</v>
      </c>
      <c r="D110" s="68" t="s">
        <v>150</v>
      </c>
      <c r="E110" s="68">
        <v>8</v>
      </c>
      <c r="F110" s="68" t="s">
        <v>146</v>
      </c>
      <c r="G110" s="68">
        <v>10</v>
      </c>
      <c r="H110" s="68" t="s">
        <v>155</v>
      </c>
      <c r="I110" s="68">
        <v>6</v>
      </c>
      <c r="J110" s="68" t="s">
        <v>150</v>
      </c>
      <c r="K110" s="68">
        <v>8</v>
      </c>
      <c r="L110" s="68" t="s">
        <v>150</v>
      </c>
      <c r="M110" s="68">
        <v>8</v>
      </c>
      <c r="N110" s="68" t="s">
        <v>147</v>
      </c>
      <c r="O110" s="68">
        <v>7</v>
      </c>
      <c r="P110" s="68">
        <v>8</v>
      </c>
    </row>
    <row r="111" spans="1:16">
      <c r="A111" s="30" t="s">
        <v>231</v>
      </c>
      <c r="B111" s="66" t="s">
        <v>40</v>
      </c>
      <c r="C111" s="67" t="s">
        <v>232</v>
      </c>
      <c r="D111" s="68" t="s">
        <v>145</v>
      </c>
      <c r="E111" s="68">
        <v>9</v>
      </c>
      <c r="F111" s="68" t="s">
        <v>150</v>
      </c>
      <c r="G111" s="68">
        <v>8</v>
      </c>
      <c r="H111" s="68" t="s">
        <v>150</v>
      </c>
      <c r="I111" s="68">
        <v>8</v>
      </c>
      <c r="J111" s="68" t="s">
        <v>145</v>
      </c>
      <c r="K111" s="68">
        <v>9</v>
      </c>
      <c r="L111" s="68" t="s">
        <v>145</v>
      </c>
      <c r="M111" s="68">
        <v>9</v>
      </c>
      <c r="N111" s="68" t="s">
        <v>147</v>
      </c>
      <c r="O111" s="68">
        <v>7</v>
      </c>
      <c r="P111" s="68">
        <v>8.6</v>
      </c>
    </row>
    <row r="112" spans="1:16">
      <c r="A112" s="30" t="s">
        <v>233</v>
      </c>
      <c r="B112" s="66" t="s">
        <v>37</v>
      </c>
      <c r="C112" s="67" t="s">
        <v>234</v>
      </c>
      <c r="D112" s="68" t="s">
        <v>146</v>
      </c>
      <c r="E112" s="68">
        <v>10</v>
      </c>
      <c r="F112" s="68" t="s">
        <v>146</v>
      </c>
      <c r="G112" s="68">
        <v>10</v>
      </c>
      <c r="H112" s="68" t="s">
        <v>150</v>
      </c>
      <c r="I112" s="68">
        <v>8</v>
      </c>
      <c r="J112" s="68" t="s">
        <v>145</v>
      </c>
      <c r="K112" s="68">
        <v>9</v>
      </c>
      <c r="L112" s="68" t="s">
        <v>145</v>
      </c>
      <c r="M112" s="68">
        <v>9</v>
      </c>
      <c r="N112" s="68" t="s">
        <v>150</v>
      </c>
      <c r="O112" s="68">
        <v>8</v>
      </c>
      <c r="P112" s="68">
        <v>9.1999999999999993</v>
      </c>
    </row>
    <row r="113" spans="1:16">
      <c r="A113" s="30" t="s">
        <v>235</v>
      </c>
      <c r="B113" s="66" t="s">
        <v>47</v>
      </c>
      <c r="C113" s="67" t="s">
        <v>236</v>
      </c>
      <c r="D113" s="68" t="s">
        <v>145</v>
      </c>
      <c r="E113" s="68">
        <v>9</v>
      </c>
      <c r="F113" s="68" t="s">
        <v>145</v>
      </c>
      <c r="G113" s="68">
        <v>9</v>
      </c>
      <c r="H113" s="68" t="s">
        <v>150</v>
      </c>
      <c r="I113" s="68">
        <v>8</v>
      </c>
      <c r="J113" s="68" t="s">
        <v>145</v>
      </c>
      <c r="K113" s="68">
        <v>9</v>
      </c>
      <c r="L113" s="68" t="s">
        <v>145</v>
      </c>
      <c r="M113" s="68">
        <v>9</v>
      </c>
      <c r="N113" s="68" t="s">
        <v>145</v>
      </c>
      <c r="O113" s="68">
        <v>9</v>
      </c>
      <c r="P113" s="68">
        <v>8.8000000000000007</v>
      </c>
    </row>
    <row r="114" spans="1:16">
      <c r="A114" s="30" t="s">
        <v>237</v>
      </c>
      <c r="B114" s="66" t="s">
        <v>64</v>
      </c>
      <c r="C114" s="67" t="s">
        <v>238</v>
      </c>
      <c r="D114" s="68" t="s">
        <v>146</v>
      </c>
      <c r="E114" s="68">
        <v>10</v>
      </c>
      <c r="F114" s="68" t="s">
        <v>145</v>
      </c>
      <c r="G114" s="68">
        <v>9</v>
      </c>
      <c r="H114" s="68" t="s">
        <v>150</v>
      </c>
      <c r="I114" s="68">
        <v>8</v>
      </c>
      <c r="J114" s="68" t="s">
        <v>145</v>
      </c>
      <c r="K114" s="68">
        <v>9</v>
      </c>
      <c r="L114" s="68" t="s">
        <v>146</v>
      </c>
      <c r="M114" s="68">
        <v>10</v>
      </c>
      <c r="N114" s="68" t="s">
        <v>150</v>
      </c>
      <c r="O114" s="68">
        <v>8</v>
      </c>
      <c r="P114" s="68">
        <v>9.1999999999999993</v>
      </c>
    </row>
    <row r="115" spans="1:16">
      <c r="A115" s="30" t="s">
        <v>239</v>
      </c>
      <c r="B115" s="66" t="s">
        <v>61</v>
      </c>
      <c r="C115" s="67" t="s">
        <v>240</v>
      </c>
      <c r="D115" s="68" t="s">
        <v>146</v>
      </c>
      <c r="E115" s="68">
        <v>10</v>
      </c>
      <c r="F115" s="68" t="s">
        <v>146</v>
      </c>
      <c r="G115" s="68">
        <v>10</v>
      </c>
      <c r="H115" s="68" t="s">
        <v>146</v>
      </c>
      <c r="I115" s="68">
        <v>10</v>
      </c>
      <c r="J115" s="68" t="s">
        <v>146</v>
      </c>
      <c r="K115" s="68">
        <v>10</v>
      </c>
      <c r="L115" s="68" t="s">
        <v>146</v>
      </c>
      <c r="M115" s="68">
        <v>10</v>
      </c>
      <c r="N115" s="68" t="s">
        <v>146</v>
      </c>
      <c r="O115" s="68">
        <v>10</v>
      </c>
      <c r="P115" s="68">
        <v>10</v>
      </c>
    </row>
    <row r="116" spans="1:16">
      <c r="A116" s="30" t="s">
        <v>241</v>
      </c>
      <c r="B116" s="66" t="s">
        <v>47</v>
      </c>
      <c r="C116" s="67" t="s">
        <v>242</v>
      </c>
      <c r="D116" s="68" t="s">
        <v>146</v>
      </c>
      <c r="E116" s="68">
        <v>10</v>
      </c>
      <c r="F116" s="68" t="s">
        <v>146</v>
      </c>
      <c r="G116" s="68">
        <v>10</v>
      </c>
      <c r="H116" s="68" t="s">
        <v>146</v>
      </c>
      <c r="I116" s="68">
        <v>10</v>
      </c>
      <c r="J116" s="68" t="s">
        <v>146</v>
      </c>
      <c r="K116" s="68">
        <v>10</v>
      </c>
      <c r="L116" s="68" t="s">
        <v>146</v>
      </c>
      <c r="M116" s="68">
        <v>10</v>
      </c>
      <c r="N116" s="68" t="s">
        <v>145</v>
      </c>
      <c r="O116" s="68">
        <v>9</v>
      </c>
      <c r="P116" s="68">
        <v>10</v>
      </c>
    </row>
    <row r="117" spans="1:16">
      <c r="A117" s="30" t="s">
        <v>243</v>
      </c>
      <c r="B117" s="66" t="s">
        <v>47</v>
      </c>
      <c r="C117" s="67" t="s">
        <v>244</v>
      </c>
      <c r="D117" s="68" t="s">
        <v>145</v>
      </c>
      <c r="E117" s="68">
        <v>9</v>
      </c>
      <c r="F117" s="68" t="s">
        <v>146</v>
      </c>
      <c r="G117" s="68">
        <v>10</v>
      </c>
      <c r="H117" s="68" t="s">
        <v>145</v>
      </c>
      <c r="I117" s="68">
        <v>9</v>
      </c>
      <c r="J117" s="68" t="s">
        <v>145</v>
      </c>
      <c r="K117" s="68">
        <v>9</v>
      </c>
      <c r="L117" s="68" t="s">
        <v>146</v>
      </c>
      <c r="M117" s="68">
        <v>10</v>
      </c>
      <c r="N117" s="68" t="s">
        <v>150</v>
      </c>
      <c r="O117" s="68">
        <v>8</v>
      </c>
      <c r="P117" s="68">
        <v>9.4</v>
      </c>
    </row>
    <row r="118" spans="1:16">
      <c r="A118" s="30" t="s">
        <v>245</v>
      </c>
      <c r="B118" s="66" t="s">
        <v>69</v>
      </c>
      <c r="C118" s="67" t="s">
        <v>246</v>
      </c>
      <c r="D118" s="68" t="s">
        <v>145</v>
      </c>
      <c r="E118" s="68">
        <v>9</v>
      </c>
      <c r="F118" s="68" t="s">
        <v>146</v>
      </c>
      <c r="G118" s="68">
        <v>10</v>
      </c>
      <c r="H118" s="68" t="s">
        <v>145</v>
      </c>
      <c r="I118" s="68">
        <v>9</v>
      </c>
      <c r="J118" s="68" t="s">
        <v>146</v>
      </c>
      <c r="K118" s="68">
        <v>10</v>
      </c>
      <c r="L118" s="68" t="s">
        <v>145</v>
      </c>
      <c r="M118" s="68">
        <v>9</v>
      </c>
      <c r="N118" s="68" t="s">
        <v>150</v>
      </c>
      <c r="O118" s="68">
        <v>8</v>
      </c>
      <c r="P118" s="68">
        <v>9.4</v>
      </c>
    </row>
    <row r="119" spans="1:16">
      <c r="A119" s="30" t="s">
        <v>247</v>
      </c>
      <c r="B119" s="66" t="s">
        <v>44</v>
      </c>
      <c r="C119" s="67" t="s">
        <v>248</v>
      </c>
      <c r="D119" s="68" t="s">
        <v>145</v>
      </c>
      <c r="E119" s="68">
        <v>9</v>
      </c>
      <c r="F119" s="68" t="s">
        <v>145</v>
      </c>
      <c r="G119" s="68">
        <v>9</v>
      </c>
      <c r="H119" s="68" t="s">
        <v>150</v>
      </c>
      <c r="I119" s="68">
        <v>8</v>
      </c>
      <c r="J119" s="68" t="s">
        <v>145</v>
      </c>
      <c r="K119" s="68">
        <v>9</v>
      </c>
      <c r="L119" s="68" t="s">
        <v>145</v>
      </c>
      <c r="M119" s="68">
        <v>9</v>
      </c>
      <c r="N119" s="68" t="s">
        <v>150</v>
      </c>
      <c r="O119" s="68">
        <v>8</v>
      </c>
      <c r="P119" s="68">
        <v>8.8000000000000007</v>
      </c>
    </row>
    <row r="120" spans="1:16">
      <c r="A120" s="30" t="s">
        <v>249</v>
      </c>
      <c r="B120" s="66" t="s">
        <v>47</v>
      </c>
      <c r="C120" s="67" t="s">
        <v>250</v>
      </c>
      <c r="D120" s="68" t="s">
        <v>150</v>
      </c>
      <c r="E120" s="68">
        <v>8</v>
      </c>
      <c r="F120" s="68" t="s">
        <v>145</v>
      </c>
      <c r="G120" s="68">
        <v>9</v>
      </c>
      <c r="H120" s="68" t="s">
        <v>147</v>
      </c>
      <c r="I120" s="68">
        <v>7</v>
      </c>
      <c r="J120" s="68" t="s">
        <v>150</v>
      </c>
      <c r="K120" s="68">
        <v>8</v>
      </c>
      <c r="L120" s="68" t="s">
        <v>150</v>
      </c>
      <c r="M120" s="68">
        <v>8</v>
      </c>
      <c r="N120" s="68" t="s">
        <v>147</v>
      </c>
      <c r="O120" s="68">
        <v>7</v>
      </c>
      <c r="P120" s="68">
        <v>8</v>
      </c>
    </row>
    <row r="121" spans="1:16">
      <c r="A121" s="30" t="s">
        <v>251</v>
      </c>
      <c r="B121" s="66" t="s">
        <v>47</v>
      </c>
      <c r="C121" s="67" t="s">
        <v>252</v>
      </c>
      <c r="D121" s="68" t="s">
        <v>145</v>
      </c>
      <c r="E121" s="68">
        <v>9</v>
      </c>
      <c r="F121" s="68" t="s">
        <v>146</v>
      </c>
      <c r="G121" s="68">
        <v>10</v>
      </c>
      <c r="H121" s="68" t="s">
        <v>146</v>
      </c>
      <c r="I121" s="68">
        <v>10</v>
      </c>
      <c r="J121" s="68" t="s">
        <v>145</v>
      </c>
      <c r="K121" s="68">
        <v>9</v>
      </c>
      <c r="L121" s="68" t="s">
        <v>145</v>
      </c>
      <c r="M121" s="68">
        <v>9</v>
      </c>
      <c r="N121" s="68" t="s">
        <v>150</v>
      </c>
      <c r="O121" s="68">
        <v>8</v>
      </c>
      <c r="P121" s="68">
        <v>9.4</v>
      </c>
    </row>
    <row r="122" spans="1:16">
      <c r="A122" s="30" t="s">
        <v>253</v>
      </c>
      <c r="B122" s="66" t="s">
        <v>43</v>
      </c>
      <c r="C122" s="67" t="s">
        <v>254</v>
      </c>
      <c r="D122" s="68" t="s">
        <v>146</v>
      </c>
      <c r="E122" s="68">
        <v>10</v>
      </c>
      <c r="F122" s="68" t="s">
        <v>146</v>
      </c>
      <c r="G122" s="68">
        <v>10</v>
      </c>
      <c r="H122" s="68" t="s">
        <v>145</v>
      </c>
      <c r="I122" s="68">
        <v>9</v>
      </c>
      <c r="J122" s="68" t="s">
        <v>145</v>
      </c>
      <c r="K122" s="68">
        <v>9</v>
      </c>
      <c r="L122" s="68" t="s">
        <v>146</v>
      </c>
      <c r="M122" s="68">
        <v>10</v>
      </c>
      <c r="N122" s="68" t="s">
        <v>145</v>
      </c>
      <c r="O122" s="68">
        <v>9</v>
      </c>
      <c r="P122" s="68">
        <v>9.6</v>
      </c>
    </row>
    <row r="123" spans="1:16">
      <c r="A123" s="30" t="s">
        <v>255</v>
      </c>
      <c r="B123" s="66" t="s">
        <v>30</v>
      </c>
      <c r="C123" s="67" t="s">
        <v>256</v>
      </c>
      <c r="D123" s="68" t="s">
        <v>150</v>
      </c>
      <c r="E123" s="68">
        <v>8</v>
      </c>
      <c r="F123" s="68" t="s">
        <v>150</v>
      </c>
      <c r="G123" s="68">
        <v>8</v>
      </c>
      <c r="H123" s="68" t="s">
        <v>155</v>
      </c>
      <c r="I123" s="68">
        <v>6</v>
      </c>
      <c r="J123" s="68" t="s">
        <v>150</v>
      </c>
      <c r="K123" s="68">
        <v>8</v>
      </c>
      <c r="L123" s="68" t="s">
        <v>147</v>
      </c>
      <c r="M123" s="68">
        <v>7</v>
      </c>
      <c r="N123" s="68" t="s">
        <v>155</v>
      </c>
      <c r="O123" s="68">
        <v>6</v>
      </c>
      <c r="P123" s="68">
        <v>7.4</v>
      </c>
    </row>
    <row r="124" spans="1:16">
      <c r="A124" s="30" t="s">
        <v>257</v>
      </c>
      <c r="B124" s="66" t="s">
        <v>58</v>
      </c>
      <c r="C124" s="67" t="s">
        <v>258</v>
      </c>
      <c r="D124" s="68" t="s">
        <v>145</v>
      </c>
      <c r="E124" s="68">
        <v>9</v>
      </c>
      <c r="F124" s="68" t="s">
        <v>145</v>
      </c>
      <c r="G124" s="68">
        <v>9</v>
      </c>
      <c r="H124" s="68" t="s">
        <v>150</v>
      </c>
      <c r="I124" s="68">
        <v>8</v>
      </c>
      <c r="J124" s="68" t="s">
        <v>150</v>
      </c>
      <c r="K124" s="68">
        <v>8</v>
      </c>
      <c r="L124" s="68" t="s">
        <v>150</v>
      </c>
      <c r="M124" s="68">
        <v>8</v>
      </c>
      <c r="N124" s="68" t="s">
        <v>147</v>
      </c>
      <c r="O124" s="68">
        <v>7</v>
      </c>
      <c r="P124" s="68">
        <v>8.4</v>
      </c>
    </row>
    <row r="125" spans="1:16">
      <c r="A125" s="30" t="s">
        <v>259</v>
      </c>
      <c r="B125" s="66" t="s">
        <v>31</v>
      </c>
      <c r="C125" s="67" t="s">
        <v>260</v>
      </c>
      <c r="D125" s="68" t="s">
        <v>146</v>
      </c>
      <c r="E125" s="68">
        <v>10</v>
      </c>
      <c r="F125" s="68" t="s">
        <v>145</v>
      </c>
      <c r="G125" s="68">
        <v>9</v>
      </c>
      <c r="H125" s="68" t="s">
        <v>145</v>
      </c>
      <c r="I125" s="68">
        <v>9</v>
      </c>
      <c r="J125" s="68" t="s">
        <v>146</v>
      </c>
      <c r="K125" s="68">
        <v>10</v>
      </c>
      <c r="L125" s="68" t="s">
        <v>146</v>
      </c>
      <c r="M125" s="68">
        <v>10</v>
      </c>
      <c r="N125" s="68" t="s">
        <v>150</v>
      </c>
      <c r="O125" s="68">
        <v>8</v>
      </c>
      <c r="P125" s="68">
        <v>9.6</v>
      </c>
    </row>
    <row r="126" spans="1:16">
      <c r="A126" s="30" t="s">
        <v>261</v>
      </c>
      <c r="B126" s="66" t="s">
        <v>27</v>
      </c>
      <c r="C126" s="67" t="s">
        <v>262</v>
      </c>
      <c r="D126" s="68" t="s">
        <v>146</v>
      </c>
      <c r="E126" s="68">
        <v>10</v>
      </c>
      <c r="F126" s="68" t="s">
        <v>146</v>
      </c>
      <c r="G126" s="68">
        <v>10</v>
      </c>
      <c r="H126" s="68" t="s">
        <v>146</v>
      </c>
      <c r="I126" s="68">
        <v>10</v>
      </c>
      <c r="J126" s="68" t="s">
        <v>146</v>
      </c>
      <c r="K126" s="68">
        <v>10</v>
      </c>
      <c r="L126" s="68" t="s">
        <v>146</v>
      </c>
      <c r="M126" s="68">
        <v>10</v>
      </c>
      <c r="N126" s="68" t="s">
        <v>150</v>
      </c>
      <c r="O126" s="68">
        <v>8</v>
      </c>
      <c r="P126" s="68">
        <v>10</v>
      </c>
    </row>
    <row r="127" spans="1:16">
      <c r="A127" s="30" t="s">
        <v>263</v>
      </c>
      <c r="B127" s="66" t="s">
        <v>61</v>
      </c>
      <c r="C127" s="67" t="s">
        <v>264</v>
      </c>
      <c r="D127" s="68" t="s">
        <v>150</v>
      </c>
      <c r="E127" s="68">
        <v>8</v>
      </c>
      <c r="F127" s="68" t="s">
        <v>145</v>
      </c>
      <c r="G127" s="68">
        <v>9</v>
      </c>
      <c r="H127" s="68" t="s">
        <v>155</v>
      </c>
      <c r="I127" s="68">
        <v>6</v>
      </c>
      <c r="J127" s="68" t="s">
        <v>150</v>
      </c>
      <c r="K127" s="68">
        <v>8</v>
      </c>
      <c r="L127" s="68" t="s">
        <v>150</v>
      </c>
      <c r="M127" s="68">
        <v>8</v>
      </c>
      <c r="N127" s="68" t="s">
        <v>147</v>
      </c>
      <c r="O127" s="68">
        <v>7</v>
      </c>
      <c r="P127" s="68">
        <v>7.8</v>
      </c>
    </row>
    <row r="128" spans="1:16">
      <c r="A128" s="30" t="s">
        <v>265</v>
      </c>
      <c r="B128" s="66" t="s">
        <v>34</v>
      </c>
      <c r="C128" s="67" t="s">
        <v>266</v>
      </c>
      <c r="D128" s="68" t="s">
        <v>145</v>
      </c>
      <c r="E128" s="68">
        <v>9</v>
      </c>
      <c r="F128" s="68" t="s">
        <v>145</v>
      </c>
      <c r="G128" s="68">
        <v>9</v>
      </c>
      <c r="H128" s="68" t="s">
        <v>150</v>
      </c>
      <c r="I128" s="68">
        <v>8</v>
      </c>
      <c r="J128" s="68" t="s">
        <v>145</v>
      </c>
      <c r="K128" s="68">
        <v>9</v>
      </c>
      <c r="L128" s="68" t="s">
        <v>150</v>
      </c>
      <c r="M128" s="68">
        <v>8</v>
      </c>
      <c r="N128" s="68" t="s">
        <v>147</v>
      </c>
      <c r="O128" s="68">
        <v>7</v>
      </c>
      <c r="P128" s="68">
        <v>8.6</v>
      </c>
    </row>
    <row r="129" spans="1:16" ht="30">
      <c r="A129" s="30" t="s">
        <v>267</v>
      </c>
      <c r="B129" s="66" t="s">
        <v>58</v>
      </c>
      <c r="C129" s="67" t="s">
        <v>268</v>
      </c>
      <c r="D129" s="68" t="s">
        <v>150</v>
      </c>
      <c r="E129" s="68">
        <v>8</v>
      </c>
      <c r="F129" s="68" t="s">
        <v>145</v>
      </c>
      <c r="G129" s="68">
        <v>9</v>
      </c>
      <c r="H129" s="68" t="s">
        <v>147</v>
      </c>
      <c r="I129" s="68">
        <v>7</v>
      </c>
      <c r="J129" s="68" t="s">
        <v>150</v>
      </c>
      <c r="K129" s="68">
        <v>8</v>
      </c>
      <c r="L129" s="68" t="s">
        <v>145</v>
      </c>
      <c r="M129" s="68">
        <v>9</v>
      </c>
      <c r="N129" s="68" t="s">
        <v>147</v>
      </c>
      <c r="O129" s="68">
        <v>7</v>
      </c>
      <c r="P129" s="68">
        <v>8.1999999999999993</v>
      </c>
    </row>
    <row r="130" spans="1:16">
      <c r="A130" s="30" t="s">
        <v>269</v>
      </c>
      <c r="B130" s="66" t="s">
        <v>58</v>
      </c>
      <c r="C130" s="67" t="s">
        <v>270</v>
      </c>
      <c r="D130" s="68" t="s">
        <v>145</v>
      </c>
      <c r="E130" s="68">
        <v>9</v>
      </c>
      <c r="F130" s="68" t="s">
        <v>146</v>
      </c>
      <c r="G130" s="68">
        <v>10</v>
      </c>
      <c r="H130" s="68" t="s">
        <v>145</v>
      </c>
      <c r="I130" s="68">
        <v>9</v>
      </c>
      <c r="J130" s="68" t="s">
        <v>145</v>
      </c>
      <c r="K130" s="68">
        <v>9</v>
      </c>
      <c r="L130" s="68" t="s">
        <v>145</v>
      </c>
      <c r="M130" s="68">
        <v>9</v>
      </c>
      <c r="N130" s="68" t="s">
        <v>147</v>
      </c>
      <c r="O130" s="68">
        <v>7</v>
      </c>
      <c r="P130" s="68">
        <v>9.1999999999999993</v>
      </c>
    </row>
    <row r="131" spans="1:16">
      <c r="A131" s="30" t="s">
        <v>271</v>
      </c>
      <c r="B131" s="66" t="s">
        <v>61</v>
      </c>
      <c r="C131" s="67" t="s">
        <v>272</v>
      </c>
      <c r="D131" s="68" t="s">
        <v>145</v>
      </c>
      <c r="E131" s="68">
        <v>9</v>
      </c>
      <c r="F131" s="68" t="s">
        <v>145</v>
      </c>
      <c r="G131" s="68">
        <v>9</v>
      </c>
      <c r="H131" s="68" t="s">
        <v>145</v>
      </c>
      <c r="I131" s="68">
        <v>9</v>
      </c>
      <c r="J131" s="68" t="s">
        <v>150</v>
      </c>
      <c r="K131" s="68">
        <v>8</v>
      </c>
      <c r="L131" s="68" t="s">
        <v>145</v>
      </c>
      <c r="M131" s="68">
        <v>9</v>
      </c>
      <c r="N131" s="68" t="s">
        <v>147</v>
      </c>
      <c r="O131" s="68">
        <v>7</v>
      </c>
      <c r="P131" s="68">
        <v>8.8000000000000007</v>
      </c>
    </row>
    <row r="132" spans="1:16">
      <c r="A132" s="30" t="s">
        <v>273</v>
      </c>
      <c r="B132" s="66" t="s">
        <v>58</v>
      </c>
      <c r="C132" s="67" t="s">
        <v>274</v>
      </c>
      <c r="D132" s="68" t="s">
        <v>145</v>
      </c>
      <c r="E132" s="68">
        <v>9</v>
      </c>
      <c r="F132" s="68" t="s">
        <v>146</v>
      </c>
      <c r="G132" s="68">
        <v>10</v>
      </c>
      <c r="H132" s="68" t="s">
        <v>150</v>
      </c>
      <c r="I132" s="68">
        <v>8</v>
      </c>
      <c r="J132" s="68" t="s">
        <v>145</v>
      </c>
      <c r="K132" s="68">
        <v>9</v>
      </c>
      <c r="L132" s="68" t="s">
        <v>145</v>
      </c>
      <c r="M132" s="68">
        <v>9</v>
      </c>
      <c r="N132" s="68" t="s">
        <v>150</v>
      </c>
      <c r="O132" s="68">
        <v>8</v>
      </c>
      <c r="P132" s="68">
        <v>9</v>
      </c>
    </row>
    <row r="133" spans="1:16">
      <c r="A133" s="30" t="s">
        <v>275</v>
      </c>
      <c r="B133" s="66" t="s">
        <v>47</v>
      </c>
      <c r="C133" s="67" t="s">
        <v>276</v>
      </c>
      <c r="D133" s="68" t="s">
        <v>146</v>
      </c>
      <c r="E133" s="68">
        <v>10</v>
      </c>
      <c r="F133" s="68" t="s">
        <v>146</v>
      </c>
      <c r="G133" s="68">
        <v>10</v>
      </c>
      <c r="H133" s="68" t="s">
        <v>145</v>
      </c>
      <c r="I133" s="68">
        <v>9</v>
      </c>
      <c r="J133" s="68" t="s">
        <v>145</v>
      </c>
      <c r="K133" s="68">
        <v>9</v>
      </c>
      <c r="L133" s="68" t="s">
        <v>145</v>
      </c>
      <c r="M133" s="68">
        <v>9</v>
      </c>
      <c r="N133" s="68" t="s">
        <v>145</v>
      </c>
      <c r="O133" s="68">
        <v>9</v>
      </c>
      <c r="P133" s="68">
        <v>9.4</v>
      </c>
    </row>
    <row r="134" spans="1:16">
      <c r="A134" s="30" t="s">
        <v>277</v>
      </c>
      <c r="B134" s="66" t="s">
        <v>64</v>
      </c>
      <c r="C134" s="67" t="s">
        <v>278</v>
      </c>
      <c r="D134" s="68" t="s">
        <v>146</v>
      </c>
      <c r="E134" s="68">
        <v>10</v>
      </c>
      <c r="F134" s="68" t="s">
        <v>146</v>
      </c>
      <c r="G134" s="68">
        <v>10</v>
      </c>
      <c r="H134" s="68" t="s">
        <v>146</v>
      </c>
      <c r="I134" s="68">
        <v>10</v>
      </c>
      <c r="J134" s="68" t="s">
        <v>146</v>
      </c>
      <c r="K134" s="68">
        <v>10</v>
      </c>
      <c r="L134" s="68" t="s">
        <v>146</v>
      </c>
      <c r="M134" s="68">
        <v>10</v>
      </c>
      <c r="N134" s="68" t="s">
        <v>146</v>
      </c>
      <c r="O134" s="68">
        <v>10</v>
      </c>
      <c r="P134" s="68">
        <v>10</v>
      </c>
    </row>
    <row r="135" spans="1:16">
      <c r="A135" s="30" t="s">
        <v>279</v>
      </c>
      <c r="B135" s="66" t="s">
        <v>25</v>
      </c>
      <c r="C135" s="67" t="s">
        <v>280</v>
      </c>
      <c r="D135" s="68" t="s">
        <v>146</v>
      </c>
      <c r="E135" s="68">
        <v>10</v>
      </c>
      <c r="F135" s="68" t="s">
        <v>146</v>
      </c>
      <c r="G135" s="68">
        <v>10</v>
      </c>
      <c r="H135" s="68" t="s">
        <v>146</v>
      </c>
      <c r="I135" s="68">
        <v>10</v>
      </c>
      <c r="J135" s="68" t="s">
        <v>146</v>
      </c>
      <c r="K135" s="68">
        <v>10</v>
      </c>
      <c r="L135" s="68" t="s">
        <v>146</v>
      </c>
      <c r="M135" s="68">
        <v>10</v>
      </c>
      <c r="N135" s="68" t="s">
        <v>146</v>
      </c>
      <c r="O135" s="68">
        <v>10</v>
      </c>
      <c r="P135" s="68">
        <v>10</v>
      </c>
    </row>
    <row r="136" spans="1:16">
      <c r="A136" s="30" t="s">
        <v>281</v>
      </c>
      <c r="B136" s="66" t="s">
        <v>30</v>
      </c>
      <c r="C136" s="67" t="s">
        <v>282</v>
      </c>
      <c r="D136" s="68" t="s">
        <v>145</v>
      </c>
      <c r="E136" s="68">
        <v>9</v>
      </c>
      <c r="F136" s="68" t="s">
        <v>146</v>
      </c>
      <c r="G136" s="68">
        <v>10</v>
      </c>
      <c r="H136" s="68" t="s">
        <v>145</v>
      </c>
      <c r="I136" s="68">
        <v>9</v>
      </c>
      <c r="J136" s="68" t="s">
        <v>145</v>
      </c>
      <c r="K136" s="68">
        <v>9</v>
      </c>
      <c r="L136" s="68" t="s">
        <v>145</v>
      </c>
      <c r="M136" s="68">
        <v>9</v>
      </c>
      <c r="N136" s="68" t="s">
        <v>150</v>
      </c>
      <c r="O136" s="68">
        <v>8</v>
      </c>
      <c r="P136" s="68">
        <v>9.1999999999999993</v>
      </c>
    </row>
    <row r="137" spans="1:16">
      <c r="A137" s="30" t="s">
        <v>283</v>
      </c>
      <c r="B137" s="66" t="s">
        <v>61</v>
      </c>
      <c r="C137" s="67" t="s">
        <v>284</v>
      </c>
      <c r="D137" s="68" t="s">
        <v>150</v>
      </c>
      <c r="E137" s="68">
        <v>8</v>
      </c>
      <c r="F137" s="68" t="s">
        <v>145</v>
      </c>
      <c r="G137" s="68">
        <v>9</v>
      </c>
      <c r="H137" s="68" t="s">
        <v>155</v>
      </c>
      <c r="I137" s="68">
        <v>6</v>
      </c>
      <c r="J137" s="68" t="s">
        <v>147</v>
      </c>
      <c r="K137" s="68">
        <v>7</v>
      </c>
      <c r="L137" s="68" t="s">
        <v>150</v>
      </c>
      <c r="M137" s="68">
        <v>8</v>
      </c>
      <c r="N137" s="68" t="s">
        <v>155</v>
      </c>
      <c r="O137" s="68">
        <v>6</v>
      </c>
      <c r="P137" s="68">
        <v>7.6</v>
      </c>
    </row>
    <row r="138" spans="1:16">
      <c r="A138" s="30" t="s">
        <v>285</v>
      </c>
      <c r="B138" s="66" t="s">
        <v>37</v>
      </c>
      <c r="C138" s="67" t="s">
        <v>286</v>
      </c>
      <c r="D138" s="68" t="s">
        <v>150</v>
      </c>
      <c r="E138" s="68">
        <v>8</v>
      </c>
      <c r="F138" s="68" t="s">
        <v>146</v>
      </c>
      <c r="G138" s="68">
        <v>10</v>
      </c>
      <c r="H138" s="68" t="s">
        <v>147</v>
      </c>
      <c r="I138" s="68">
        <v>7</v>
      </c>
      <c r="J138" s="68" t="s">
        <v>150</v>
      </c>
      <c r="K138" s="68">
        <v>8</v>
      </c>
      <c r="L138" s="68" t="s">
        <v>150</v>
      </c>
      <c r="M138" s="68">
        <v>8</v>
      </c>
      <c r="N138" s="68" t="s">
        <v>147</v>
      </c>
      <c r="O138" s="68">
        <v>7</v>
      </c>
      <c r="P138" s="68">
        <v>8.1999999999999993</v>
      </c>
    </row>
    <row r="139" spans="1:16">
      <c r="A139" s="30" t="s">
        <v>287</v>
      </c>
      <c r="B139" s="66" t="s">
        <v>43</v>
      </c>
      <c r="C139" s="67" t="s">
        <v>288</v>
      </c>
      <c r="D139" s="68" t="s">
        <v>150</v>
      </c>
      <c r="E139" s="68">
        <v>8</v>
      </c>
      <c r="F139" s="68" t="s">
        <v>150</v>
      </c>
      <c r="G139" s="68">
        <v>8</v>
      </c>
      <c r="H139" s="68" t="s">
        <v>155</v>
      </c>
      <c r="I139" s="68">
        <v>6</v>
      </c>
      <c r="J139" s="68" t="s">
        <v>150</v>
      </c>
      <c r="K139" s="68">
        <v>8</v>
      </c>
      <c r="L139" s="68" t="s">
        <v>147</v>
      </c>
      <c r="M139" s="68">
        <v>7</v>
      </c>
      <c r="N139" s="68" t="s">
        <v>147</v>
      </c>
      <c r="O139" s="68">
        <v>7</v>
      </c>
      <c r="P139" s="68">
        <v>7.4</v>
      </c>
    </row>
    <row r="140" spans="1:16">
      <c r="A140" s="30" t="s">
        <v>289</v>
      </c>
      <c r="B140" s="66" t="s">
        <v>64</v>
      </c>
      <c r="C140" s="67" t="s">
        <v>290</v>
      </c>
      <c r="D140" s="68" t="s">
        <v>146</v>
      </c>
      <c r="E140" s="68">
        <v>10</v>
      </c>
      <c r="F140" s="68" t="s">
        <v>146</v>
      </c>
      <c r="G140" s="68">
        <v>10</v>
      </c>
      <c r="H140" s="68" t="s">
        <v>146</v>
      </c>
      <c r="I140" s="68">
        <v>10</v>
      </c>
      <c r="J140" s="68" t="s">
        <v>146</v>
      </c>
      <c r="K140" s="68">
        <v>10</v>
      </c>
      <c r="L140" s="68" t="s">
        <v>146</v>
      </c>
      <c r="M140" s="68">
        <v>10</v>
      </c>
      <c r="N140" s="68" t="s">
        <v>146</v>
      </c>
      <c r="O140" s="68">
        <v>10</v>
      </c>
      <c r="P140" s="68">
        <v>10</v>
      </c>
    </row>
    <row r="141" spans="1:16">
      <c r="A141" s="30" t="s">
        <v>291</v>
      </c>
      <c r="B141" s="66" t="s">
        <v>58</v>
      </c>
      <c r="C141" s="67" t="s">
        <v>292</v>
      </c>
      <c r="D141" s="68" t="s">
        <v>150</v>
      </c>
      <c r="E141" s="68">
        <v>8</v>
      </c>
      <c r="F141" s="68" t="s">
        <v>145</v>
      </c>
      <c r="G141" s="68">
        <v>9</v>
      </c>
      <c r="H141" s="68" t="s">
        <v>150</v>
      </c>
      <c r="I141" s="68">
        <v>8</v>
      </c>
      <c r="J141" s="68" t="s">
        <v>145</v>
      </c>
      <c r="K141" s="68">
        <v>9</v>
      </c>
      <c r="L141" s="68" t="s">
        <v>145</v>
      </c>
      <c r="M141" s="68">
        <v>9</v>
      </c>
      <c r="N141" s="68" t="s">
        <v>150</v>
      </c>
      <c r="O141" s="68">
        <v>8</v>
      </c>
      <c r="P141" s="68">
        <v>8.6</v>
      </c>
    </row>
    <row r="142" spans="1:16">
      <c r="A142" s="30" t="s">
        <v>293</v>
      </c>
      <c r="B142" s="66" t="s">
        <v>30</v>
      </c>
      <c r="C142" s="67" t="s">
        <v>294</v>
      </c>
      <c r="D142" s="68" t="s">
        <v>150</v>
      </c>
      <c r="E142" s="68">
        <v>8</v>
      </c>
      <c r="F142" s="68" t="s">
        <v>145</v>
      </c>
      <c r="G142" s="68">
        <v>9</v>
      </c>
      <c r="H142" s="68" t="s">
        <v>147</v>
      </c>
      <c r="I142" s="68">
        <v>7</v>
      </c>
      <c r="J142" s="68" t="s">
        <v>150</v>
      </c>
      <c r="K142" s="68">
        <v>8</v>
      </c>
      <c r="L142" s="68" t="s">
        <v>150</v>
      </c>
      <c r="M142" s="68">
        <v>8</v>
      </c>
      <c r="N142" s="68" t="s">
        <v>147</v>
      </c>
      <c r="O142" s="68">
        <v>7</v>
      </c>
      <c r="P142" s="68">
        <v>8</v>
      </c>
    </row>
    <row r="143" spans="1:16">
      <c r="A143" s="30" t="s">
        <v>295</v>
      </c>
      <c r="B143" s="66" t="s">
        <v>64</v>
      </c>
      <c r="C143" s="67" t="s">
        <v>296</v>
      </c>
      <c r="D143" s="68" t="s">
        <v>145</v>
      </c>
      <c r="E143" s="68">
        <v>9</v>
      </c>
      <c r="F143" s="68" t="s">
        <v>146</v>
      </c>
      <c r="G143" s="68">
        <v>10</v>
      </c>
      <c r="H143" s="68" t="s">
        <v>145</v>
      </c>
      <c r="I143" s="68">
        <v>9</v>
      </c>
      <c r="J143" s="68" t="s">
        <v>145</v>
      </c>
      <c r="K143" s="68">
        <v>9</v>
      </c>
      <c r="L143" s="68" t="s">
        <v>146</v>
      </c>
      <c r="M143" s="68">
        <v>10</v>
      </c>
      <c r="N143" s="68" t="s">
        <v>145</v>
      </c>
      <c r="O143" s="68">
        <v>9</v>
      </c>
      <c r="P143" s="68">
        <v>9.4</v>
      </c>
    </row>
    <row r="144" spans="1:16">
      <c r="A144" s="30" t="s">
        <v>297</v>
      </c>
      <c r="B144" s="66" t="s">
        <v>58</v>
      </c>
      <c r="C144" s="67" t="s">
        <v>298</v>
      </c>
      <c r="D144" s="68" t="s">
        <v>145</v>
      </c>
      <c r="E144" s="68">
        <v>9</v>
      </c>
      <c r="F144" s="68" t="s">
        <v>146</v>
      </c>
      <c r="G144" s="68">
        <v>10</v>
      </c>
      <c r="H144" s="68" t="s">
        <v>145</v>
      </c>
      <c r="I144" s="68">
        <v>9</v>
      </c>
      <c r="J144" s="68" t="s">
        <v>145</v>
      </c>
      <c r="K144" s="68">
        <v>9</v>
      </c>
      <c r="L144" s="68" t="s">
        <v>145</v>
      </c>
      <c r="M144" s="68">
        <v>9</v>
      </c>
      <c r="N144" s="68" t="s">
        <v>145</v>
      </c>
      <c r="O144" s="68">
        <v>9</v>
      </c>
      <c r="P144" s="68">
        <v>9.1999999999999993</v>
      </c>
    </row>
    <row r="145" spans="1:16">
      <c r="A145" s="30" t="s">
        <v>299</v>
      </c>
      <c r="B145" s="66" t="s">
        <v>40</v>
      </c>
      <c r="C145" s="67" t="s">
        <v>300</v>
      </c>
      <c r="D145" s="68" t="s">
        <v>145</v>
      </c>
      <c r="E145" s="68">
        <v>9</v>
      </c>
      <c r="F145" s="68" t="s">
        <v>146</v>
      </c>
      <c r="G145" s="68">
        <v>10</v>
      </c>
      <c r="H145" s="68" t="s">
        <v>150</v>
      </c>
      <c r="I145" s="68">
        <v>8</v>
      </c>
      <c r="J145" s="68" t="s">
        <v>145</v>
      </c>
      <c r="K145" s="68">
        <v>9</v>
      </c>
      <c r="L145" s="68" t="s">
        <v>145</v>
      </c>
      <c r="M145" s="68">
        <v>9</v>
      </c>
      <c r="N145" s="68" t="s">
        <v>150</v>
      </c>
      <c r="O145" s="68">
        <v>8</v>
      </c>
      <c r="P145" s="68">
        <v>9</v>
      </c>
    </row>
    <row r="146" spans="1:16">
      <c r="A146" s="30" t="s">
        <v>301</v>
      </c>
      <c r="B146" s="66" t="s">
        <v>25</v>
      </c>
      <c r="C146" s="67" t="s">
        <v>302</v>
      </c>
      <c r="D146" s="68" t="s">
        <v>145</v>
      </c>
      <c r="E146" s="68">
        <v>9</v>
      </c>
      <c r="F146" s="68" t="s">
        <v>145</v>
      </c>
      <c r="G146" s="68">
        <v>9</v>
      </c>
      <c r="H146" s="68" t="s">
        <v>155</v>
      </c>
      <c r="I146" s="68">
        <v>6</v>
      </c>
      <c r="J146" s="68" t="s">
        <v>150</v>
      </c>
      <c r="K146" s="68">
        <v>8</v>
      </c>
      <c r="L146" s="68" t="s">
        <v>150</v>
      </c>
      <c r="M146" s="68">
        <v>8</v>
      </c>
      <c r="N146" s="68" t="s">
        <v>150</v>
      </c>
      <c r="O146" s="68">
        <v>8</v>
      </c>
      <c r="P146" s="68">
        <v>8</v>
      </c>
    </row>
    <row r="147" spans="1:16">
      <c r="A147" s="30" t="s">
        <v>303</v>
      </c>
      <c r="B147" s="66" t="s">
        <v>31</v>
      </c>
      <c r="C147" s="67" t="s">
        <v>304</v>
      </c>
      <c r="D147" s="68" t="s">
        <v>145</v>
      </c>
      <c r="E147" s="68">
        <v>9</v>
      </c>
      <c r="F147" s="68" t="s">
        <v>145</v>
      </c>
      <c r="G147" s="68">
        <v>9</v>
      </c>
      <c r="H147" s="68" t="s">
        <v>147</v>
      </c>
      <c r="I147" s="68">
        <v>7</v>
      </c>
      <c r="J147" s="68" t="s">
        <v>145</v>
      </c>
      <c r="K147" s="68">
        <v>9</v>
      </c>
      <c r="L147" s="68" t="s">
        <v>145</v>
      </c>
      <c r="M147" s="68">
        <v>9</v>
      </c>
      <c r="N147" s="68" t="s">
        <v>150</v>
      </c>
      <c r="O147" s="68">
        <v>8</v>
      </c>
      <c r="P147" s="68">
        <v>8.6</v>
      </c>
    </row>
    <row r="148" spans="1:16">
      <c r="A148" s="30" t="s">
        <v>305</v>
      </c>
      <c r="B148" s="66" t="s">
        <v>31</v>
      </c>
      <c r="C148" s="67" t="s">
        <v>306</v>
      </c>
      <c r="D148" s="68" t="s">
        <v>150</v>
      </c>
      <c r="E148" s="68">
        <v>8</v>
      </c>
      <c r="F148" s="68" t="s">
        <v>145</v>
      </c>
      <c r="G148" s="68">
        <v>9</v>
      </c>
      <c r="H148" s="68" t="s">
        <v>155</v>
      </c>
      <c r="I148" s="68">
        <v>6</v>
      </c>
      <c r="J148" s="68" t="s">
        <v>150</v>
      </c>
      <c r="K148" s="68">
        <v>8</v>
      </c>
      <c r="L148" s="68" t="s">
        <v>150</v>
      </c>
      <c r="M148" s="68">
        <v>8</v>
      </c>
      <c r="N148" s="68" t="s">
        <v>147</v>
      </c>
      <c r="O148" s="68">
        <v>7</v>
      </c>
      <c r="P148" s="68">
        <v>7.8</v>
      </c>
    </row>
    <row r="149" spans="1:16">
      <c r="A149" s="69"/>
      <c r="B149" s="70"/>
      <c r="C149" s="71" t="s">
        <v>307</v>
      </c>
      <c r="D149" s="72"/>
      <c r="E149" s="72">
        <f t="shared" ref="E149:M149" si="12">SUM(E70:E148)</f>
        <v>698</v>
      </c>
      <c r="F149" s="72">
        <f t="shared" si="12"/>
        <v>0</v>
      </c>
      <c r="G149" s="72">
        <f t="shared" si="12"/>
        <v>736</v>
      </c>
      <c r="H149" s="72">
        <f t="shared" si="12"/>
        <v>0</v>
      </c>
      <c r="I149" s="72">
        <f t="shared" si="12"/>
        <v>619</v>
      </c>
      <c r="J149" s="72">
        <f t="shared" si="12"/>
        <v>0</v>
      </c>
      <c r="K149" s="72">
        <f t="shared" si="12"/>
        <v>676</v>
      </c>
      <c r="L149" s="72">
        <f t="shared" si="12"/>
        <v>0</v>
      </c>
      <c r="M149" s="72">
        <f t="shared" si="12"/>
        <v>687</v>
      </c>
      <c r="N149" s="72"/>
      <c r="O149" s="72">
        <f>SUM(O70:O148)</f>
        <v>612</v>
      </c>
      <c r="P149" s="72">
        <f>SUM(P70:P148)</f>
        <v>683.20000000000016</v>
      </c>
    </row>
    <row r="150" spans="1:16">
      <c r="A150" s="69"/>
      <c r="B150" s="27"/>
      <c r="C150" s="71" t="s">
        <v>308</v>
      </c>
      <c r="D150" s="72"/>
      <c r="E150" s="72">
        <f>AVERAGE(E70:E148)</f>
        <v>8.8354430379746827</v>
      </c>
      <c r="F150" s="72"/>
      <c r="G150" s="72">
        <f>AVERAGE(G70:G148)</f>
        <v>9.3164556962025316</v>
      </c>
      <c r="H150" s="72"/>
      <c r="I150" s="72">
        <f>AVERAGE(I70:I148)</f>
        <v>7.8354430379746836</v>
      </c>
      <c r="J150" s="72"/>
      <c r="K150" s="72">
        <f>AVERAGE(K70:K148)</f>
        <v>8.5569620253164551</v>
      </c>
      <c r="L150" s="72"/>
      <c r="M150" s="72">
        <f>AVERAGE(M70:M148)</f>
        <v>8.6962025316455698</v>
      </c>
      <c r="N150" s="72"/>
      <c r="O150" s="72">
        <f>AVERAGE(O70:O148)</f>
        <v>7.7468354430379751</v>
      </c>
      <c r="P150" s="72">
        <f>AVERAGE(P70:P148)</f>
        <v>8.6481012658227865</v>
      </c>
    </row>
    <row r="151" spans="1:16">
      <c r="A151" s="69"/>
      <c r="B151" s="27"/>
      <c r="C151" s="73" t="s">
        <v>309</v>
      </c>
      <c r="D151" s="72"/>
      <c r="E151" s="72">
        <f>COUNT(E70:E148)</f>
        <v>79</v>
      </c>
      <c r="F151" s="72"/>
      <c r="G151" s="72">
        <f>COUNT(G70:G148)</f>
        <v>79</v>
      </c>
      <c r="H151" s="72"/>
      <c r="I151" s="72">
        <f>COUNT(I70:I148)</f>
        <v>79</v>
      </c>
      <c r="J151" s="72"/>
      <c r="K151" s="72">
        <f>COUNT(K70:K148)</f>
        <v>79</v>
      </c>
      <c r="L151" s="72"/>
      <c r="M151" s="72">
        <f>COUNT(M70:M148)</f>
        <v>79</v>
      </c>
      <c r="N151" s="72"/>
      <c r="O151" s="72">
        <f>COUNT(O70:O148)</f>
        <v>79</v>
      </c>
      <c r="P151" s="72">
        <f>COUNT(P70:P148)</f>
        <v>79</v>
      </c>
    </row>
    <row r="152" spans="1:16">
      <c r="A152" s="69"/>
      <c r="B152" s="27"/>
      <c r="C152" s="73" t="s">
        <v>310</v>
      </c>
      <c r="D152" s="72"/>
      <c r="E152" s="72">
        <v>79</v>
      </c>
      <c r="F152" s="72"/>
      <c r="G152" s="72">
        <v>79</v>
      </c>
      <c r="H152" s="72"/>
      <c r="I152" s="72">
        <v>79</v>
      </c>
      <c r="J152" s="72"/>
      <c r="K152" s="72">
        <v>79</v>
      </c>
      <c r="L152" s="72"/>
      <c r="M152" s="72">
        <v>79</v>
      </c>
      <c r="N152" s="72"/>
      <c r="O152" s="72">
        <v>79</v>
      </c>
      <c r="P152" s="72">
        <v>79</v>
      </c>
    </row>
    <row r="153" spans="1:16">
      <c r="A153" s="69"/>
      <c r="B153" s="70"/>
      <c r="C153" s="73" t="s">
        <v>311</v>
      </c>
      <c r="D153" s="72"/>
      <c r="E153" s="72">
        <f>COUNTIF(E70:E148,"&lt;3")</f>
        <v>0</v>
      </c>
      <c r="F153" s="72"/>
      <c r="G153" s="72">
        <f>COUNTIF(G70:G148,"&lt;3")</f>
        <v>0</v>
      </c>
      <c r="H153" s="72"/>
      <c r="I153" s="72">
        <f>COUNTIF(I70:I148,"&lt;3")</f>
        <v>0</v>
      </c>
      <c r="J153" s="72"/>
      <c r="K153" s="72">
        <f>COUNTIF(K70:K148,"&lt;3")</f>
        <v>0</v>
      </c>
      <c r="L153" s="72"/>
      <c r="M153" s="72">
        <f>COUNTIF(M70:M148,"&lt;3")</f>
        <v>0</v>
      </c>
      <c r="N153" s="72"/>
      <c r="O153" s="72">
        <f>COUNTIF(O70:O148,"&lt;3")</f>
        <v>0</v>
      </c>
      <c r="P153" s="72">
        <f>COUNTIF(P70:P148,"&lt;3")</f>
        <v>0</v>
      </c>
    </row>
    <row r="154" spans="1:16">
      <c r="A154" s="69"/>
      <c r="B154" s="27"/>
      <c r="C154" s="73">
        <v>4</v>
      </c>
      <c r="D154" s="72"/>
      <c r="E154" s="72">
        <f>COUNTIF(E70:E148,"=4")</f>
        <v>0</v>
      </c>
      <c r="F154" s="72"/>
      <c r="G154" s="72">
        <f>COUNTIF(G70:G148,"=4")</f>
        <v>0</v>
      </c>
      <c r="H154" s="72"/>
      <c r="I154" s="72">
        <f>COUNTIF(I70:I148,"=4")</f>
        <v>0</v>
      </c>
      <c r="J154" s="72"/>
      <c r="K154" s="72">
        <f>COUNTIF(K70:K148,"=4")</f>
        <v>0</v>
      </c>
      <c r="L154" s="72"/>
      <c r="M154" s="72">
        <f>COUNTIF(M70:M148,"=4")</f>
        <v>0</v>
      </c>
      <c r="N154" s="72"/>
      <c r="O154" s="72">
        <f>COUNTIF(O70:O148,"=4")</f>
        <v>0</v>
      </c>
      <c r="P154" s="72">
        <f>COUNTIF(P70:P148,"=4")</f>
        <v>0</v>
      </c>
    </row>
    <row r="155" spans="1:16">
      <c r="A155" s="69"/>
      <c r="B155" s="27"/>
      <c r="C155" s="73">
        <v>5</v>
      </c>
      <c r="D155" s="72"/>
      <c r="E155" s="72">
        <f>COUNTIF(E70:E148,"=5")</f>
        <v>0</v>
      </c>
      <c r="F155" s="72"/>
      <c r="G155" s="72">
        <f>COUNTIF(G70:G148,"=5")</f>
        <v>0</v>
      </c>
      <c r="H155" s="72"/>
      <c r="I155" s="72">
        <f>COUNTIF(I70:I148,"=5")</f>
        <v>1</v>
      </c>
      <c r="J155" s="72"/>
      <c r="K155" s="72">
        <f>COUNTIF(K70:K148,"=5")</f>
        <v>0</v>
      </c>
      <c r="L155" s="72"/>
      <c r="M155" s="72">
        <f>COUNTIF(M70:M148,"=5")</f>
        <v>0</v>
      </c>
      <c r="N155" s="72"/>
      <c r="O155" s="72">
        <f>COUNTIF(O70:O148,"=5")</f>
        <v>1</v>
      </c>
      <c r="P155" s="72">
        <f>COUNTIF(P70:P148,"=5")</f>
        <v>0</v>
      </c>
    </row>
    <row r="156" spans="1:16">
      <c r="A156" s="69"/>
      <c r="B156" s="27"/>
      <c r="C156" s="73">
        <v>6</v>
      </c>
      <c r="D156" s="72"/>
      <c r="E156" s="72">
        <f>COUNTIF(E70:E148,"=6")</f>
        <v>0</v>
      </c>
      <c r="F156" s="72"/>
      <c r="G156" s="72">
        <f>COUNTIF(G70:G148,"=6")</f>
        <v>0</v>
      </c>
      <c r="H156" s="72"/>
      <c r="I156" s="72">
        <f>COUNTIF(I70:I148,"=6")</f>
        <v>18</v>
      </c>
      <c r="J156" s="72"/>
      <c r="K156" s="72">
        <f>COUNTIF(K70:K148,"=6")</f>
        <v>1</v>
      </c>
      <c r="L156" s="72"/>
      <c r="M156" s="72">
        <f>COUNTIF(M70:M148,"=6")</f>
        <v>4</v>
      </c>
      <c r="N156" s="72"/>
      <c r="O156" s="72">
        <f>COUNTIF(O70:O148,"=6")</f>
        <v>9</v>
      </c>
      <c r="P156" s="72">
        <f>COUNTIF(P70:P148,"=6")</f>
        <v>0</v>
      </c>
    </row>
    <row r="157" spans="1:16">
      <c r="A157" s="74"/>
      <c r="B157" s="70"/>
      <c r="C157" s="73">
        <v>7</v>
      </c>
      <c r="D157" s="72"/>
      <c r="E157" s="72">
        <f>COUNTIF(E70:E148,"=7")</f>
        <v>3</v>
      </c>
      <c r="F157" s="72"/>
      <c r="G157" s="72">
        <f>COUNTIF(G70:G148,"=7")</f>
        <v>0</v>
      </c>
      <c r="H157" s="72"/>
      <c r="I157" s="72">
        <f>COUNTIF(I70:I148,"=7")</f>
        <v>13</v>
      </c>
      <c r="J157" s="72"/>
      <c r="K157" s="72">
        <f>COUNTIF(K70:K148,"=7")</f>
        <v>8</v>
      </c>
      <c r="L157" s="72"/>
      <c r="M157" s="72">
        <f>COUNTIF(M70:M148,"=7")</f>
        <v>7</v>
      </c>
      <c r="N157" s="72"/>
      <c r="O157" s="72">
        <f>COUNTIF(O70:O148,"=7")</f>
        <v>24</v>
      </c>
      <c r="P157" s="72">
        <f>COUNTIF(P70:P148,"=7")</f>
        <v>1</v>
      </c>
    </row>
    <row r="158" spans="1:16">
      <c r="A158" s="69"/>
      <c r="B158" s="27"/>
      <c r="C158" s="73">
        <v>8</v>
      </c>
      <c r="D158" s="72"/>
      <c r="E158" s="72">
        <f>COUNTIF(E70:E148,"=8")</f>
        <v>27</v>
      </c>
      <c r="F158" s="72"/>
      <c r="G158" s="72">
        <f>COUNTIF(G70:G148,"=8")</f>
        <v>9</v>
      </c>
      <c r="H158" s="72"/>
      <c r="I158" s="72">
        <f>COUNTIF(I70:I148,"=8")</f>
        <v>20</v>
      </c>
      <c r="J158" s="72"/>
      <c r="K158" s="72">
        <f>COUNTIF(K70:K148,"=8")</f>
        <v>28</v>
      </c>
      <c r="L158" s="72"/>
      <c r="M158" s="72">
        <f>COUNTIF(M70:M148,"=8")</f>
        <v>20</v>
      </c>
      <c r="N158" s="72"/>
      <c r="O158" s="72">
        <f>COUNTIF(O70:O148,"=8")</f>
        <v>26</v>
      </c>
      <c r="P158" s="72">
        <f>COUNTIF(P70:P148,"=8")</f>
        <v>9</v>
      </c>
    </row>
    <row r="159" spans="1:16">
      <c r="A159" s="69"/>
      <c r="B159" s="27"/>
      <c r="C159" s="73">
        <v>9</v>
      </c>
      <c r="D159" s="72"/>
      <c r="E159" s="72">
        <f>COUNTIF(E70:E148,"=9")</f>
        <v>29</v>
      </c>
      <c r="F159" s="72"/>
      <c r="G159" s="72">
        <f>COUNTIF(G70:G148,"=9")</f>
        <v>36</v>
      </c>
      <c r="H159" s="72"/>
      <c r="I159" s="72">
        <f>COUNTIF(I70:I148,"=9")</f>
        <v>15</v>
      </c>
      <c r="J159" s="72"/>
      <c r="K159" s="72">
        <f>COUNTIF(K70:K148,"=9")</f>
        <v>30</v>
      </c>
      <c r="L159" s="72"/>
      <c r="M159" s="72">
        <f>COUNTIF(M70:M148,"=9")</f>
        <v>26</v>
      </c>
      <c r="N159" s="72"/>
      <c r="O159" s="72">
        <f>COUNTIF(O70:O148,"=9")</f>
        <v>13</v>
      </c>
      <c r="P159" s="72">
        <f>COUNTIF(P70:P148,"=9")</f>
        <v>4</v>
      </c>
    </row>
    <row r="160" spans="1:16">
      <c r="A160" s="69"/>
      <c r="B160" s="27"/>
      <c r="C160" s="73">
        <v>10</v>
      </c>
      <c r="D160" s="72"/>
      <c r="E160" s="72">
        <f>COUNTIF(E70:E148,"=10")</f>
        <v>20</v>
      </c>
      <c r="F160" s="72"/>
      <c r="G160" s="72">
        <f>COUNTIF(G70:G148,"=10")</f>
        <v>34</v>
      </c>
      <c r="H160" s="72"/>
      <c r="I160" s="72">
        <f>COUNTIF(I70:I148,"=10")</f>
        <v>12</v>
      </c>
      <c r="J160" s="72"/>
      <c r="K160" s="72">
        <f>COUNTIF(K70:K148,"=10")</f>
        <v>12</v>
      </c>
      <c r="L160" s="72"/>
      <c r="M160" s="72">
        <f>COUNTIF(M70:M148,"=10")</f>
        <v>22</v>
      </c>
      <c r="N160" s="72"/>
      <c r="O160" s="72">
        <f>COUNTIF(O70:O148,"=10")</f>
        <v>6</v>
      </c>
      <c r="P160" s="72">
        <f>COUNTIF(P70:P148,"=10")</f>
        <v>9</v>
      </c>
    </row>
    <row r="161" spans="1:16">
      <c r="A161" s="69"/>
      <c r="B161" s="70"/>
      <c r="C161" s="73" t="s">
        <v>312</v>
      </c>
      <c r="D161" s="72"/>
      <c r="E161" s="72">
        <f t="shared" ref="E161:M161" si="13">COUNTIF(E70:E148,"&lt;3.3")</f>
        <v>0</v>
      </c>
      <c r="F161" s="72">
        <f t="shared" si="13"/>
        <v>0</v>
      </c>
      <c r="G161" s="72">
        <f t="shared" si="13"/>
        <v>0</v>
      </c>
      <c r="H161" s="72">
        <f t="shared" si="13"/>
        <v>0</v>
      </c>
      <c r="I161" s="72">
        <f t="shared" si="13"/>
        <v>0</v>
      </c>
      <c r="J161" s="72">
        <f t="shared" si="13"/>
        <v>0</v>
      </c>
      <c r="K161" s="72">
        <f t="shared" si="13"/>
        <v>0</v>
      </c>
      <c r="L161" s="72">
        <f t="shared" si="13"/>
        <v>0</v>
      </c>
      <c r="M161" s="72">
        <f t="shared" si="13"/>
        <v>0</v>
      </c>
      <c r="N161" s="72"/>
      <c r="O161" s="72">
        <f>COUNTIF(O70:O148,"&lt;3.3")</f>
        <v>0</v>
      </c>
      <c r="P161" s="72">
        <f>COUNTIF(P70:P148,"&lt;3.3")</f>
        <v>0</v>
      </c>
    </row>
    <row r="162" spans="1:16">
      <c r="A162" s="69"/>
      <c r="B162" s="27"/>
      <c r="C162" s="71" t="s">
        <v>313</v>
      </c>
      <c r="D162" s="72"/>
      <c r="E162" s="72">
        <f t="shared" ref="E162:M162" si="14">COUNTIF(E70:E148,"&lt;5.9")-E161</f>
        <v>0</v>
      </c>
      <c r="F162" s="72">
        <f t="shared" si="14"/>
        <v>0</v>
      </c>
      <c r="G162" s="72">
        <f t="shared" si="14"/>
        <v>0</v>
      </c>
      <c r="H162" s="72">
        <f t="shared" si="14"/>
        <v>0</v>
      </c>
      <c r="I162" s="72">
        <f t="shared" si="14"/>
        <v>1</v>
      </c>
      <c r="J162" s="72">
        <f t="shared" si="14"/>
        <v>0</v>
      </c>
      <c r="K162" s="72">
        <f t="shared" si="14"/>
        <v>0</v>
      </c>
      <c r="L162" s="72">
        <f t="shared" si="14"/>
        <v>0</v>
      </c>
      <c r="M162" s="72">
        <f t="shared" si="14"/>
        <v>0</v>
      </c>
      <c r="N162" s="72"/>
      <c r="O162" s="72">
        <f>COUNTIF(O70:O148,"&lt;5.9")-O161</f>
        <v>1</v>
      </c>
      <c r="P162" s="72">
        <f>COUNTIF(P70:P148,"&lt;5.9")-P161</f>
        <v>0</v>
      </c>
    </row>
    <row r="163" spans="1:16">
      <c r="A163" s="69"/>
      <c r="B163" s="27"/>
      <c r="C163" s="71" t="s">
        <v>314</v>
      </c>
      <c r="D163" s="72"/>
      <c r="E163" s="72">
        <f t="shared" ref="E163:M163" si="15">COUNTIF(E70:E148,"&lt;7.5")-E162-E161</f>
        <v>3</v>
      </c>
      <c r="F163" s="72">
        <f t="shared" si="15"/>
        <v>0</v>
      </c>
      <c r="G163" s="72">
        <f t="shared" si="15"/>
        <v>0</v>
      </c>
      <c r="H163" s="72">
        <f t="shared" si="15"/>
        <v>0</v>
      </c>
      <c r="I163" s="72">
        <f t="shared" si="15"/>
        <v>31</v>
      </c>
      <c r="J163" s="72">
        <f t="shared" si="15"/>
        <v>0</v>
      </c>
      <c r="K163" s="72">
        <f t="shared" si="15"/>
        <v>9</v>
      </c>
      <c r="L163" s="72">
        <f t="shared" si="15"/>
        <v>0</v>
      </c>
      <c r="M163" s="72">
        <f t="shared" si="15"/>
        <v>11</v>
      </c>
      <c r="N163" s="72"/>
      <c r="O163" s="72">
        <f>COUNTIF(O70:O148,"&lt;7.5")-O162-O161</f>
        <v>33</v>
      </c>
      <c r="P163" s="72">
        <f>COUNTIF(P70:P148,"&lt;7.5")-P162-P161</f>
        <v>8</v>
      </c>
    </row>
    <row r="164" spans="1:16">
      <c r="A164" s="72"/>
      <c r="B164" s="73"/>
      <c r="C164" s="71" t="s">
        <v>315</v>
      </c>
      <c r="D164" s="72"/>
      <c r="E164" s="72">
        <f t="shared" ref="E164:M164" si="16">COUNTIF(E70:E148,"&lt;9.0")-E163-E162-E161</f>
        <v>27</v>
      </c>
      <c r="F164" s="72">
        <f t="shared" si="16"/>
        <v>0</v>
      </c>
      <c r="G164" s="72">
        <f t="shared" si="16"/>
        <v>9</v>
      </c>
      <c r="H164" s="72">
        <f t="shared" si="16"/>
        <v>0</v>
      </c>
      <c r="I164" s="72">
        <f t="shared" si="16"/>
        <v>20</v>
      </c>
      <c r="J164" s="72">
        <f t="shared" si="16"/>
        <v>0</v>
      </c>
      <c r="K164" s="72">
        <f t="shared" si="16"/>
        <v>28</v>
      </c>
      <c r="L164" s="72">
        <f t="shared" si="16"/>
        <v>0</v>
      </c>
      <c r="M164" s="72">
        <f t="shared" si="16"/>
        <v>20</v>
      </c>
      <c r="N164" s="72"/>
      <c r="O164" s="72">
        <f>COUNTIF(O70:O148,"&lt;9.0")-O163-O162-O161</f>
        <v>26</v>
      </c>
      <c r="P164" s="72">
        <f>COUNTIF(P70:P148,"&lt;9.0")-P163-P162-P161</f>
        <v>38</v>
      </c>
    </row>
    <row r="165" spans="1:16">
      <c r="A165" s="72"/>
      <c r="B165" s="73"/>
      <c r="C165" s="71" t="s">
        <v>316</v>
      </c>
      <c r="D165" s="72"/>
      <c r="E165" s="72">
        <f t="shared" ref="E165:M165" si="17">COUNTIF(E70:E148,"&lt;10")-E164-E163-E162-E161</f>
        <v>29</v>
      </c>
      <c r="F165" s="72">
        <f t="shared" si="17"/>
        <v>0</v>
      </c>
      <c r="G165" s="72">
        <f t="shared" si="17"/>
        <v>36</v>
      </c>
      <c r="H165" s="72">
        <f t="shared" si="17"/>
        <v>0</v>
      </c>
      <c r="I165" s="72">
        <f t="shared" si="17"/>
        <v>15</v>
      </c>
      <c r="J165" s="72">
        <f t="shared" si="17"/>
        <v>0</v>
      </c>
      <c r="K165" s="72">
        <f t="shared" si="17"/>
        <v>30</v>
      </c>
      <c r="L165" s="72">
        <f t="shared" si="17"/>
        <v>0</v>
      </c>
      <c r="M165" s="72">
        <f t="shared" si="17"/>
        <v>26</v>
      </c>
      <c r="N165" s="72"/>
      <c r="O165" s="72">
        <f>COUNTIF(O70:O148,"&lt;10")-O164-O163-O162-O161</f>
        <v>13</v>
      </c>
      <c r="P165" s="72">
        <f>COUNTIF(P70:P148,"&lt;10")-P164-P163-P162-P161</f>
        <v>24</v>
      </c>
    </row>
    <row r="166" spans="1:16">
      <c r="A166" s="72"/>
      <c r="B166" s="72"/>
      <c r="C166" s="75">
        <v>10</v>
      </c>
      <c r="D166" s="76"/>
      <c r="E166" s="76">
        <f t="shared" ref="E166:M166" si="18">COUNTIF(E70:E148,"=10")</f>
        <v>20</v>
      </c>
      <c r="F166" s="76">
        <f t="shared" si="18"/>
        <v>0</v>
      </c>
      <c r="G166" s="76">
        <f t="shared" si="18"/>
        <v>34</v>
      </c>
      <c r="H166" s="76">
        <f t="shared" si="18"/>
        <v>0</v>
      </c>
      <c r="I166" s="76">
        <f t="shared" si="18"/>
        <v>12</v>
      </c>
      <c r="J166" s="76">
        <f t="shared" si="18"/>
        <v>0</v>
      </c>
      <c r="K166" s="76">
        <f t="shared" si="18"/>
        <v>12</v>
      </c>
      <c r="L166" s="76">
        <f t="shared" si="18"/>
        <v>0</v>
      </c>
      <c r="M166" s="76">
        <f t="shared" si="18"/>
        <v>22</v>
      </c>
      <c r="N166" s="76"/>
      <c r="O166" s="76">
        <f>COUNTIF(O70:O148,"=10")</f>
        <v>6</v>
      </c>
      <c r="P166" s="76">
        <f>COUNTIF(P70:P148,"=10")</f>
        <v>9</v>
      </c>
    </row>
  </sheetData>
  <mergeCells count="24">
    <mergeCell ref="P69:Q69"/>
    <mergeCell ref="L48:M48"/>
    <mergeCell ref="A1:N1"/>
    <mergeCell ref="A2:Q2"/>
    <mergeCell ref="A4:A5"/>
    <mergeCell ref="B4:B5"/>
    <mergeCell ref="E44:F44"/>
    <mergeCell ref="H44:I44"/>
    <mergeCell ref="C64:Q64"/>
    <mergeCell ref="C65:O65"/>
    <mergeCell ref="C66:O66"/>
    <mergeCell ref="A68:A69"/>
    <mergeCell ref="C68:C69"/>
    <mergeCell ref="D68:E68"/>
    <mergeCell ref="F68:G68"/>
    <mergeCell ref="H68:I68"/>
    <mergeCell ref="J68:K68"/>
    <mergeCell ref="L68:M68"/>
    <mergeCell ref="P68:Q68"/>
    <mergeCell ref="D69:E69"/>
    <mergeCell ref="F69:G69"/>
    <mergeCell ref="H69:I69"/>
    <mergeCell ref="J69:K69"/>
    <mergeCell ref="L69:M69"/>
  </mergeCells>
  <dataValidations count="1">
    <dataValidation allowBlank="1" showInputMessage="1" showErrorMessage="1" prompt="Name of Candidate (Maximum up to 32 characters)" sqref="WVK983045:WVK983078 C65541:C65574 IY65541:IY65574 SU65541:SU65574 ACQ65541:ACQ65574 AMM65541:AMM65574 AWI65541:AWI65574 BGE65541:BGE65574 BQA65541:BQA65574 BZW65541:BZW65574 CJS65541:CJS65574 CTO65541:CTO65574 DDK65541:DDK65574 DNG65541:DNG65574 DXC65541:DXC65574 EGY65541:EGY65574 EQU65541:EQU65574 FAQ65541:FAQ65574 FKM65541:FKM65574 FUI65541:FUI65574 GEE65541:GEE65574 GOA65541:GOA65574 GXW65541:GXW65574 HHS65541:HHS65574 HRO65541:HRO65574 IBK65541:IBK65574 ILG65541:ILG65574 IVC65541:IVC65574 JEY65541:JEY65574 JOU65541:JOU65574 JYQ65541:JYQ65574 KIM65541:KIM65574 KSI65541:KSI65574 LCE65541:LCE65574 LMA65541:LMA65574 LVW65541:LVW65574 MFS65541:MFS65574 MPO65541:MPO65574 MZK65541:MZK65574 NJG65541:NJG65574 NTC65541:NTC65574 OCY65541:OCY65574 OMU65541:OMU65574 OWQ65541:OWQ65574 PGM65541:PGM65574 PQI65541:PQI65574 QAE65541:QAE65574 QKA65541:QKA65574 QTW65541:QTW65574 RDS65541:RDS65574 RNO65541:RNO65574 RXK65541:RXK65574 SHG65541:SHG65574 SRC65541:SRC65574 TAY65541:TAY65574 TKU65541:TKU65574 TUQ65541:TUQ65574 UEM65541:UEM65574 UOI65541:UOI65574 UYE65541:UYE65574 VIA65541:VIA65574 VRW65541:VRW65574 WBS65541:WBS65574 WLO65541:WLO65574 WVK65541:WVK65574 C131077:C131110 IY131077:IY131110 SU131077:SU131110 ACQ131077:ACQ131110 AMM131077:AMM131110 AWI131077:AWI131110 BGE131077:BGE131110 BQA131077:BQA131110 BZW131077:BZW131110 CJS131077:CJS131110 CTO131077:CTO131110 DDK131077:DDK131110 DNG131077:DNG131110 DXC131077:DXC131110 EGY131077:EGY131110 EQU131077:EQU131110 FAQ131077:FAQ131110 FKM131077:FKM131110 FUI131077:FUI131110 GEE131077:GEE131110 GOA131077:GOA131110 GXW131077:GXW131110 HHS131077:HHS131110 HRO131077:HRO131110 IBK131077:IBK131110 ILG131077:ILG131110 IVC131077:IVC131110 JEY131077:JEY131110 JOU131077:JOU131110 JYQ131077:JYQ131110 KIM131077:KIM131110 KSI131077:KSI131110 LCE131077:LCE131110 LMA131077:LMA131110 LVW131077:LVW131110 MFS131077:MFS131110 MPO131077:MPO131110 MZK131077:MZK131110 NJG131077:NJG131110 NTC131077:NTC131110 OCY131077:OCY131110 OMU131077:OMU131110 OWQ131077:OWQ131110 PGM131077:PGM131110 PQI131077:PQI131110 QAE131077:QAE131110 QKA131077:QKA131110 QTW131077:QTW131110 RDS131077:RDS131110 RNO131077:RNO131110 RXK131077:RXK131110 SHG131077:SHG131110 SRC131077:SRC131110 TAY131077:TAY131110 TKU131077:TKU131110 TUQ131077:TUQ131110 UEM131077:UEM131110 UOI131077:UOI131110 UYE131077:UYE131110 VIA131077:VIA131110 VRW131077:VRW131110 WBS131077:WBS131110 WLO131077:WLO131110 WVK131077:WVK131110 C196613:C196646 IY196613:IY196646 SU196613:SU196646 ACQ196613:ACQ196646 AMM196613:AMM196646 AWI196613:AWI196646 BGE196613:BGE196646 BQA196613:BQA196646 BZW196613:BZW196646 CJS196613:CJS196646 CTO196613:CTO196646 DDK196613:DDK196646 DNG196613:DNG196646 DXC196613:DXC196646 EGY196613:EGY196646 EQU196613:EQU196646 FAQ196613:FAQ196646 FKM196613:FKM196646 FUI196613:FUI196646 GEE196613:GEE196646 GOA196613:GOA196646 GXW196613:GXW196646 HHS196613:HHS196646 HRO196613:HRO196646 IBK196613:IBK196646 ILG196613:ILG196646 IVC196613:IVC196646 JEY196613:JEY196646 JOU196613:JOU196646 JYQ196613:JYQ196646 KIM196613:KIM196646 KSI196613:KSI196646 LCE196613:LCE196646 LMA196613:LMA196646 LVW196613:LVW196646 MFS196613:MFS196646 MPO196613:MPO196646 MZK196613:MZK196646 NJG196613:NJG196646 NTC196613:NTC196646 OCY196613:OCY196646 OMU196613:OMU196646 OWQ196613:OWQ196646 PGM196613:PGM196646 PQI196613:PQI196646 QAE196613:QAE196646 QKA196613:QKA196646 QTW196613:QTW196646 RDS196613:RDS196646 RNO196613:RNO196646 RXK196613:RXK196646 SHG196613:SHG196646 SRC196613:SRC196646 TAY196613:TAY196646 TKU196613:TKU196646 TUQ196613:TUQ196646 UEM196613:UEM196646 UOI196613:UOI196646 UYE196613:UYE196646 VIA196613:VIA196646 VRW196613:VRW196646 WBS196613:WBS196646 WLO196613:WLO196646 WVK196613:WVK196646 C262149:C262182 IY262149:IY262182 SU262149:SU262182 ACQ262149:ACQ262182 AMM262149:AMM262182 AWI262149:AWI262182 BGE262149:BGE262182 BQA262149:BQA262182 BZW262149:BZW262182 CJS262149:CJS262182 CTO262149:CTO262182 DDK262149:DDK262182 DNG262149:DNG262182 DXC262149:DXC262182 EGY262149:EGY262182 EQU262149:EQU262182 FAQ262149:FAQ262182 FKM262149:FKM262182 FUI262149:FUI262182 GEE262149:GEE262182 GOA262149:GOA262182 GXW262149:GXW262182 HHS262149:HHS262182 HRO262149:HRO262182 IBK262149:IBK262182 ILG262149:ILG262182 IVC262149:IVC262182 JEY262149:JEY262182 JOU262149:JOU262182 JYQ262149:JYQ262182 KIM262149:KIM262182 KSI262149:KSI262182 LCE262149:LCE262182 LMA262149:LMA262182 LVW262149:LVW262182 MFS262149:MFS262182 MPO262149:MPO262182 MZK262149:MZK262182 NJG262149:NJG262182 NTC262149:NTC262182 OCY262149:OCY262182 OMU262149:OMU262182 OWQ262149:OWQ262182 PGM262149:PGM262182 PQI262149:PQI262182 QAE262149:QAE262182 QKA262149:QKA262182 QTW262149:QTW262182 RDS262149:RDS262182 RNO262149:RNO262182 RXK262149:RXK262182 SHG262149:SHG262182 SRC262149:SRC262182 TAY262149:TAY262182 TKU262149:TKU262182 TUQ262149:TUQ262182 UEM262149:UEM262182 UOI262149:UOI262182 UYE262149:UYE262182 VIA262149:VIA262182 VRW262149:VRW262182 WBS262149:WBS262182 WLO262149:WLO262182 WVK262149:WVK262182 C327685:C327718 IY327685:IY327718 SU327685:SU327718 ACQ327685:ACQ327718 AMM327685:AMM327718 AWI327685:AWI327718 BGE327685:BGE327718 BQA327685:BQA327718 BZW327685:BZW327718 CJS327685:CJS327718 CTO327685:CTO327718 DDK327685:DDK327718 DNG327685:DNG327718 DXC327685:DXC327718 EGY327685:EGY327718 EQU327685:EQU327718 FAQ327685:FAQ327718 FKM327685:FKM327718 FUI327685:FUI327718 GEE327685:GEE327718 GOA327685:GOA327718 GXW327685:GXW327718 HHS327685:HHS327718 HRO327685:HRO327718 IBK327685:IBK327718 ILG327685:ILG327718 IVC327685:IVC327718 JEY327685:JEY327718 JOU327685:JOU327718 JYQ327685:JYQ327718 KIM327685:KIM327718 KSI327685:KSI327718 LCE327685:LCE327718 LMA327685:LMA327718 LVW327685:LVW327718 MFS327685:MFS327718 MPO327685:MPO327718 MZK327685:MZK327718 NJG327685:NJG327718 NTC327685:NTC327718 OCY327685:OCY327718 OMU327685:OMU327718 OWQ327685:OWQ327718 PGM327685:PGM327718 PQI327685:PQI327718 QAE327685:QAE327718 QKA327685:QKA327718 QTW327685:QTW327718 RDS327685:RDS327718 RNO327685:RNO327718 RXK327685:RXK327718 SHG327685:SHG327718 SRC327685:SRC327718 TAY327685:TAY327718 TKU327685:TKU327718 TUQ327685:TUQ327718 UEM327685:UEM327718 UOI327685:UOI327718 UYE327685:UYE327718 VIA327685:VIA327718 VRW327685:VRW327718 WBS327685:WBS327718 WLO327685:WLO327718 WVK327685:WVK327718 C393221:C393254 IY393221:IY393254 SU393221:SU393254 ACQ393221:ACQ393254 AMM393221:AMM393254 AWI393221:AWI393254 BGE393221:BGE393254 BQA393221:BQA393254 BZW393221:BZW393254 CJS393221:CJS393254 CTO393221:CTO393254 DDK393221:DDK393254 DNG393221:DNG393254 DXC393221:DXC393254 EGY393221:EGY393254 EQU393221:EQU393254 FAQ393221:FAQ393254 FKM393221:FKM393254 FUI393221:FUI393254 GEE393221:GEE393254 GOA393221:GOA393254 GXW393221:GXW393254 HHS393221:HHS393254 HRO393221:HRO393254 IBK393221:IBK393254 ILG393221:ILG393254 IVC393221:IVC393254 JEY393221:JEY393254 JOU393221:JOU393254 JYQ393221:JYQ393254 KIM393221:KIM393254 KSI393221:KSI393254 LCE393221:LCE393254 LMA393221:LMA393254 LVW393221:LVW393254 MFS393221:MFS393254 MPO393221:MPO393254 MZK393221:MZK393254 NJG393221:NJG393254 NTC393221:NTC393254 OCY393221:OCY393254 OMU393221:OMU393254 OWQ393221:OWQ393254 PGM393221:PGM393254 PQI393221:PQI393254 QAE393221:QAE393254 QKA393221:QKA393254 QTW393221:QTW393254 RDS393221:RDS393254 RNO393221:RNO393254 RXK393221:RXK393254 SHG393221:SHG393254 SRC393221:SRC393254 TAY393221:TAY393254 TKU393221:TKU393254 TUQ393221:TUQ393254 UEM393221:UEM393254 UOI393221:UOI393254 UYE393221:UYE393254 VIA393221:VIA393254 VRW393221:VRW393254 WBS393221:WBS393254 WLO393221:WLO393254 WVK393221:WVK393254 C458757:C458790 IY458757:IY458790 SU458757:SU458790 ACQ458757:ACQ458790 AMM458757:AMM458790 AWI458757:AWI458790 BGE458757:BGE458790 BQA458757:BQA458790 BZW458757:BZW458790 CJS458757:CJS458790 CTO458757:CTO458790 DDK458757:DDK458790 DNG458757:DNG458790 DXC458757:DXC458790 EGY458757:EGY458790 EQU458757:EQU458790 FAQ458757:FAQ458790 FKM458757:FKM458790 FUI458757:FUI458790 GEE458757:GEE458790 GOA458757:GOA458790 GXW458757:GXW458790 HHS458757:HHS458790 HRO458757:HRO458790 IBK458757:IBK458790 ILG458757:ILG458790 IVC458757:IVC458790 JEY458757:JEY458790 JOU458757:JOU458790 JYQ458757:JYQ458790 KIM458757:KIM458790 KSI458757:KSI458790 LCE458757:LCE458790 LMA458757:LMA458790 LVW458757:LVW458790 MFS458757:MFS458790 MPO458757:MPO458790 MZK458757:MZK458790 NJG458757:NJG458790 NTC458757:NTC458790 OCY458757:OCY458790 OMU458757:OMU458790 OWQ458757:OWQ458790 PGM458757:PGM458790 PQI458757:PQI458790 QAE458757:QAE458790 QKA458757:QKA458790 QTW458757:QTW458790 RDS458757:RDS458790 RNO458757:RNO458790 RXK458757:RXK458790 SHG458757:SHG458790 SRC458757:SRC458790 TAY458757:TAY458790 TKU458757:TKU458790 TUQ458757:TUQ458790 UEM458757:UEM458790 UOI458757:UOI458790 UYE458757:UYE458790 VIA458757:VIA458790 VRW458757:VRW458790 WBS458757:WBS458790 WLO458757:WLO458790 WVK458757:WVK458790 C524293:C524326 IY524293:IY524326 SU524293:SU524326 ACQ524293:ACQ524326 AMM524293:AMM524326 AWI524293:AWI524326 BGE524293:BGE524326 BQA524293:BQA524326 BZW524293:BZW524326 CJS524293:CJS524326 CTO524293:CTO524326 DDK524293:DDK524326 DNG524293:DNG524326 DXC524293:DXC524326 EGY524293:EGY524326 EQU524293:EQU524326 FAQ524293:FAQ524326 FKM524293:FKM524326 FUI524293:FUI524326 GEE524293:GEE524326 GOA524293:GOA524326 GXW524293:GXW524326 HHS524293:HHS524326 HRO524293:HRO524326 IBK524293:IBK524326 ILG524293:ILG524326 IVC524293:IVC524326 JEY524293:JEY524326 JOU524293:JOU524326 JYQ524293:JYQ524326 KIM524293:KIM524326 KSI524293:KSI524326 LCE524293:LCE524326 LMA524293:LMA524326 LVW524293:LVW524326 MFS524293:MFS524326 MPO524293:MPO524326 MZK524293:MZK524326 NJG524293:NJG524326 NTC524293:NTC524326 OCY524293:OCY524326 OMU524293:OMU524326 OWQ524293:OWQ524326 PGM524293:PGM524326 PQI524293:PQI524326 QAE524293:QAE524326 QKA524293:QKA524326 QTW524293:QTW524326 RDS524293:RDS524326 RNO524293:RNO524326 RXK524293:RXK524326 SHG524293:SHG524326 SRC524293:SRC524326 TAY524293:TAY524326 TKU524293:TKU524326 TUQ524293:TUQ524326 UEM524293:UEM524326 UOI524293:UOI524326 UYE524293:UYE524326 VIA524293:VIA524326 VRW524293:VRW524326 WBS524293:WBS524326 WLO524293:WLO524326 WVK524293:WVK524326 C589829:C589862 IY589829:IY589862 SU589829:SU589862 ACQ589829:ACQ589862 AMM589829:AMM589862 AWI589829:AWI589862 BGE589829:BGE589862 BQA589829:BQA589862 BZW589829:BZW589862 CJS589829:CJS589862 CTO589829:CTO589862 DDK589829:DDK589862 DNG589829:DNG589862 DXC589829:DXC589862 EGY589829:EGY589862 EQU589829:EQU589862 FAQ589829:FAQ589862 FKM589829:FKM589862 FUI589829:FUI589862 GEE589829:GEE589862 GOA589829:GOA589862 GXW589829:GXW589862 HHS589829:HHS589862 HRO589829:HRO589862 IBK589829:IBK589862 ILG589829:ILG589862 IVC589829:IVC589862 JEY589829:JEY589862 JOU589829:JOU589862 JYQ589829:JYQ589862 KIM589829:KIM589862 KSI589829:KSI589862 LCE589829:LCE589862 LMA589829:LMA589862 LVW589829:LVW589862 MFS589829:MFS589862 MPO589829:MPO589862 MZK589829:MZK589862 NJG589829:NJG589862 NTC589829:NTC589862 OCY589829:OCY589862 OMU589829:OMU589862 OWQ589829:OWQ589862 PGM589829:PGM589862 PQI589829:PQI589862 QAE589829:QAE589862 QKA589829:QKA589862 QTW589829:QTW589862 RDS589829:RDS589862 RNO589829:RNO589862 RXK589829:RXK589862 SHG589829:SHG589862 SRC589829:SRC589862 TAY589829:TAY589862 TKU589829:TKU589862 TUQ589829:TUQ589862 UEM589829:UEM589862 UOI589829:UOI589862 UYE589829:UYE589862 VIA589829:VIA589862 VRW589829:VRW589862 WBS589829:WBS589862 WLO589829:WLO589862 WVK589829:WVK589862 C655365:C655398 IY655365:IY655398 SU655365:SU655398 ACQ655365:ACQ655398 AMM655365:AMM655398 AWI655365:AWI655398 BGE655365:BGE655398 BQA655365:BQA655398 BZW655365:BZW655398 CJS655365:CJS655398 CTO655365:CTO655398 DDK655365:DDK655398 DNG655365:DNG655398 DXC655365:DXC655398 EGY655365:EGY655398 EQU655365:EQU655398 FAQ655365:FAQ655398 FKM655365:FKM655398 FUI655365:FUI655398 GEE655365:GEE655398 GOA655365:GOA655398 GXW655365:GXW655398 HHS655365:HHS655398 HRO655365:HRO655398 IBK655365:IBK655398 ILG655365:ILG655398 IVC655365:IVC655398 JEY655365:JEY655398 JOU655365:JOU655398 JYQ655365:JYQ655398 KIM655365:KIM655398 KSI655365:KSI655398 LCE655365:LCE655398 LMA655365:LMA655398 LVW655365:LVW655398 MFS655365:MFS655398 MPO655365:MPO655398 MZK655365:MZK655398 NJG655365:NJG655398 NTC655365:NTC655398 OCY655365:OCY655398 OMU655365:OMU655398 OWQ655365:OWQ655398 PGM655365:PGM655398 PQI655365:PQI655398 QAE655365:QAE655398 QKA655365:QKA655398 QTW655365:QTW655398 RDS655365:RDS655398 RNO655365:RNO655398 RXK655365:RXK655398 SHG655365:SHG655398 SRC655365:SRC655398 TAY655365:TAY655398 TKU655365:TKU655398 TUQ655365:TUQ655398 UEM655365:UEM655398 UOI655365:UOI655398 UYE655365:UYE655398 VIA655365:VIA655398 VRW655365:VRW655398 WBS655365:WBS655398 WLO655365:WLO655398 WVK655365:WVK655398 C720901:C720934 IY720901:IY720934 SU720901:SU720934 ACQ720901:ACQ720934 AMM720901:AMM720934 AWI720901:AWI720934 BGE720901:BGE720934 BQA720901:BQA720934 BZW720901:BZW720934 CJS720901:CJS720934 CTO720901:CTO720934 DDK720901:DDK720934 DNG720901:DNG720934 DXC720901:DXC720934 EGY720901:EGY720934 EQU720901:EQU720934 FAQ720901:FAQ720934 FKM720901:FKM720934 FUI720901:FUI720934 GEE720901:GEE720934 GOA720901:GOA720934 GXW720901:GXW720934 HHS720901:HHS720934 HRO720901:HRO720934 IBK720901:IBK720934 ILG720901:ILG720934 IVC720901:IVC720934 JEY720901:JEY720934 JOU720901:JOU720934 JYQ720901:JYQ720934 KIM720901:KIM720934 KSI720901:KSI720934 LCE720901:LCE720934 LMA720901:LMA720934 LVW720901:LVW720934 MFS720901:MFS720934 MPO720901:MPO720934 MZK720901:MZK720934 NJG720901:NJG720934 NTC720901:NTC720934 OCY720901:OCY720934 OMU720901:OMU720934 OWQ720901:OWQ720934 PGM720901:PGM720934 PQI720901:PQI720934 QAE720901:QAE720934 QKA720901:QKA720934 QTW720901:QTW720934 RDS720901:RDS720934 RNO720901:RNO720934 RXK720901:RXK720934 SHG720901:SHG720934 SRC720901:SRC720934 TAY720901:TAY720934 TKU720901:TKU720934 TUQ720901:TUQ720934 UEM720901:UEM720934 UOI720901:UOI720934 UYE720901:UYE720934 VIA720901:VIA720934 VRW720901:VRW720934 WBS720901:WBS720934 WLO720901:WLO720934 WVK720901:WVK720934 C786437:C786470 IY786437:IY786470 SU786437:SU786470 ACQ786437:ACQ786470 AMM786437:AMM786470 AWI786437:AWI786470 BGE786437:BGE786470 BQA786437:BQA786470 BZW786437:BZW786470 CJS786437:CJS786470 CTO786437:CTO786470 DDK786437:DDK786470 DNG786437:DNG786470 DXC786437:DXC786470 EGY786437:EGY786470 EQU786437:EQU786470 FAQ786437:FAQ786470 FKM786437:FKM786470 FUI786437:FUI786470 GEE786437:GEE786470 GOA786437:GOA786470 GXW786437:GXW786470 HHS786437:HHS786470 HRO786437:HRO786470 IBK786437:IBK786470 ILG786437:ILG786470 IVC786437:IVC786470 JEY786437:JEY786470 JOU786437:JOU786470 JYQ786437:JYQ786470 KIM786437:KIM786470 KSI786437:KSI786470 LCE786437:LCE786470 LMA786437:LMA786470 LVW786437:LVW786470 MFS786437:MFS786470 MPO786437:MPO786470 MZK786437:MZK786470 NJG786437:NJG786470 NTC786437:NTC786470 OCY786437:OCY786470 OMU786437:OMU786470 OWQ786437:OWQ786470 PGM786437:PGM786470 PQI786437:PQI786470 QAE786437:QAE786470 QKA786437:QKA786470 QTW786437:QTW786470 RDS786437:RDS786470 RNO786437:RNO786470 RXK786437:RXK786470 SHG786437:SHG786470 SRC786437:SRC786470 TAY786437:TAY786470 TKU786437:TKU786470 TUQ786437:TUQ786470 UEM786437:UEM786470 UOI786437:UOI786470 UYE786437:UYE786470 VIA786437:VIA786470 VRW786437:VRW786470 WBS786437:WBS786470 WLO786437:WLO786470 WVK786437:WVK786470 C851973:C852006 IY851973:IY852006 SU851973:SU852006 ACQ851973:ACQ852006 AMM851973:AMM852006 AWI851973:AWI852006 BGE851973:BGE852006 BQA851973:BQA852006 BZW851973:BZW852006 CJS851973:CJS852006 CTO851973:CTO852006 DDK851973:DDK852006 DNG851973:DNG852006 DXC851973:DXC852006 EGY851973:EGY852006 EQU851973:EQU852006 FAQ851973:FAQ852006 FKM851973:FKM852006 FUI851973:FUI852006 GEE851973:GEE852006 GOA851973:GOA852006 GXW851973:GXW852006 HHS851973:HHS852006 HRO851973:HRO852006 IBK851973:IBK852006 ILG851973:ILG852006 IVC851973:IVC852006 JEY851973:JEY852006 JOU851973:JOU852006 JYQ851973:JYQ852006 KIM851973:KIM852006 KSI851973:KSI852006 LCE851973:LCE852006 LMA851973:LMA852006 LVW851973:LVW852006 MFS851973:MFS852006 MPO851973:MPO852006 MZK851973:MZK852006 NJG851973:NJG852006 NTC851973:NTC852006 OCY851973:OCY852006 OMU851973:OMU852006 OWQ851973:OWQ852006 PGM851973:PGM852006 PQI851973:PQI852006 QAE851973:QAE852006 QKA851973:QKA852006 QTW851973:QTW852006 RDS851973:RDS852006 RNO851973:RNO852006 RXK851973:RXK852006 SHG851973:SHG852006 SRC851973:SRC852006 TAY851973:TAY852006 TKU851973:TKU852006 TUQ851973:TUQ852006 UEM851973:UEM852006 UOI851973:UOI852006 UYE851973:UYE852006 VIA851973:VIA852006 VRW851973:VRW852006 WBS851973:WBS852006 WLO851973:WLO852006 WVK851973:WVK852006 C917509:C917542 IY917509:IY917542 SU917509:SU917542 ACQ917509:ACQ917542 AMM917509:AMM917542 AWI917509:AWI917542 BGE917509:BGE917542 BQA917509:BQA917542 BZW917509:BZW917542 CJS917509:CJS917542 CTO917509:CTO917542 DDK917509:DDK917542 DNG917509:DNG917542 DXC917509:DXC917542 EGY917509:EGY917542 EQU917509:EQU917542 FAQ917509:FAQ917542 FKM917509:FKM917542 FUI917509:FUI917542 GEE917509:GEE917542 GOA917509:GOA917542 GXW917509:GXW917542 HHS917509:HHS917542 HRO917509:HRO917542 IBK917509:IBK917542 ILG917509:ILG917542 IVC917509:IVC917542 JEY917509:JEY917542 JOU917509:JOU917542 JYQ917509:JYQ917542 KIM917509:KIM917542 KSI917509:KSI917542 LCE917509:LCE917542 LMA917509:LMA917542 LVW917509:LVW917542 MFS917509:MFS917542 MPO917509:MPO917542 MZK917509:MZK917542 NJG917509:NJG917542 NTC917509:NTC917542 OCY917509:OCY917542 OMU917509:OMU917542 OWQ917509:OWQ917542 PGM917509:PGM917542 PQI917509:PQI917542 QAE917509:QAE917542 QKA917509:QKA917542 QTW917509:QTW917542 RDS917509:RDS917542 RNO917509:RNO917542 RXK917509:RXK917542 SHG917509:SHG917542 SRC917509:SRC917542 TAY917509:TAY917542 TKU917509:TKU917542 TUQ917509:TUQ917542 UEM917509:UEM917542 UOI917509:UOI917542 UYE917509:UYE917542 VIA917509:VIA917542 VRW917509:VRW917542 WBS917509:WBS917542 WLO917509:WLO917542 WVK917509:WVK917542 C983045:C983078 IY983045:IY983078 SU983045:SU983078 ACQ983045:ACQ983078 AMM983045:AMM983078 AWI983045:AWI983078 BGE983045:BGE983078 BQA983045:BQA983078 BZW983045:BZW983078 CJS983045:CJS983078 CTO983045:CTO983078 DDK983045:DDK983078 DNG983045:DNG983078 DXC983045:DXC983078 EGY983045:EGY983078 EQU983045:EQU983078 FAQ983045:FAQ983078 FKM983045:FKM983078 FUI983045:FUI983078 GEE983045:GEE983078 GOA983045:GOA983078 GXW983045:GXW983078 HHS983045:HHS983078 HRO983045:HRO983078 IBK983045:IBK983078 ILG983045:ILG983078 IVC983045:IVC983078 JEY983045:JEY983078 JOU983045:JOU983078 JYQ983045:JYQ983078 KIM983045:KIM983078 KSI983045:KSI983078 LCE983045:LCE983078 LMA983045:LMA983078 LVW983045:LVW983078 MFS983045:MFS983078 MPO983045:MPO983078 MZK983045:MZK983078 NJG983045:NJG983078 NTC983045:NTC983078 OCY983045:OCY983078 OMU983045:OMU983078 OWQ983045:OWQ983078 PGM983045:PGM983078 PQI983045:PQI983078 QAE983045:QAE983078 QKA983045:QKA983078 QTW983045:QTW983078 RDS983045:RDS983078 RNO983045:RNO983078 RXK983045:RXK983078 SHG983045:SHG983078 SRC983045:SRC983078 TAY983045:TAY983078 TKU983045:TKU983078 TUQ983045:TUQ983078 UEM983045:UEM983078 UOI983045:UOI983078 UYE983045:UYE983078 VIA983045:VIA983078 VRW983045:VRW983078 WBS983045:WBS983078 WLO983045:WLO983078 C70:C148 C6:C39 WVK6:WVK39 WLO6:WLO39 WBS6:WBS39 VRW6:VRW39 VIA6:VIA39 UYE6:UYE39 UOI6:UOI39 UEM6:UEM39 TUQ6:TUQ39 TKU6:TKU39 TAY6:TAY39 SRC6:SRC39 SHG6:SHG39 RXK6:RXK39 RNO6:RNO39 RDS6:RDS39 QTW6:QTW39 QKA6:QKA39 QAE6:QAE39 PQI6:PQI39 PGM6:PGM39 OWQ6:OWQ39 OMU6:OMU39 OCY6:OCY39 NTC6:NTC39 NJG6:NJG39 MZK6:MZK39 MPO6:MPO39 MFS6:MFS39 LVW6:LVW39 LMA6:LMA39 LCE6:LCE39 KSI6:KSI39 KIM6:KIM39 JYQ6:JYQ39 JOU6:JOU39 JEY6:JEY39 IVC6:IVC39 ILG6:ILG39 IBK6:IBK39 HRO6:HRO39 HHS6:HHS39 GXW6:GXW39 GOA6:GOA39 GEE6:GEE39 FUI6:FUI39 FKM6:FKM39 FAQ6:FAQ39 EQU6:EQU39 EGY6:EGY39 DXC6:DXC39 DNG6:DNG39 DDK6:DDK39 CTO6:CTO39 CJS6:CJS39 BZW6:BZW39 BQA6:BQA39 BGE6:BGE39 AWI6:AWI39 AMM6:AMM39 ACQ6:ACQ39 SU6:SU39 IY6:IY39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1"/>
  <sheetViews>
    <sheetView topLeftCell="A91" workbookViewId="0">
      <selection sqref="A1:Q101"/>
    </sheetView>
  </sheetViews>
  <sheetFormatPr defaultRowHeight="15"/>
  <cols>
    <col min="2" max="2" width="5.7109375" customWidth="1"/>
    <col min="3" max="3" width="22.42578125" customWidth="1"/>
    <col min="4" max="16" width="5.7109375" customWidth="1"/>
    <col min="17" max="17" width="6.140625" customWidth="1"/>
    <col min="258" max="258" width="33.85546875" customWidth="1"/>
    <col min="259" max="270" width="6.140625" customWidth="1"/>
    <col min="271" max="271" width="9.7109375" customWidth="1"/>
    <col min="272" max="272" width="6.140625" customWidth="1"/>
    <col min="273" max="273" width="6.7109375" customWidth="1"/>
    <col min="514" max="514" width="33.85546875" customWidth="1"/>
    <col min="515" max="526" width="6.140625" customWidth="1"/>
    <col min="527" max="527" width="9.7109375" customWidth="1"/>
    <col min="528" max="528" width="6.140625" customWidth="1"/>
    <col min="529" max="529" width="6.7109375" customWidth="1"/>
    <col min="770" max="770" width="33.85546875" customWidth="1"/>
    <col min="771" max="782" width="6.140625" customWidth="1"/>
    <col min="783" max="783" width="9.7109375" customWidth="1"/>
    <col min="784" max="784" width="6.140625" customWidth="1"/>
    <col min="785" max="785" width="6.7109375" customWidth="1"/>
    <col min="1026" max="1026" width="33.85546875" customWidth="1"/>
    <col min="1027" max="1038" width="6.140625" customWidth="1"/>
    <col min="1039" max="1039" width="9.7109375" customWidth="1"/>
    <col min="1040" max="1040" width="6.140625" customWidth="1"/>
    <col min="1041" max="1041" width="6.7109375" customWidth="1"/>
    <col min="1282" max="1282" width="33.85546875" customWidth="1"/>
    <col min="1283" max="1294" width="6.140625" customWidth="1"/>
    <col min="1295" max="1295" width="9.7109375" customWidth="1"/>
    <col min="1296" max="1296" width="6.140625" customWidth="1"/>
    <col min="1297" max="1297" width="6.7109375" customWidth="1"/>
    <col min="1538" max="1538" width="33.85546875" customWidth="1"/>
    <col min="1539" max="1550" width="6.140625" customWidth="1"/>
    <col min="1551" max="1551" width="9.7109375" customWidth="1"/>
    <col min="1552" max="1552" width="6.140625" customWidth="1"/>
    <col min="1553" max="1553" width="6.7109375" customWidth="1"/>
    <col min="1794" max="1794" width="33.85546875" customWidth="1"/>
    <col min="1795" max="1806" width="6.140625" customWidth="1"/>
    <col min="1807" max="1807" width="9.7109375" customWidth="1"/>
    <col min="1808" max="1808" width="6.140625" customWidth="1"/>
    <col min="1809" max="1809" width="6.7109375" customWidth="1"/>
    <col min="2050" max="2050" width="33.85546875" customWidth="1"/>
    <col min="2051" max="2062" width="6.140625" customWidth="1"/>
    <col min="2063" max="2063" width="9.7109375" customWidth="1"/>
    <col min="2064" max="2064" width="6.140625" customWidth="1"/>
    <col min="2065" max="2065" width="6.7109375" customWidth="1"/>
    <col min="2306" max="2306" width="33.85546875" customWidth="1"/>
    <col min="2307" max="2318" width="6.140625" customWidth="1"/>
    <col min="2319" max="2319" width="9.7109375" customWidth="1"/>
    <col min="2320" max="2320" width="6.140625" customWidth="1"/>
    <col min="2321" max="2321" width="6.7109375" customWidth="1"/>
    <col min="2562" max="2562" width="33.85546875" customWidth="1"/>
    <col min="2563" max="2574" width="6.140625" customWidth="1"/>
    <col min="2575" max="2575" width="9.7109375" customWidth="1"/>
    <col min="2576" max="2576" width="6.140625" customWidth="1"/>
    <col min="2577" max="2577" width="6.7109375" customWidth="1"/>
    <col min="2818" max="2818" width="33.85546875" customWidth="1"/>
    <col min="2819" max="2830" width="6.140625" customWidth="1"/>
    <col min="2831" max="2831" width="9.7109375" customWidth="1"/>
    <col min="2832" max="2832" width="6.140625" customWidth="1"/>
    <col min="2833" max="2833" width="6.7109375" customWidth="1"/>
    <col min="3074" max="3074" width="33.85546875" customWidth="1"/>
    <col min="3075" max="3086" width="6.140625" customWidth="1"/>
    <col min="3087" max="3087" width="9.7109375" customWidth="1"/>
    <col min="3088" max="3088" width="6.140625" customWidth="1"/>
    <col min="3089" max="3089" width="6.7109375" customWidth="1"/>
    <col min="3330" max="3330" width="33.85546875" customWidth="1"/>
    <col min="3331" max="3342" width="6.140625" customWidth="1"/>
    <col min="3343" max="3343" width="9.7109375" customWidth="1"/>
    <col min="3344" max="3344" width="6.140625" customWidth="1"/>
    <col min="3345" max="3345" width="6.7109375" customWidth="1"/>
    <col min="3586" max="3586" width="33.85546875" customWidth="1"/>
    <col min="3587" max="3598" width="6.140625" customWidth="1"/>
    <col min="3599" max="3599" width="9.7109375" customWidth="1"/>
    <col min="3600" max="3600" width="6.140625" customWidth="1"/>
    <col min="3601" max="3601" width="6.7109375" customWidth="1"/>
    <col min="3842" max="3842" width="33.85546875" customWidth="1"/>
    <col min="3843" max="3854" width="6.140625" customWidth="1"/>
    <col min="3855" max="3855" width="9.7109375" customWidth="1"/>
    <col min="3856" max="3856" width="6.140625" customWidth="1"/>
    <col min="3857" max="3857" width="6.7109375" customWidth="1"/>
    <col min="4098" max="4098" width="33.85546875" customWidth="1"/>
    <col min="4099" max="4110" width="6.140625" customWidth="1"/>
    <col min="4111" max="4111" width="9.7109375" customWidth="1"/>
    <col min="4112" max="4112" width="6.140625" customWidth="1"/>
    <col min="4113" max="4113" width="6.7109375" customWidth="1"/>
    <col min="4354" max="4354" width="33.85546875" customWidth="1"/>
    <col min="4355" max="4366" width="6.140625" customWidth="1"/>
    <col min="4367" max="4367" width="9.7109375" customWidth="1"/>
    <col min="4368" max="4368" width="6.140625" customWidth="1"/>
    <col min="4369" max="4369" width="6.7109375" customWidth="1"/>
    <col min="4610" max="4610" width="33.85546875" customWidth="1"/>
    <col min="4611" max="4622" width="6.140625" customWidth="1"/>
    <col min="4623" max="4623" width="9.7109375" customWidth="1"/>
    <col min="4624" max="4624" width="6.140625" customWidth="1"/>
    <col min="4625" max="4625" width="6.7109375" customWidth="1"/>
    <col min="4866" max="4866" width="33.85546875" customWidth="1"/>
    <col min="4867" max="4878" width="6.140625" customWidth="1"/>
    <col min="4879" max="4879" width="9.7109375" customWidth="1"/>
    <col min="4880" max="4880" width="6.140625" customWidth="1"/>
    <col min="4881" max="4881" width="6.7109375" customWidth="1"/>
    <col min="5122" max="5122" width="33.85546875" customWidth="1"/>
    <col min="5123" max="5134" width="6.140625" customWidth="1"/>
    <col min="5135" max="5135" width="9.7109375" customWidth="1"/>
    <col min="5136" max="5136" width="6.140625" customWidth="1"/>
    <col min="5137" max="5137" width="6.7109375" customWidth="1"/>
    <col min="5378" max="5378" width="33.85546875" customWidth="1"/>
    <col min="5379" max="5390" width="6.140625" customWidth="1"/>
    <col min="5391" max="5391" width="9.7109375" customWidth="1"/>
    <col min="5392" max="5392" width="6.140625" customWidth="1"/>
    <col min="5393" max="5393" width="6.7109375" customWidth="1"/>
    <col min="5634" max="5634" width="33.85546875" customWidth="1"/>
    <col min="5635" max="5646" width="6.140625" customWidth="1"/>
    <col min="5647" max="5647" width="9.7109375" customWidth="1"/>
    <col min="5648" max="5648" width="6.140625" customWidth="1"/>
    <col min="5649" max="5649" width="6.7109375" customWidth="1"/>
    <col min="5890" max="5890" width="33.85546875" customWidth="1"/>
    <col min="5891" max="5902" width="6.140625" customWidth="1"/>
    <col min="5903" max="5903" width="9.7109375" customWidth="1"/>
    <col min="5904" max="5904" width="6.140625" customWidth="1"/>
    <col min="5905" max="5905" width="6.7109375" customWidth="1"/>
    <col min="6146" max="6146" width="33.85546875" customWidth="1"/>
    <col min="6147" max="6158" width="6.140625" customWidth="1"/>
    <col min="6159" max="6159" width="9.7109375" customWidth="1"/>
    <col min="6160" max="6160" width="6.140625" customWidth="1"/>
    <col min="6161" max="6161" width="6.7109375" customWidth="1"/>
    <col min="6402" max="6402" width="33.85546875" customWidth="1"/>
    <col min="6403" max="6414" width="6.140625" customWidth="1"/>
    <col min="6415" max="6415" width="9.7109375" customWidth="1"/>
    <col min="6416" max="6416" width="6.140625" customWidth="1"/>
    <col min="6417" max="6417" width="6.7109375" customWidth="1"/>
    <col min="6658" max="6658" width="33.85546875" customWidth="1"/>
    <col min="6659" max="6670" width="6.140625" customWidth="1"/>
    <col min="6671" max="6671" width="9.7109375" customWidth="1"/>
    <col min="6672" max="6672" width="6.140625" customWidth="1"/>
    <col min="6673" max="6673" width="6.7109375" customWidth="1"/>
    <col min="6914" max="6914" width="33.85546875" customWidth="1"/>
    <col min="6915" max="6926" width="6.140625" customWidth="1"/>
    <col min="6927" max="6927" width="9.7109375" customWidth="1"/>
    <col min="6928" max="6928" width="6.140625" customWidth="1"/>
    <col min="6929" max="6929" width="6.7109375" customWidth="1"/>
    <col min="7170" max="7170" width="33.85546875" customWidth="1"/>
    <col min="7171" max="7182" width="6.140625" customWidth="1"/>
    <col min="7183" max="7183" width="9.7109375" customWidth="1"/>
    <col min="7184" max="7184" width="6.140625" customWidth="1"/>
    <col min="7185" max="7185" width="6.7109375" customWidth="1"/>
    <col min="7426" max="7426" width="33.85546875" customWidth="1"/>
    <col min="7427" max="7438" width="6.140625" customWidth="1"/>
    <col min="7439" max="7439" width="9.7109375" customWidth="1"/>
    <col min="7440" max="7440" width="6.140625" customWidth="1"/>
    <col min="7441" max="7441" width="6.7109375" customWidth="1"/>
    <col min="7682" max="7682" width="33.85546875" customWidth="1"/>
    <col min="7683" max="7694" width="6.140625" customWidth="1"/>
    <col min="7695" max="7695" width="9.7109375" customWidth="1"/>
    <col min="7696" max="7696" width="6.140625" customWidth="1"/>
    <col min="7697" max="7697" width="6.7109375" customWidth="1"/>
    <col min="7938" max="7938" width="33.85546875" customWidth="1"/>
    <col min="7939" max="7950" width="6.140625" customWidth="1"/>
    <col min="7951" max="7951" width="9.7109375" customWidth="1"/>
    <col min="7952" max="7952" width="6.140625" customWidth="1"/>
    <col min="7953" max="7953" width="6.7109375" customWidth="1"/>
    <col min="8194" max="8194" width="33.85546875" customWidth="1"/>
    <col min="8195" max="8206" width="6.140625" customWidth="1"/>
    <col min="8207" max="8207" width="9.7109375" customWidth="1"/>
    <col min="8208" max="8208" width="6.140625" customWidth="1"/>
    <col min="8209" max="8209" width="6.7109375" customWidth="1"/>
    <col min="8450" max="8450" width="33.85546875" customWidth="1"/>
    <col min="8451" max="8462" width="6.140625" customWidth="1"/>
    <col min="8463" max="8463" width="9.7109375" customWidth="1"/>
    <col min="8464" max="8464" width="6.140625" customWidth="1"/>
    <col min="8465" max="8465" width="6.7109375" customWidth="1"/>
    <col min="8706" max="8706" width="33.85546875" customWidth="1"/>
    <col min="8707" max="8718" width="6.140625" customWidth="1"/>
    <col min="8719" max="8719" width="9.7109375" customWidth="1"/>
    <col min="8720" max="8720" width="6.140625" customWidth="1"/>
    <col min="8721" max="8721" width="6.7109375" customWidth="1"/>
    <col min="8962" max="8962" width="33.85546875" customWidth="1"/>
    <col min="8963" max="8974" width="6.140625" customWidth="1"/>
    <col min="8975" max="8975" width="9.7109375" customWidth="1"/>
    <col min="8976" max="8976" width="6.140625" customWidth="1"/>
    <col min="8977" max="8977" width="6.7109375" customWidth="1"/>
    <col min="9218" max="9218" width="33.85546875" customWidth="1"/>
    <col min="9219" max="9230" width="6.140625" customWidth="1"/>
    <col min="9231" max="9231" width="9.7109375" customWidth="1"/>
    <col min="9232" max="9232" width="6.140625" customWidth="1"/>
    <col min="9233" max="9233" width="6.7109375" customWidth="1"/>
    <col min="9474" max="9474" width="33.85546875" customWidth="1"/>
    <col min="9475" max="9486" width="6.140625" customWidth="1"/>
    <col min="9487" max="9487" width="9.7109375" customWidth="1"/>
    <col min="9488" max="9488" width="6.140625" customWidth="1"/>
    <col min="9489" max="9489" width="6.7109375" customWidth="1"/>
    <col min="9730" max="9730" width="33.85546875" customWidth="1"/>
    <col min="9731" max="9742" width="6.140625" customWidth="1"/>
    <col min="9743" max="9743" width="9.7109375" customWidth="1"/>
    <col min="9744" max="9744" width="6.140625" customWidth="1"/>
    <col min="9745" max="9745" width="6.7109375" customWidth="1"/>
    <col min="9986" max="9986" width="33.85546875" customWidth="1"/>
    <col min="9987" max="9998" width="6.140625" customWidth="1"/>
    <col min="9999" max="9999" width="9.7109375" customWidth="1"/>
    <col min="10000" max="10000" width="6.140625" customWidth="1"/>
    <col min="10001" max="10001" width="6.7109375" customWidth="1"/>
    <col min="10242" max="10242" width="33.85546875" customWidth="1"/>
    <col min="10243" max="10254" width="6.140625" customWidth="1"/>
    <col min="10255" max="10255" width="9.7109375" customWidth="1"/>
    <col min="10256" max="10256" width="6.140625" customWidth="1"/>
    <col min="10257" max="10257" width="6.7109375" customWidth="1"/>
    <col min="10498" max="10498" width="33.85546875" customWidth="1"/>
    <col min="10499" max="10510" width="6.140625" customWidth="1"/>
    <col min="10511" max="10511" width="9.7109375" customWidth="1"/>
    <col min="10512" max="10512" width="6.140625" customWidth="1"/>
    <col min="10513" max="10513" width="6.7109375" customWidth="1"/>
    <col min="10754" max="10754" width="33.85546875" customWidth="1"/>
    <col min="10755" max="10766" width="6.140625" customWidth="1"/>
    <col min="10767" max="10767" width="9.7109375" customWidth="1"/>
    <col min="10768" max="10768" width="6.140625" customWidth="1"/>
    <col min="10769" max="10769" width="6.7109375" customWidth="1"/>
    <col min="11010" max="11010" width="33.85546875" customWidth="1"/>
    <col min="11011" max="11022" width="6.140625" customWidth="1"/>
    <col min="11023" max="11023" width="9.7109375" customWidth="1"/>
    <col min="11024" max="11024" width="6.140625" customWidth="1"/>
    <col min="11025" max="11025" width="6.7109375" customWidth="1"/>
    <col min="11266" max="11266" width="33.85546875" customWidth="1"/>
    <col min="11267" max="11278" width="6.140625" customWidth="1"/>
    <col min="11279" max="11279" width="9.7109375" customWidth="1"/>
    <col min="11280" max="11280" width="6.140625" customWidth="1"/>
    <col min="11281" max="11281" width="6.7109375" customWidth="1"/>
    <col min="11522" max="11522" width="33.85546875" customWidth="1"/>
    <col min="11523" max="11534" width="6.140625" customWidth="1"/>
    <col min="11535" max="11535" width="9.7109375" customWidth="1"/>
    <col min="11536" max="11536" width="6.140625" customWidth="1"/>
    <col min="11537" max="11537" width="6.7109375" customWidth="1"/>
    <col min="11778" max="11778" width="33.85546875" customWidth="1"/>
    <col min="11779" max="11790" width="6.140625" customWidth="1"/>
    <col min="11791" max="11791" width="9.7109375" customWidth="1"/>
    <col min="11792" max="11792" width="6.140625" customWidth="1"/>
    <col min="11793" max="11793" width="6.7109375" customWidth="1"/>
    <col min="12034" max="12034" width="33.85546875" customWidth="1"/>
    <col min="12035" max="12046" width="6.140625" customWidth="1"/>
    <col min="12047" max="12047" width="9.7109375" customWidth="1"/>
    <col min="12048" max="12048" width="6.140625" customWidth="1"/>
    <col min="12049" max="12049" width="6.7109375" customWidth="1"/>
    <col min="12290" max="12290" width="33.85546875" customWidth="1"/>
    <col min="12291" max="12302" width="6.140625" customWidth="1"/>
    <col min="12303" max="12303" width="9.7109375" customWidth="1"/>
    <col min="12304" max="12304" width="6.140625" customWidth="1"/>
    <col min="12305" max="12305" width="6.7109375" customWidth="1"/>
    <col min="12546" max="12546" width="33.85546875" customWidth="1"/>
    <col min="12547" max="12558" width="6.140625" customWidth="1"/>
    <col min="12559" max="12559" width="9.7109375" customWidth="1"/>
    <col min="12560" max="12560" width="6.140625" customWidth="1"/>
    <col min="12561" max="12561" width="6.7109375" customWidth="1"/>
    <col min="12802" max="12802" width="33.85546875" customWidth="1"/>
    <col min="12803" max="12814" width="6.140625" customWidth="1"/>
    <col min="12815" max="12815" width="9.7109375" customWidth="1"/>
    <col min="12816" max="12816" width="6.140625" customWidth="1"/>
    <col min="12817" max="12817" width="6.7109375" customWidth="1"/>
    <col min="13058" max="13058" width="33.85546875" customWidth="1"/>
    <col min="13059" max="13070" width="6.140625" customWidth="1"/>
    <col min="13071" max="13071" width="9.7109375" customWidth="1"/>
    <col min="13072" max="13072" width="6.140625" customWidth="1"/>
    <col min="13073" max="13073" width="6.7109375" customWidth="1"/>
    <col min="13314" max="13314" width="33.85546875" customWidth="1"/>
    <col min="13315" max="13326" width="6.140625" customWidth="1"/>
    <col min="13327" max="13327" width="9.7109375" customWidth="1"/>
    <col min="13328" max="13328" width="6.140625" customWidth="1"/>
    <col min="13329" max="13329" width="6.7109375" customWidth="1"/>
    <col min="13570" max="13570" width="33.85546875" customWidth="1"/>
    <col min="13571" max="13582" width="6.140625" customWidth="1"/>
    <col min="13583" max="13583" width="9.7109375" customWidth="1"/>
    <col min="13584" max="13584" width="6.140625" customWidth="1"/>
    <col min="13585" max="13585" width="6.7109375" customWidth="1"/>
    <col min="13826" max="13826" width="33.85546875" customWidth="1"/>
    <col min="13827" max="13838" width="6.140625" customWidth="1"/>
    <col min="13839" max="13839" width="9.7109375" customWidth="1"/>
    <col min="13840" max="13840" width="6.140625" customWidth="1"/>
    <col min="13841" max="13841" width="6.7109375" customWidth="1"/>
    <col min="14082" max="14082" width="33.85546875" customWidth="1"/>
    <col min="14083" max="14094" width="6.140625" customWidth="1"/>
    <col min="14095" max="14095" width="9.7109375" customWidth="1"/>
    <col min="14096" max="14096" width="6.140625" customWidth="1"/>
    <col min="14097" max="14097" width="6.7109375" customWidth="1"/>
    <col min="14338" max="14338" width="33.85546875" customWidth="1"/>
    <col min="14339" max="14350" width="6.140625" customWidth="1"/>
    <col min="14351" max="14351" width="9.7109375" customWidth="1"/>
    <col min="14352" max="14352" width="6.140625" customWidth="1"/>
    <col min="14353" max="14353" width="6.7109375" customWidth="1"/>
    <col min="14594" max="14594" width="33.85546875" customWidth="1"/>
    <col min="14595" max="14606" width="6.140625" customWidth="1"/>
    <col min="14607" max="14607" width="9.7109375" customWidth="1"/>
    <col min="14608" max="14608" width="6.140625" customWidth="1"/>
    <col min="14609" max="14609" width="6.7109375" customWidth="1"/>
    <col min="14850" max="14850" width="33.85546875" customWidth="1"/>
    <col min="14851" max="14862" width="6.140625" customWidth="1"/>
    <col min="14863" max="14863" width="9.7109375" customWidth="1"/>
    <col min="14864" max="14864" width="6.140625" customWidth="1"/>
    <col min="14865" max="14865" width="6.7109375" customWidth="1"/>
    <col min="15106" max="15106" width="33.85546875" customWidth="1"/>
    <col min="15107" max="15118" width="6.140625" customWidth="1"/>
    <col min="15119" max="15119" width="9.7109375" customWidth="1"/>
    <col min="15120" max="15120" width="6.140625" customWidth="1"/>
    <col min="15121" max="15121" width="6.7109375" customWidth="1"/>
    <col min="15362" max="15362" width="33.85546875" customWidth="1"/>
    <col min="15363" max="15374" width="6.140625" customWidth="1"/>
    <col min="15375" max="15375" width="9.7109375" customWidth="1"/>
    <col min="15376" max="15376" width="6.140625" customWidth="1"/>
    <col min="15377" max="15377" width="6.7109375" customWidth="1"/>
    <col min="15618" max="15618" width="33.85546875" customWidth="1"/>
    <col min="15619" max="15630" width="6.140625" customWidth="1"/>
    <col min="15631" max="15631" width="9.7109375" customWidth="1"/>
    <col min="15632" max="15632" width="6.140625" customWidth="1"/>
    <col min="15633" max="15633" width="6.7109375" customWidth="1"/>
    <col min="15874" max="15874" width="33.85546875" customWidth="1"/>
    <col min="15875" max="15886" width="6.140625" customWidth="1"/>
    <col min="15887" max="15887" width="9.7109375" customWidth="1"/>
    <col min="15888" max="15888" width="6.140625" customWidth="1"/>
    <col min="15889" max="15889" width="6.7109375" customWidth="1"/>
    <col min="16130" max="16130" width="33.85546875" customWidth="1"/>
    <col min="16131" max="16142" width="6.140625" customWidth="1"/>
    <col min="16143" max="16143" width="9.7109375" customWidth="1"/>
    <col min="16144" max="16144" width="6.140625" customWidth="1"/>
    <col min="16145" max="16145" width="6.7109375" customWidth="1"/>
  </cols>
  <sheetData>
    <row r="1" spans="1:17">
      <c r="A1" s="88" t="s">
        <v>134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>
      <c r="A2" s="99" t="s">
        <v>135</v>
      </c>
      <c r="B2" s="100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1:17" ht="17.25" customHeight="1">
      <c r="A3" s="102" t="s">
        <v>3</v>
      </c>
      <c r="B3" s="62"/>
      <c r="C3" s="102" t="s">
        <v>136</v>
      </c>
      <c r="D3" s="88" t="s">
        <v>12</v>
      </c>
      <c r="E3" s="88"/>
      <c r="F3" s="88" t="s">
        <v>137</v>
      </c>
      <c r="G3" s="88"/>
      <c r="H3" s="88" t="s">
        <v>138</v>
      </c>
      <c r="I3" s="88"/>
      <c r="J3" s="88" t="s">
        <v>139</v>
      </c>
      <c r="K3" s="88"/>
      <c r="L3" s="99" t="s">
        <v>140</v>
      </c>
      <c r="M3" s="104"/>
      <c r="N3" s="63" t="s">
        <v>14</v>
      </c>
      <c r="O3" s="63"/>
      <c r="P3" s="99" t="s">
        <v>141</v>
      </c>
      <c r="Q3" s="104"/>
    </row>
    <row r="4" spans="1:17" ht="17.25" customHeight="1">
      <c r="A4" s="103"/>
      <c r="B4" s="65"/>
      <c r="C4" s="103"/>
      <c r="D4" s="88">
        <v>184</v>
      </c>
      <c r="E4" s="88"/>
      <c r="F4" s="98" t="s">
        <v>317</v>
      </c>
      <c r="G4" s="98"/>
      <c r="H4" s="98" t="s">
        <v>318</v>
      </c>
      <c r="I4" s="98"/>
      <c r="J4" s="98" t="s">
        <v>319</v>
      </c>
      <c r="K4" s="98"/>
      <c r="L4" s="98" t="s">
        <v>320</v>
      </c>
      <c r="M4" s="98"/>
      <c r="N4" s="64"/>
      <c r="O4" s="64"/>
      <c r="P4" s="99" t="s">
        <v>142</v>
      </c>
      <c r="Q4" s="104"/>
    </row>
    <row r="5" spans="1:17" ht="25.5" customHeight="1">
      <c r="A5" s="30" t="s">
        <v>143</v>
      </c>
      <c r="B5" s="66" t="s">
        <v>34</v>
      </c>
      <c r="C5" s="67" t="s">
        <v>144</v>
      </c>
      <c r="D5" s="68" t="s">
        <v>145</v>
      </c>
      <c r="E5" s="68">
        <v>9</v>
      </c>
      <c r="F5" s="68" t="s">
        <v>146</v>
      </c>
      <c r="G5" s="68">
        <v>10</v>
      </c>
      <c r="H5" s="68" t="s">
        <v>147</v>
      </c>
      <c r="I5" s="68">
        <v>7</v>
      </c>
      <c r="J5" s="68" t="s">
        <v>145</v>
      </c>
      <c r="K5" s="68">
        <v>9</v>
      </c>
      <c r="L5" s="68" t="s">
        <v>145</v>
      </c>
      <c r="M5" s="68">
        <v>9</v>
      </c>
      <c r="N5" s="68" t="s">
        <v>145</v>
      </c>
      <c r="O5" s="68">
        <v>9</v>
      </c>
      <c r="P5" s="68">
        <v>8.8000000000000007</v>
      </c>
    </row>
    <row r="6" spans="1:17" ht="25.5" customHeight="1">
      <c r="A6" s="30" t="s">
        <v>148</v>
      </c>
      <c r="B6" s="66" t="s">
        <v>25</v>
      </c>
      <c r="C6" s="67" t="s">
        <v>149</v>
      </c>
      <c r="D6" s="68" t="s">
        <v>145</v>
      </c>
      <c r="E6" s="68">
        <v>9</v>
      </c>
      <c r="F6" s="68" t="s">
        <v>145</v>
      </c>
      <c r="G6" s="68">
        <v>9</v>
      </c>
      <c r="H6" s="68" t="s">
        <v>145</v>
      </c>
      <c r="I6" s="68">
        <v>9</v>
      </c>
      <c r="J6" s="68" t="s">
        <v>145</v>
      </c>
      <c r="K6" s="68">
        <v>9</v>
      </c>
      <c r="L6" s="68" t="s">
        <v>145</v>
      </c>
      <c r="M6" s="68">
        <v>9</v>
      </c>
      <c r="N6" s="68" t="s">
        <v>150</v>
      </c>
      <c r="O6" s="68">
        <v>8</v>
      </c>
      <c r="P6" s="68">
        <v>9</v>
      </c>
    </row>
    <row r="7" spans="1:17" ht="25.5" customHeight="1">
      <c r="A7" s="30" t="s">
        <v>151</v>
      </c>
      <c r="B7" s="66" t="s">
        <v>61</v>
      </c>
      <c r="C7" s="67" t="s">
        <v>152</v>
      </c>
      <c r="D7" s="68" t="s">
        <v>145</v>
      </c>
      <c r="E7" s="68">
        <v>9</v>
      </c>
      <c r="F7" s="68" t="s">
        <v>146</v>
      </c>
      <c r="G7" s="68">
        <v>10</v>
      </c>
      <c r="H7" s="68" t="s">
        <v>150</v>
      </c>
      <c r="I7" s="68">
        <v>8</v>
      </c>
      <c r="J7" s="68" t="s">
        <v>150</v>
      </c>
      <c r="K7" s="68">
        <v>8</v>
      </c>
      <c r="L7" s="68" t="s">
        <v>146</v>
      </c>
      <c r="M7" s="68">
        <v>10</v>
      </c>
      <c r="N7" s="68" t="s">
        <v>150</v>
      </c>
      <c r="O7" s="68">
        <v>8</v>
      </c>
      <c r="P7" s="68">
        <v>9</v>
      </c>
    </row>
    <row r="8" spans="1:17" ht="25.5" customHeight="1">
      <c r="A8" s="30" t="s">
        <v>153</v>
      </c>
      <c r="B8" s="66" t="s">
        <v>58</v>
      </c>
      <c r="C8" s="67" t="s">
        <v>154</v>
      </c>
      <c r="D8" s="68" t="s">
        <v>147</v>
      </c>
      <c r="E8" s="68">
        <v>7</v>
      </c>
      <c r="F8" s="68" t="s">
        <v>150</v>
      </c>
      <c r="G8" s="68">
        <v>8</v>
      </c>
      <c r="H8" s="68" t="s">
        <v>155</v>
      </c>
      <c r="I8" s="68">
        <v>6</v>
      </c>
      <c r="J8" s="68" t="s">
        <v>147</v>
      </c>
      <c r="K8" s="68">
        <v>7</v>
      </c>
      <c r="L8" s="68" t="s">
        <v>155</v>
      </c>
      <c r="M8" s="68">
        <v>6</v>
      </c>
      <c r="N8" s="68" t="s">
        <v>156</v>
      </c>
      <c r="O8" s="68">
        <v>5</v>
      </c>
      <c r="P8" s="68">
        <v>6.8</v>
      </c>
    </row>
    <row r="9" spans="1:17" ht="25.5" customHeight="1">
      <c r="A9" s="30" t="s">
        <v>157</v>
      </c>
      <c r="B9" s="66" t="s">
        <v>30</v>
      </c>
      <c r="C9" s="67" t="s">
        <v>158</v>
      </c>
      <c r="D9" s="68" t="s">
        <v>150</v>
      </c>
      <c r="E9" s="68">
        <v>8</v>
      </c>
      <c r="F9" s="68" t="s">
        <v>146</v>
      </c>
      <c r="G9" s="68">
        <v>10</v>
      </c>
      <c r="H9" s="68" t="s">
        <v>150</v>
      </c>
      <c r="I9" s="68">
        <v>8</v>
      </c>
      <c r="J9" s="68" t="s">
        <v>150</v>
      </c>
      <c r="K9" s="68">
        <v>8</v>
      </c>
      <c r="L9" s="68" t="s">
        <v>150</v>
      </c>
      <c r="M9" s="68">
        <v>8</v>
      </c>
      <c r="N9" s="68" t="s">
        <v>147</v>
      </c>
      <c r="O9" s="68">
        <v>7</v>
      </c>
      <c r="P9" s="68">
        <v>8.4</v>
      </c>
    </row>
    <row r="10" spans="1:17" ht="25.5" customHeight="1">
      <c r="A10" s="30" t="s">
        <v>159</v>
      </c>
      <c r="B10" s="66" t="s">
        <v>40</v>
      </c>
      <c r="C10" s="67" t="s">
        <v>160</v>
      </c>
      <c r="D10" s="68" t="s">
        <v>145</v>
      </c>
      <c r="E10" s="68">
        <v>9</v>
      </c>
      <c r="F10" s="68" t="s">
        <v>145</v>
      </c>
      <c r="G10" s="68">
        <v>9</v>
      </c>
      <c r="H10" s="68" t="s">
        <v>145</v>
      </c>
      <c r="I10" s="68">
        <v>9</v>
      </c>
      <c r="J10" s="68" t="s">
        <v>145</v>
      </c>
      <c r="K10" s="68">
        <v>9</v>
      </c>
      <c r="L10" s="68" t="s">
        <v>146</v>
      </c>
      <c r="M10" s="68">
        <v>10</v>
      </c>
      <c r="N10" s="68" t="s">
        <v>150</v>
      </c>
      <c r="O10" s="68">
        <v>8</v>
      </c>
      <c r="P10" s="68">
        <v>9.1999999999999993</v>
      </c>
    </row>
    <row r="11" spans="1:17" ht="25.5" customHeight="1">
      <c r="A11" s="30" t="s">
        <v>161</v>
      </c>
      <c r="B11" s="66" t="s">
        <v>30</v>
      </c>
      <c r="C11" s="67" t="s">
        <v>162</v>
      </c>
      <c r="D11" s="68" t="s">
        <v>150</v>
      </c>
      <c r="E11" s="68">
        <v>8</v>
      </c>
      <c r="F11" s="68" t="s">
        <v>145</v>
      </c>
      <c r="G11" s="68">
        <v>9</v>
      </c>
      <c r="H11" s="68" t="s">
        <v>155</v>
      </c>
      <c r="I11" s="68">
        <v>6</v>
      </c>
      <c r="J11" s="68" t="s">
        <v>150</v>
      </c>
      <c r="K11" s="68">
        <v>8</v>
      </c>
      <c r="L11" s="68" t="s">
        <v>147</v>
      </c>
      <c r="M11" s="68">
        <v>7</v>
      </c>
      <c r="N11" s="68" t="s">
        <v>155</v>
      </c>
      <c r="O11" s="68">
        <v>6</v>
      </c>
      <c r="P11" s="68">
        <v>7.6</v>
      </c>
    </row>
    <row r="12" spans="1:17" ht="25.5" customHeight="1">
      <c r="A12" s="30" t="s">
        <v>163</v>
      </c>
      <c r="B12" s="66" t="s">
        <v>61</v>
      </c>
      <c r="C12" s="67" t="s">
        <v>164</v>
      </c>
      <c r="D12" s="68" t="s">
        <v>145</v>
      </c>
      <c r="E12" s="68">
        <v>9</v>
      </c>
      <c r="F12" s="68" t="s">
        <v>146</v>
      </c>
      <c r="G12" s="68">
        <v>10</v>
      </c>
      <c r="H12" s="68" t="s">
        <v>147</v>
      </c>
      <c r="I12" s="68">
        <v>7</v>
      </c>
      <c r="J12" s="68" t="s">
        <v>150</v>
      </c>
      <c r="K12" s="68">
        <v>8</v>
      </c>
      <c r="L12" s="68" t="s">
        <v>150</v>
      </c>
      <c r="M12" s="68">
        <v>8</v>
      </c>
      <c r="N12" s="68" t="s">
        <v>150</v>
      </c>
      <c r="O12" s="68">
        <v>8</v>
      </c>
      <c r="P12" s="68">
        <v>8.4</v>
      </c>
    </row>
    <row r="13" spans="1:17" ht="25.5" customHeight="1">
      <c r="A13" s="30" t="s">
        <v>165</v>
      </c>
      <c r="B13" s="66" t="s">
        <v>37</v>
      </c>
      <c r="C13" s="67" t="s">
        <v>166</v>
      </c>
      <c r="D13" s="68" t="s">
        <v>146</v>
      </c>
      <c r="E13" s="68">
        <v>10</v>
      </c>
      <c r="F13" s="68" t="s">
        <v>146</v>
      </c>
      <c r="G13" s="68">
        <v>10</v>
      </c>
      <c r="H13" s="68" t="s">
        <v>146</v>
      </c>
      <c r="I13" s="68">
        <v>10</v>
      </c>
      <c r="J13" s="68" t="s">
        <v>146</v>
      </c>
      <c r="K13" s="68">
        <v>10</v>
      </c>
      <c r="L13" s="68" t="s">
        <v>146</v>
      </c>
      <c r="M13" s="68">
        <v>10</v>
      </c>
      <c r="N13" s="68" t="s">
        <v>150</v>
      </c>
      <c r="O13" s="68">
        <v>8</v>
      </c>
      <c r="P13" s="68">
        <v>10</v>
      </c>
    </row>
    <row r="14" spans="1:17" ht="25.5" customHeight="1">
      <c r="A14" s="30" t="s">
        <v>167</v>
      </c>
      <c r="B14" s="66" t="s">
        <v>37</v>
      </c>
      <c r="C14" s="67" t="s">
        <v>168</v>
      </c>
      <c r="D14" s="68" t="s">
        <v>146</v>
      </c>
      <c r="E14" s="68">
        <v>10</v>
      </c>
      <c r="F14" s="68" t="s">
        <v>146</v>
      </c>
      <c r="G14" s="68">
        <v>10</v>
      </c>
      <c r="H14" s="68" t="s">
        <v>146</v>
      </c>
      <c r="I14" s="68">
        <v>10</v>
      </c>
      <c r="J14" s="68" t="s">
        <v>145</v>
      </c>
      <c r="K14" s="68">
        <v>9</v>
      </c>
      <c r="L14" s="68" t="s">
        <v>146</v>
      </c>
      <c r="M14" s="68">
        <v>10</v>
      </c>
      <c r="N14" s="68" t="s">
        <v>145</v>
      </c>
      <c r="O14" s="68">
        <v>9</v>
      </c>
      <c r="P14" s="68">
        <v>9.8000000000000007</v>
      </c>
    </row>
    <row r="15" spans="1:17" ht="25.5" customHeight="1">
      <c r="A15" s="30" t="s">
        <v>169</v>
      </c>
      <c r="B15" s="66" t="s">
        <v>30</v>
      </c>
      <c r="C15" s="67" t="s">
        <v>170</v>
      </c>
      <c r="D15" s="68" t="s">
        <v>146</v>
      </c>
      <c r="E15" s="68">
        <v>10</v>
      </c>
      <c r="F15" s="68" t="s">
        <v>146</v>
      </c>
      <c r="G15" s="68">
        <v>10</v>
      </c>
      <c r="H15" s="68" t="s">
        <v>145</v>
      </c>
      <c r="I15" s="68">
        <v>9</v>
      </c>
      <c r="J15" s="68" t="s">
        <v>145</v>
      </c>
      <c r="K15" s="68">
        <v>9</v>
      </c>
      <c r="L15" s="68" t="s">
        <v>146</v>
      </c>
      <c r="M15" s="68">
        <v>10</v>
      </c>
      <c r="N15" s="68" t="s">
        <v>150</v>
      </c>
      <c r="O15" s="68">
        <v>8</v>
      </c>
      <c r="P15" s="68">
        <v>9.6</v>
      </c>
    </row>
    <row r="16" spans="1:17" ht="25.5" customHeight="1">
      <c r="A16" s="30" t="s">
        <v>171</v>
      </c>
      <c r="B16" s="66" t="s">
        <v>47</v>
      </c>
      <c r="C16" s="67" t="s">
        <v>172</v>
      </c>
      <c r="D16" s="68" t="s">
        <v>145</v>
      </c>
      <c r="E16" s="68">
        <v>9</v>
      </c>
      <c r="F16" s="68" t="s">
        <v>145</v>
      </c>
      <c r="G16" s="68">
        <v>9</v>
      </c>
      <c r="H16" s="68" t="s">
        <v>150</v>
      </c>
      <c r="I16" s="68">
        <v>8</v>
      </c>
      <c r="J16" s="68" t="s">
        <v>150</v>
      </c>
      <c r="K16" s="68">
        <v>8</v>
      </c>
      <c r="L16" s="68" t="s">
        <v>145</v>
      </c>
      <c r="M16" s="68">
        <v>9</v>
      </c>
      <c r="N16" s="68" t="s">
        <v>150</v>
      </c>
      <c r="O16" s="68">
        <v>8</v>
      </c>
      <c r="P16" s="68">
        <v>8.6</v>
      </c>
    </row>
    <row r="17" spans="1:16" ht="25.5" customHeight="1">
      <c r="A17" s="30" t="s">
        <v>173</v>
      </c>
      <c r="B17" s="66" t="s">
        <v>25</v>
      </c>
      <c r="C17" s="67" t="s">
        <v>174</v>
      </c>
      <c r="D17" s="68" t="s">
        <v>150</v>
      </c>
      <c r="E17" s="68">
        <v>8</v>
      </c>
      <c r="F17" s="68" t="s">
        <v>150</v>
      </c>
      <c r="G17" s="68">
        <v>8</v>
      </c>
      <c r="H17" s="68" t="s">
        <v>150</v>
      </c>
      <c r="I17" s="68">
        <v>8</v>
      </c>
      <c r="J17" s="68" t="s">
        <v>150</v>
      </c>
      <c r="K17" s="68">
        <v>8</v>
      </c>
      <c r="L17" s="68" t="s">
        <v>150</v>
      </c>
      <c r="M17" s="68">
        <v>8</v>
      </c>
      <c r="N17" s="68" t="s">
        <v>147</v>
      </c>
      <c r="O17" s="68">
        <v>7</v>
      </c>
      <c r="P17" s="68">
        <v>8</v>
      </c>
    </row>
    <row r="18" spans="1:16" ht="25.5" customHeight="1">
      <c r="A18" s="30" t="s">
        <v>175</v>
      </c>
      <c r="B18" s="66" t="s">
        <v>34</v>
      </c>
      <c r="C18" s="67" t="s">
        <v>176</v>
      </c>
      <c r="D18" s="68" t="s">
        <v>150</v>
      </c>
      <c r="E18" s="68">
        <v>8</v>
      </c>
      <c r="F18" s="68" t="s">
        <v>150</v>
      </c>
      <c r="G18" s="68">
        <v>8</v>
      </c>
      <c r="H18" s="68" t="s">
        <v>155</v>
      </c>
      <c r="I18" s="68">
        <v>6</v>
      </c>
      <c r="J18" s="68" t="s">
        <v>147</v>
      </c>
      <c r="K18" s="68">
        <v>7</v>
      </c>
      <c r="L18" s="68" t="s">
        <v>155</v>
      </c>
      <c r="M18" s="68">
        <v>6</v>
      </c>
      <c r="N18" s="68" t="s">
        <v>155</v>
      </c>
      <c r="O18" s="68">
        <v>6</v>
      </c>
      <c r="P18" s="68">
        <v>7</v>
      </c>
    </row>
    <row r="19" spans="1:16" ht="25.5" customHeight="1">
      <c r="A19" s="30" t="s">
        <v>177</v>
      </c>
      <c r="B19" s="66" t="s">
        <v>30</v>
      </c>
      <c r="C19" s="67" t="s">
        <v>178</v>
      </c>
      <c r="D19" s="68" t="s">
        <v>146</v>
      </c>
      <c r="E19" s="68">
        <v>10</v>
      </c>
      <c r="F19" s="68" t="s">
        <v>146</v>
      </c>
      <c r="G19" s="68">
        <v>10</v>
      </c>
      <c r="H19" s="68" t="s">
        <v>146</v>
      </c>
      <c r="I19" s="68">
        <v>10</v>
      </c>
      <c r="J19" s="68" t="s">
        <v>145</v>
      </c>
      <c r="K19" s="68">
        <v>9</v>
      </c>
      <c r="L19" s="68" t="s">
        <v>146</v>
      </c>
      <c r="M19" s="68">
        <v>10</v>
      </c>
      <c r="N19" s="68" t="s">
        <v>150</v>
      </c>
      <c r="O19" s="68">
        <v>8</v>
      </c>
      <c r="P19" s="68">
        <v>9.8000000000000007</v>
      </c>
    </row>
    <row r="20" spans="1:16" ht="25.5" customHeight="1">
      <c r="A20" s="30" t="s">
        <v>179</v>
      </c>
      <c r="B20" s="66" t="s">
        <v>47</v>
      </c>
      <c r="C20" s="67" t="s">
        <v>180</v>
      </c>
      <c r="D20" s="68" t="s">
        <v>145</v>
      </c>
      <c r="E20" s="68">
        <v>9</v>
      </c>
      <c r="F20" s="68" t="s">
        <v>145</v>
      </c>
      <c r="G20" s="68">
        <v>9</v>
      </c>
      <c r="H20" s="68" t="s">
        <v>150</v>
      </c>
      <c r="I20" s="68">
        <v>8</v>
      </c>
      <c r="J20" s="68" t="s">
        <v>145</v>
      </c>
      <c r="K20" s="68">
        <v>9</v>
      </c>
      <c r="L20" s="68" t="s">
        <v>145</v>
      </c>
      <c r="M20" s="68">
        <v>9</v>
      </c>
      <c r="N20" s="68" t="s">
        <v>145</v>
      </c>
      <c r="O20" s="68">
        <v>9</v>
      </c>
      <c r="P20" s="68">
        <v>8.8000000000000007</v>
      </c>
    </row>
    <row r="21" spans="1:16" ht="25.5" customHeight="1">
      <c r="A21" s="30" t="s">
        <v>181</v>
      </c>
      <c r="B21" s="66" t="s">
        <v>30</v>
      </c>
      <c r="C21" s="67" t="s">
        <v>182</v>
      </c>
      <c r="D21" s="68" t="s">
        <v>150</v>
      </c>
      <c r="E21" s="68">
        <v>8</v>
      </c>
      <c r="F21" s="68" t="s">
        <v>145</v>
      </c>
      <c r="G21" s="68">
        <v>9</v>
      </c>
      <c r="H21" s="68" t="s">
        <v>155</v>
      </c>
      <c r="I21" s="68">
        <v>6</v>
      </c>
      <c r="J21" s="68" t="s">
        <v>147</v>
      </c>
      <c r="K21" s="68">
        <v>7</v>
      </c>
      <c r="L21" s="68" t="s">
        <v>150</v>
      </c>
      <c r="M21" s="68">
        <v>8</v>
      </c>
      <c r="N21" s="68" t="s">
        <v>155</v>
      </c>
      <c r="O21" s="68">
        <v>6</v>
      </c>
      <c r="P21" s="68">
        <v>7.6</v>
      </c>
    </row>
    <row r="22" spans="1:16" ht="25.5" customHeight="1">
      <c r="A22" s="30" t="s">
        <v>183</v>
      </c>
      <c r="B22" s="66" t="s">
        <v>47</v>
      </c>
      <c r="C22" s="67" t="s">
        <v>184</v>
      </c>
      <c r="D22" s="68" t="s">
        <v>145</v>
      </c>
      <c r="E22" s="68">
        <v>9</v>
      </c>
      <c r="F22" s="68" t="s">
        <v>145</v>
      </c>
      <c r="G22" s="68">
        <v>9</v>
      </c>
      <c r="H22" s="68" t="s">
        <v>147</v>
      </c>
      <c r="I22" s="68">
        <v>7</v>
      </c>
      <c r="J22" s="68" t="s">
        <v>150</v>
      </c>
      <c r="K22" s="68">
        <v>8</v>
      </c>
      <c r="L22" s="68" t="s">
        <v>150</v>
      </c>
      <c r="M22" s="68">
        <v>8</v>
      </c>
      <c r="N22" s="68" t="s">
        <v>147</v>
      </c>
      <c r="O22" s="68">
        <v>7</v>
      </c>
      <c r="P22" s="68">
        <v>8.1999999999999993</v>
      </c>
    </row>
    <row r="23" spans="1:16" ht="25.5" customHeight="1">
      <c r="A23" s="30" t="s">
        <v>185</v>
      </c>
      <c r="B23" s="66" t="s">
        <v>58</v>
      </c>
      <c r="C23" s="67" t="s">
        <v>186</v>
      </c>
      <c r="D23" s="68" t="s">
        <v>150</v>
      </c>
      <c r="E23" s="68">
        <v>8</v>
      </c>
      <c r="F23" s="68" t="s">
        <v>145</v>
      </c>
      <c r="G23" s="68">
        <v>9</v>
      </c>
      <c r="H23" s="68" t="s">
        <v>147</v>
      </c>
      <c r="I23" s="68">
        <v>7</v>
      </c>
      <c r="J23" s="68" t="s">
        <v>150</v>
      </c>
      <c r="K23" s="68">
        <v>8</v>
      </c>
      <c r="L23" s="68" t="s">
        <v>145</v>
      </c>
      <c r="M23" s="68">
        <v>9</v>
      </c>
      <c r="N23" s="68" t="s">
        <v>145</v>
      </c>
      <c r="O23" s="68">
        <v>9</v>
      </c>
      <c r="P23" s="68">
        <v>8.1999999999999993</v>
      </c>
    </row>
    <row r="24" spans="1:16" ht="25.5" customHeight="1">
      <c r="A24" s="30" t="s">
        <v>187</v>
      </c>
      <c r="B24" s="66" t="s">
        <v>61</v>
      </c>
      <c r="C24" s="67" t="s">
        <v>188</v>
      </c>
      <c r="D24" s="68" t="s">
        <v>150</v>
      </c>
      <c r="E24" s="68">
        <v>8</v>
      </c>
      <c r="F24" s="68" t="s">
        <v>145</v>
      </c>
      <c r="G24" s="68">
        <v>9</v>
      </c>
      <c r="H24" s="68" t="s">
        <v>150</v>
      </c>
      <c r="I24" s="68">
        <v>8</v>
      </c>
      <c r="J24" s="68" t="s">
        <v>145</v>
      </c>
      <c r="K24" s="68">
        <v>9</v>
      </c>
      <c r="L24" s="68" t="s">
        <v>145</v>
      </c>
      <c r="M24" s="68">
        <v>9</v>
      </c>
      <c r="N24" s="68" t="s">
        <v>147</v>
      </c>
      <c r="O24" s="68">
        <v>7</v>
      </c>
      <c r="P24" s="68">
        <v>8.6</v>
      </c>
    </row>
    <row r="25" spans="1:16" ht="25.5" customHeight="1">
      <c r="A25" s="30" t="s">
        <v>189</v>
      </c>
      <c r="B25" s="66" t="s">
        <v>25</v>
      </c>
      <c r="C25" s="67" t="s">
        <v>190</v>
      </c>
      <c r="D25" s="68" t="s">
        <v>150</v>
      </c>
      <c r="E25" s="68">
        <v>8</v>
      </c>
      <c r="F25" s="68" t="s">
        <v>150</v>
      </c>
      <c r="G25" s="68">
        <v>8</v>
      </c>
      <c r="H25" s="68" t="s">
        <v>155</v>
      </c>
      <c r="I25" s="68">
        <v>6</v>
      </c>
      <c r="J25" s="68" t="s">
        <v>147</v>
      </c>
      <c r="K25" s="68">
        <v>7</v>
      </c>
      <c r="L25" s="68" t="s">
        <v>147</v>
      </c>
      <c r="M25" s="68">
        <v>7</v>
      </c>
      <c r="N25" s="68" t="s">
        <v>147</v>
      </c>
      <c r="O25" s="68">
        <v>7</v>
      </c>
      <c r="P25" s="68">
        <v>7.2</v>
      </c>
    </row>
    <row r="26" spans="1:16" ht="25.5" customHeight="1">
      <c r="A26" s="30" t="s">
        <v>191</v>
      </c>
      <c r="B26" s="66" t="s">
        <v>31</v>
      </c>
      <c r="C26" s="67" t="s">
        <v>192</v>
      </c>
      <c r="D26" s="68" t="s">
        <v>146</v>
      </c>
      <c r="E26" s="68">
        <v>10</v>
      </c>
      <c r="F26" s="68" t="s">
        <v>146</v>
      </c>
      <c r="G26" s="68">
        <v>10</v>
      </c>
      <c r="H26" s="68" t="s">
        <v>146</v>
      </c>
      <c r="I26" s="68">
        <v>10</v>
      </c>
      <c r="J26" s="68" t="s">
        <v>146</v>
      </c>
      <c r="K26" s="68">
        <v>10</v>
      </c>
      <c r="L26" s="68" t="s">
        <v>146</v>
      </c>
      <c r="M26" s="68">
        <v>10</v>
      </c>
      <c r="N26" s="68" t="s">
        <v>146</v>
      </c>
      <c r="O26" s="68">
        <v>10</v>
      </c>
      <c r="P26" s="68">
        <v>10</v>
      </c>
    </row>
    <row r="27" spans="1:16" ht="25.5" customHeight="1">
      <c r="A27" s="30" t="s">
        <v>193</v>
      </c>
      <c r="B27" s="66" t="s">
        <v>58</v>
      </c>
      <c r="C27" s="67" t="s">
        <v>194</v>
      </c>
      <c r="D27" s="68" t="s">
        <v>150</v>
      </c>
      <c r="E27" s="68">
        <v>8</v>
      </c>
      <c r="F27" s="68" t="s">
        <v>150</v>
      </c>
      <c r="G27" s="68">
        <v>8</v>
      </c>
      <c r="H27" s="68" t="s">
        <v>147</v>
      </c>
      <c r="I27" s="68">
        <v>7</v>
      </c>
      <c r="J27" s="68" t="s">
        <v>147</v>
      </c>
      <c r="K27" s="68">
        <v>7</v>
      </c>
      <c r="L27" s="68" t="s">
        <v>147</v>
      </c>
      <c r="M27" s="68">
        <v>7</v>
      </c>
      <c r="N27" s="68" t="s">
        <v>147</v>
      </c>
      <c r="O27" s="68">
        <v>7</v>
      </c>
      <c r="P27" s="68">
        <v>7.4</v>
      </c>
    </row>
    <row r="28" spans="1:16" ht="25.5" customHeight="1">
      <c r="A28" s="30" t="s">
        <v>195</v>
      </c>
      <c r="B28" s="66" t="s">
        <v>43</v>
      </c>
      <c r="C28" s="67" t="s">
        <v>196</v>
      </c>
      <c r="D28" s="68" t="s">
        <v>145</v>
      </c>
      <c r="E28" s="68">
        <v>9</v>
      </c>
      <c r="F28" s="68" t="s">
        <v>146</v>
      </c>
      <c r="G28" s="68">
        <v>10</v>
      </c>
      <c r="H28" s="68" t="s">
        <v>150</v>
      </c>
      <c r="I28" s="68">
        <v>8</v>
      </c>
      <c r="J28" s="68" t="s">
        <v>145</v>
      </c>
      <c r="K28" s="68">
        <v>9</v>
      </c>
      <c r="L28" s="68" t="s">
        <v>146</v>
      </c>
      <c r="M28" s="68">
        <v>10</v>
      </c>
      <c r="N28" s="68" t="s">
        <v>150</v>
      </c>
      <c r="O28" s="68">
        <v>8</v>
      </c>
      <c r="P28" s="68">
        <v>9.1999999999999993</v>
      </c>
    </row>
    <row r="29" spans="1:16" ht="25.5" customHeight="1">
      <c r="A29" s="30" t="s">
        <v>197</v>
      </c>
      <c r="B29" s="66" t="s">
        <v>64</v>
      </c>
      <c r="C29" s="67" t="s">
        <v>198</v>
      </c>
      <c r="D29" s="68" t="s">
        <v>150</v>
      </c>
      <c r="E29" s="68">
        <v>8</v>
      </c>
      <c r="F29" s="68" t="s">
        <v>145</v>
      </c>
      <c r="G29" s="68">
        <v>9</v>
      </c>
      <c r="H29" s="68" t="s">
        <v>147</v>
      </c>
      <c r="I29" s="68">
        <v>7</v>
      </c>
      <c r="J29" s="68" t="s">
        <v>150</v>
      </c>
      <c r="K29" s="68">
        <v>8</v>
      </c>
      <c r="L29" s="68" t="s">
        <v>150</v>
      </c>
      <c r="M29" s="68">
        <v>8</v>
      </c>
      <c r="N29" s="68" t="s">
        <v>150</v>
      </c>
      <c r="O29" s="68">
        <v>8</v>
      </c>
      <c r="P29" s="68">
        <v>8</v>
      </c>
    </row>
    <row r="30" spans="1:16" ht="25.5" customHeight="1">
      <c r="A30" s="30" t="s">
        <v>199</v>
      </c>
      <c r="B30" s="66" t="s">
        <v>43</v>
      </c>
      <c r="C30" s="67" t="s">
        <v>200</v>
      </c>
      <c r="D30" s="68" t="s">
        <v>150</v>
      </c>
      <c r="E30" s="68">
        <v>8</v>
      </c>
      <c r="F30" s="68" t="s">
        <v>145</v>
      </c>
      <c r="G30" s="68">
        <v>9</v>
      </c>
      <c r="H30" s="68" t="s">
        <v>147</v>
      </c>
      <c r="I30" s="68">
        <v>7</v>
      </c>
      <c r="J30" s="68" t="s">
        <v>150</v>
      </c>
      <c r="K30" s="68">
        <v>8</v>
      </c>
      <c r="L30" s="68" t="s">
        <v>150</v>
      </c>
      <c r="M30" s="68">
        <v>8</v>
      </c>
      <c r="N30" s="68" t="s">
        <v>155</v>
      </c>
      <c r="O30" s="68">
        <v>6</v>
      </c>
      <c r="P30" s="68">
        <v>8</v>
      </c>
    </row>
    <row r="31" spans="1:16" ht="25.5" customHeight="1">
      <c r="A31" s="30" t="s">
        <v>201</v>
      </c>
      <c r="B31" s="66" t="s">
        <v>58</v>
      </c>
      <c r="C31" s="67" t="s">
        <v>202</v>
      </c>
      <c r="D31" s="68" t="s">
        <v>147</v>
      </c>
      <c r="E31" s="68">
        <v>7</v>
      </c>
      <c r="F31" s="68" t="s">
        <v>145</v>
      </c>
      <c r="G31" s="68">
        <v>9</v>
      </c>
      <c r="H31" s="68" t="s">
        <v>155</v>
      </c>
      <c r="I31" s="68">
        <v>6</v>
      </c>
      <c r="J31" s="68" t="s">
        <v>155</v>
      </c>
      <c r="K31" s="68">
        <v>6</v>
      </c>
      <c r="L31" s="68" t="s">
        <v>155</v>
      </c>
      <c r="M31" s="68">
        <v>6</v>
      </c>
      <c r="N31" s="68" t="s">
        <v>155</v>
      </c>
      <c r="O31" s="68">
        <v>6</v>
      </c>
      <c r="P31" s="68">
        <v>6.8</v>
      </c>
    </row>
    <row r="32" spans="1:16" ht="25.5" customHeight="1">
      <c r="A32" s="30" t="s">
        <v>203</v>
      </c>
      <c r="B32" s="66" t="s">
        <v>30</v>
      </c>
      <c r="C32" s="67" t="s">
        <v>204</v>
      </c>
      <c r="D32" s="68" t="s">
        <v>145</v>
      </c>
      <c r="E32" s="68">
        <v>9</v>
      </c>
      <c r="F32" s="68" t="s">
        <v>145</v>
      </c>
      <c r="G32" s="68">
        <v>9</v>
      </c>
      <c r="H32" s="68" t="s">
        <v>155</v>
      </c>
      <c r="I32" s="68">
        <v>6</v>
      </c>
      <c r="J32" s="68" t="s">
        <v>150</v>
      </c>
      <c r="K32" s="68">
        <v>8</v>
      </c>
      <c r="L32" s="68" t="s">
        <v>145</v>
      </c>
      <c r="M32" s="68">
        <v>9</v>
      </c>
      <c r="N32" s="68" t="s">
        <v>150</v>
      </c>
      <c r="O32" s="68">
        <v>8</v>
      </c>
      <c r="P32" s="68">
        <v>8.1999999999999993</v>
      </c>
    </row>
    <row r="33" spans="1:16" ht="25.5" customHeight="1">
      <c r="A33" s="30" t="s">
        <v>205</v>
      </c>
      <c r="B33" s="66" t="s">
        <v>30</v>
      </c>
      <c r="C33" s="67" t="s">
        <v>206</v>
      </c>
      <c r="D33" s="68" t="s">
        <v>150</v>
      </c>
      <c r="E33" s="68">
        <v>8</v>
      </c>
      <c r="F33" s="68" t="s">
        <v>145</v>
      </c>
      <c r="G33" s="68">
        <v>9</v>
      </c>
      <c r="H33" s="68" t="s">
        <v>155</v>
      </c>
      <c r="I33" s="68">
        <v>6</v>
      </c>
      <c r="J33" s="68" t="s">
        <v>150</v>
      </c>
      <c r="K33" s="68">
        <v>8</v>
      </c>
      <c r="L33" s="68" t="s">
        <v>145</v>
      </c>
      <c r="M33" s="68">
        <v>9</v>
      </c>
      <c r="N33" s="68" t="s">
        <v>147</v>
      </c>
      <c r="O33" s="68">
        <v>7</v>
      </c>
      <c r="P33" s="68">
        <v>8</v>
      </c>
    </row>
    <row r="34" spans="1:16" ht="25.5" customHeight="1">
      <c r="A34" s="30" t="s">
        <v>207</v>
      </c>
      <c r="B34" s="66" t="s">
        <v>30</v>
      </c>
      <c r="C34" s="67" t="s">
        <v>208</v>
      </c>
      <c r="D34" s="68" t="s">
        <v>145</v>
      </c>
      <c r="E34" s="68">
        <v>9</v>
      </c>
      <c r="F34" s="68" t="s">
        <v>145</v>
      </c>
      <c r="G34" s="68">
        <v>9</v>
      </c>
      <c r="H34" s="68" t="s">
        <v>150</v>
      </c>
      <c r="I34" s="68">
        <v>8</v>
      </c>
      <c r="J34" s="68" t="s">
        <v>145</v>
      </c>
      <c r="K34" s="68">
        <v>9</v>
      </c>
      <c r="L34" s="68" t="s">
        <v>150</v>
      </c>
      <c r="M34" s="68">
        <v>8</v>
      </c>
      <c r="N34" s="68" t="s">
        <v>147</v>
      </c>
      <c r="O34" s="68">
        <v>7</v>
      </c>
      <c r="P34" s="68">
        <v>8.6</v>
      </c>
    </row>
    <row r="35" spans="1:16" ht="25.5" customHeight="1">
      <c r="A35" s="30" t="s">
        <v>209</v>
      </c>
      <c r="B35" s="66" t="s">
        <v>69</v>
      </c>
      <c r="C35" s="67" t="s">
        <v>210</v>
      </c>
      <c r="D35" s="68" t="s">
        <v>146</v>
      </c>
      <c r="E35" s="68">
        <v>10</v>
      </c>
      <c r="F35" s="68" t="s">
        <v>146</v>
      </c>
      <c r="G35" s="68">
        <v>10</v>
      </c>
      <c r="H35" s="68" t="s">
        <v>150</v>
      </c>
      <c r="I35" s="68">
        <v>8</v>
      </c>
      <c r="J35" s="68" t="s">
        <v>145</v>
      </c>
      <c r="K35" s="68">
        <v>9</v>
      </c>
      <c r="L35" s="68" t="s">
        <v>145</v>
      </c>
      <c r="M35" s="68">
        <v>9</v>
      </c>
      <c r="N35" s="68" t="s">
        <v>145</v>
      </c>
      <c r="O35" s="68">
        <v>9</v>
      </c>
      <c r="P35" s="68">
        <v>9.1999999999999993</v>
      </c>
    </row>
    <row r="36" spans="1:16" ht="25.5" customHeight="1">
      <c r="A36" s="30" t="s">
        <v>211</v>
      </c>
      <c r="B36" s="66" t="s">
        <v>30</v>
      </c>
      <c r="C36" s="67" t="s">
        <v>212</v>
      </c>
      <c r="D36" s="68" t="s">
        <v>150</v>
      </c>
      <c r="E36" s="68">
        <v>8</v>
      </c>
      <c r="F36" s="68" t="s">
        <v>145</v>
      </c>
      <c r="G36" s="68">
        <v>9</v>
      </c>
      <c r="H36" s="68" t="s">
        <v>147</v>
      </c>
      <c r="I36" s="68">
        <v>7</v>
      </c>
      <c r="J36" s="68" t="s">
        <v>150</v>
      </c>
      <c r="K36" s="68">
        <v>8</v>
      </c>
      <c r="L36" s="68" t="s">
        <v>150</v>
      </c>
      <c r="M36" s="68">
        <v>8</v>
      </c>
      <c r="N36" s="68" t="s">
        <v>155</v>
      </c>
      <c r="O36" s="68">
        <v>6</v>
      </c>
      <c r="P36" s="68">
        <v>8</v>
      </c>
    </row>
    <row r="37" spans="1:16" ht="25.5" customHeight="1">
      <c r="A37" s="30" t="s">
        <v>213</v>
      </c>
      <c r="B37" s="66" t="s">
        <v>44</v>
      </c>
      <c r="C37" s="67" t="s">
        <v>214</v>
      </c>
      <c r="D37" s="68" t="s">
        <v>150</v>
      </c>
      <c r="E37" s="68">
        <v>8</v>
      </c>
      <c r="F37" s="68" t="s">
        <v>145</v>
      </c>
      <c r="G37" s="68">
        <v>9</v>
      </c>
      <c r="H37" s="68" t="s">
        <v>155</v>
      </c>
      <c r="I37" s="68">
        <v>6</v>
      </c>
      <c r="J37" s="68" t="s">
        <v>150</v>
      </c>
      <c r="K37" s="68">
        <v>8</v>
      </c>
      <c r="L37" s="68" t="s">
        <v>147</v>
      </c>
      <c r="M37" s="68">
        <v>7</v>
      </c>
      <c r="N37" s="68" t="s">
        <v>147</v>
      </c>
      <c r="O37" s="68">
        <v>7</v>
      </c>
      <c r="P37" s="68">
        <v>7.6</v>
      </c>
    </row>
    <row r="38" spans="1:16" ht="25.5" customHeight="1">
      <c r="A38" s="30" t="s">
        <v>215</v>
      </c>
      <c r="B38" s="66" t="s">
        <v>69</v>
      </c>
      <c r="C38" s="67" t="s">
        <v>216</v>
      </c>
      <c r="D38" s="68" t="s">
        <v>150</v>
      </c>
      <c r="E38" s="68">
        <v>8</v>
      </c>
      <c r="F38" s="68" t="s">
        <v>145</v>
      </c>
      <c r="G38" s="68">
        <v>9</v>
      </c>
      <c r="H38" s="68" t="s">
        <v>155</v>
      </c>
      <c r="I38" s="68">
        <v>6</v>
      </c>
      <c r="J38" s="68" t="s">
        <v>147</v>
      </c>
      <c r="K38" s="68">
        <v>7</v>
      </c>
      <c r="L38" s="68" t="s">
        <v>150</v>
      </c>
      <c r="M38" s="68">
        <v>8</v>
      </c>
      <c r="N38" s="68" t="s">
        <v>150</v>
      </c>
      <c r="O38" s="68">
        <v>8</v>
      </c>
      <c r="P38" s="68">
        <v>7.6</v>
      </c>
    </row>
    <row r="39" spans="1:16" ht="25.5" customHeight="1">
      <c r="A39" s="30" t="s">
        <v>217</v>
      </c>
      <c r="B39" s="66" t="s">
        <v>30</v>
      </c>
      <c r="C39" s="67" t="s">
        <v>218</v>
      </c>
      <c r="D39" s="68" t="s">
        <v>146</v>
      </c>
      <c r="E39" s="68">
        <v>10</v>
      </c>
      <c r="F39" s="68" t="s">
        <v>146</v>
      </c>
      <c r="G39" s="68">
        <v>10</v>
      </c>
      <c r="H39" s="68" t="s">
        <v>145</v>
      </c>
      <c r="I39" s="68">
        <v>9</v>
      </c>
      <c r="J39" s="68" t="s">
        <v>146</v>
      </c>
      <c r="K39" s="68">
        <v>10</v>
      </c>
      <c r="L39" s="68" t="s">
        <v>146</v>
      </c>
      <c r="M39" s="68">
        <v>10</v>
      </c>
      <c r="N39" s="68" t="s">
        <v>145</v>
      </c>
      <c r="O39" s="68">
        <v>9</v>
      </c>
      <c r="P39" s="68">
        <v>9.8000000000000007</v>
      </c>
    </row>
    <row r="40" spans="1:16" ht="25.5" customHeight="1">
      <c r="A40" s="30" t="s">
        <v>219</v>
      </c>
      <c r="B40" s="66" t="s">
        <v>61</v>
      </c>
      <c r="C40" s="67" t="s">
        <v>220</v>
      </c>
      <c r="D40" s="68" t="s">
        <v>147</v>
      </c>
      <c r="E40" s="68">
        <v>7</v>
      </c>
      <c r="F40" s="68" t="s">
        <v>150</v>
      </c>
      <c r="G40" s="68">
        <v>8</v>
      </c>
      <c r="H40" s="68" t="s">
        <v>156</v>
      </c>
      <c r="I40" s="68">
        <v>5</v>
      </c>
      <c r="J40" s="68" t="s">
        <v>147</v>
      </c>
      <c r="K40" s="68">
        <v>7</v>
      </c>
      <c r="L40" s="68" t="s">
        <v>155</v>
      </c>
      <c r="M40" s="68">
        <v>6</v>
      </c>
      <c r="N40" s="68" t="s">
        <v>155</v>
      </c>
      <c r="O40" s="68">
        <v>6</v>
      </c>
      <c r="P40" s="68">
        <v>6.6</v>
      </c>
    </row>
    <row r="41" spans="1:16" ht="25.5" customHeight="1">
      <c r="A41" s="30" t="s">
        <v>221</v>
      </c>
      <c r="B41" s="66" t="s">
        <v>25</v>
      </c>
      <c r="C41" s="67" t="s">
        <v>222</v>
      </c>
      <c r="D41" s="68" t="s">
        <v>146</v>
      </c>
      <c r="E41" s="68">
        <v>10</v>
      </c>
      <c r="F41" s="68" t="s">
        <v>146</v>
      </c>
      <c r="G41" s="68">
        <v>10</v>
      </c>
      <c r="H41" s="68" t="s">
        <v>146</v>
      </c>
      <c r="I41" s="68">
        <v>10</v>
      </c>
      <c r="J41" s="68" t="s">
        <v>146</v>
      </c>
      <c r="K41" s="68">
        <v>10</v>
      </c>
      <c r="L41" s="68" t="s">
        <v>146</v>
      </c>
      <c r="M41" s="68">
        <v>10</v>
      </c>
      <c r="N41" s="68" t="s">
        <v>146</v>
      </c>
      <c r="O41" s="68">
        <v>10</v>
      </c>
      <c r="P41" s="68">
        <v>10</v>
      </c>
    </row>
    <row r="42" spans="1:16" ht="25.5" customHeight="1">
      <c r="A42" s="30" t="s">
        <v>223</v>
      </c>
      <c r="B42" s="66" t="s">
        <v>30</v>
      </c>
      <c r="C42" s="67" t="s">
        <v>224</v>
      </c>
      <c r="D42" s="68" t="s">
        <v>145</v>
      </c>
      <c r="E42" s="68">
        <v>9</v>
      </c>
      <c r="F42" s="68" t="s">
        <v>146</v>
      </c>
      <c r="G42" s="68">
        <v>10</v>
      </c>
      <c r="H42" s="68" t="s">
        <v>150</v>
      </c>
      <c r="I42" s="68">
        <v>8</v>
      </c>
      <c r="J42" s="68" t="s">
        <v>150</v>
      </c>
      <c r="K42" s="68">
        <v>8</v>
      </c>
      <c r="L42" s="68" t="s">
        <v>145</v>
      </c>
      <c r="M42" s="68">
        <v>9</v>
      </c>
      <c r="N42" s="68" t="s">
        <v>31</v>
      </c>
      <c r="O42" s="68">
        <v>7</v>
      </c>
      <c r="P42" s="68">
        <v>8.8000000000000007</v>
      </c>
    </row>
    <row r="43" spans="1:16" ht="25.5" customHeight="1">
      <c r="A43" s="30" t="s">
        <v>225</v>
      </c>
      <c r="B43" s="66" t="s">
        <v>47</v>
      </c>
      <c r="C43" s="67" t="s">
        <v>226</v>
      </c>
      <c r="D43" s="68" t="s">
        <v>150</v>
      </c>
      <c r="E43" s="68">
        <v>8</v>
      </c>
      <c r="F43" s="68" t="s">
        <v>145</v>
      </c>
      <c r="G43" s="68">
        <v>9</v>
      </c>
      <c r="H43" s="68" t="s">
        <v>155</v>
      </c>
      <c r="I43" s="68">
        <v>6</v>
      </c>
      <c r="J43" s="68" t="s">
        <v>150</v>
      </c>
      <c r="K43" s="68">
        <v>8</v>
      </c>
      <c r="L43" s="68" t="s">
        <v>147</v>
      </c>
      <c r="M43" s="68">
        <v>7</v>
      </c>
      <c r="N43" s="68" t="s">
        <v>147</v>
      </c>
      <c r="O43" s="68">
        <v>7</v>
      </c>
      <c r="P43" s="68">
        <v>7.6</v>
      </c>
    </row>
    <row r="44" spans="1:16" ht="25.5" customHeight="1">
      <c r="A44" s="30" t="s">
        <v>227</v>
      </c>
      <c r="B44" s="66" t="s">
        <v>48</v>
      </c>
      <c r="C44" s="67" t="s">
        <v>228</v>
      </c>
      <c r="D44" s="68" t="s">
        <v>146</v>
      </c>
      <c r="E44" s="68">
        <v>10</v>
      </c>
      <c r="F44" s="68" t="s">
        <v>145</v>
      </c>
      <c r="G44" s="68">
        <v>9</v>
      </c>
      <c r="H44" s="68" t="s">
        <v>145</v>
      </c>
      <c r="I44" s="68">
        <v>9</v>
      </c>
      <c r="J44" s="68" t="s">
        <v>145</v>
      </c>
      <c r="K44" s="68">
        <v>9</v>
      </c>
      <c r="L44" s="68" t="s">
        <v>146</v>
      </c>
      <c r="M44" s="68">
        <v>10</v>
      </c>
      <c r="N44" s="68" t="s">
        <v>145</v>
      </c>
      <c r="O44" s="68">
        <v>9</v>
      </c>
      <c r="P44" s="68">
        <v>9.4</v>
      </c>
    </row>
    <row r="45" spans="1:16" ht="25.5" customHeight="1">
      <c r="A45" s="30" t="s">
        <v>229</v>
      </c>
      <c r="B45" s="66" t="s">
        <v>69</v>
      </c>
      <c r="C45" s="67" t="s">
        <v>230</v>
      </c>
      <c r="D45" s="68" t="s">
        <v>150</v>
      </c>
      <c r="E45" s="68">
        <v>8</v>
      </c>
      <c r="F45" s="68" t="s">
        <v>146</v>
      </c>
      <c r="G45" s="68">
        <v>10</v>
      </c>
      <c r="H45" s="68" t="s">
        <v>155</v>
      </c>
      <c r="I45" s="68">
        <v>6</v>
      </c>
      <c r="J45" s="68" t="s">
        <v>150</v>
      </c>
      <c r="K45" s="68">
        <v>8</v>
      </c>
      <c r="L45" s="68" t="s">
        <v>150</v>
      </c>
      <c r="M45" s="68">
        <v>8</v>
      </c>
      <c r="N45" s="68" t="s">
        <v>147</v>
      </c>
      <c r="O45" s="68">
        <v>7</v>
      </c>
      <c r="P45" s="68">
        <v>8</v>
      </c>
    </row>
    <row r="46" spans="1:16" ht="25.5" customHeight="1">
      <c r="A46" s="30" t="s">
        <v>231</v>
      </c>
      <c r="B46" s="66" t="s">
        <v>40</v>
      </c>
      <c r="C46" s="67" t="s">
        <v>232</v>
      </c>
      <c r="D46" s="68" t="s">
        <v>145</v>
      </c>
      <c r="E46" s="68">
        <v>9</v>
      </c>
      <c r="F46" s="68" t="s">
        <v>150</v>
      </c>
      <c r="G46" s="68">
        <v>8</v>
      </c>
      <c r="H46" s="68" t="s">
        <v>150</v>
      </c>
      <c r="I46" s="68">
        <v>8</v>
      </c>
      <c r="J46" s="68" t="s">
        <v>145</v>
      </c>
      <c r="K46" s="68">
        <v>9</v>
      </c>
      <c r="L46" s="68" t="s">
        <v>145</v>
      </c>
      <c r="M46" s="68">
        <v>9</v>
      </c>
      <c r="N46" s="68" t="s">
        <v>147</v>
      </c>
      <c r="O46" s="68">
        <v>7</v>
      </c>
      <c r="P46" s="68">
        <v>8.6</v>
      </c>
    </row>
    <row r="47" spans="1:16" ht="25.5" customHeight="1">
      <c r="A47" s="30" t="s">
        <v>233</v>
      </c>
      <c r="B47" s="66" t="s">
        <v>37</v>
      </c>
      <c r="C47" s="67" t="s">
        <v>234</v>
      </c>
      <c r="D47" s="68" t="s">
        <v>146</v>
      </c>
      <c r="E47" s="68">
        <v>10</v>
      </c>
      <c r="F47" s="68" t="s">
        <v>146</v>
      </c>
      <c r="G47" s="68">
        <v>10</v>
      </c>
      <c r="H47" s="68" t="s">
        <v>150</v>
      </c>
      <c r="I47" s="68">
        <v>8</v>
      </c>
      <c r="J47" s="68" t="s">
        <v>145</v>
      </c>
      <c r="K47" s="68">
        <v>9</v>
      </c>
      <c r="L47" s="68" t="s">
        <v>145</v>
      </c>
      <c r="M47" s="68">
        <v>9</v>
      </c>
      <c r="N47" s="68" t="s">
        <v>150</v>
      </c>
      <c r="O47" s="68">
        <v>8</v>
      </c>
      <c r="P47" s="68">
        <v>9.1999999999999993</v>
      </c>
    </row>
    <row r="48" spans="1:16" ht="25.5" customHeight="1">
      <c r="A48" s="30" t="s">
        <v>235</v>
      </c>
      <c r="B48" s="66" t="s">
        <v>47</v>
      </c>
      <c r="C48" s="67" t="s">
        <v>236</v>
      </c>
      <c r="D48" s="68" t="s">
        <v>145</v>
      </c>
      <c r="E48" s="68">
        <v>9</v>
      </c>
      <c r="F48" s="68" t="s">
        <v>145</v>
      </c>
      <c r="G48" s="68">
        <v>9</v>
      </c>
      <c r="H48" s="68" t="s">
        <v>150</v>
      </c>
      <c r="I48" s="68">
        <v>8</v>
      </c>
      <c r="J48" s="68" t="s">
        <v>145</v>
      </c>
      <c r="K48" s="68">
        <v>9</v>
      </c>
      <c r="L48" s="68" t="s">
        <v>145</v>
      </c>
      <c r="M48" s="68">
        <v>9</v>
      </c>
      <c r="N48" s="68" t="s">
        <v>145</v>
      </c>
      <c r="O48" s="68">
        <v>9</v>
      </c>
      <c r="P48" s="68">
        <v>8.8000000000000007</v>
      </c>
    </row>
    <row r="49" spans="1:16" ht="25.5" customHeight="1">
      <c r="A49" s="30" t="s">
        <v>237</v>
      </c>
      <c r="B49" s="66" t="s">
        <v>64</v>
      </c>
      <c r="C49" s="67" t="s">
        <v>238</v>
      </c>
      <c r="D49" s="68" t="s">
        <v>146</v>
      </c>
      <c r="E49" s="68">
        <v>10</v>
      </c>
      <c r="F49" s="68" t="s">
        <v>145</v>
      </c>
      <c r="G49" s="68">
        <v>9</v>
      </c>
      <c r="H49" s="68" t="s">
        <v>150</v>
      </c>
      <c r="I49" s="68">
        <v>8</v>
      </c>
      <c r="J49" s="68" t="s">
        <v>145</v>
      </c>
      <c r="K49" s="68">
        <v>9</v>
      </c>
      <c r="L49" s="68" t="s">
        <v>146</v>
      </c>
      <c r="M49" s="68">
        <v>10</v>
      </c>
      <c r="N49" s="68" t="s">
        <v>150</v>
      </c>
      <c r="O49" s="68">
        <v>8</v>
      </c>
      <c r="P49" s="68">
        <v>9.1999999999999993</v>
      </c>
    </row>
    <row r="50" spans="1:16" ht="25.5" customHeight="1">
      <c r="A50" s="30" t="s">
        <v>239</v>
      </c>
      <c r="B50" s="66" t="s">
        <v>61</v>
      </c>
      <c r="C50" s="67" t="s">
        <v>240</v>
      </c>
      <c r="D50" s="68" t="s">
        <v>146</v>
      </c>
      <c r="E50" s="68">
        <v>10</v>
      </c>
      <c r="F50" s="68" t="s">
        <v>146</v>
      </c>
      <c r="G50" s="68">
        <v>10</v>
      </c>
      <c r="H50" s="68" t="s">
        <v>146</v>
      </c>
      <c r="I50" s="68">
        <v>10</v>
      </c>
      <c r="J50" s="68" t="s">
        <v>146</v>
      </c>
      <c r="K50" s="68">
        <v>10</v>
      </c>
      <c r="L50" s="68" t="s">
        <v>146</v>
      </c>
      <c r="M50" s="68">
        <v>10</v>
      </c>
      <c r="N50" s="68" t="s">
        <v>146</v>
      </c>
      <c r="O50" s="68">
        <v>10</v>
      </c>
      <c r="P50" s="68">
        <v>10</v>
      </c>
    </row>
    <row r="51" spans="1:16" ht="25.5" customHeight="1">
      <c r="A51" s="30" t="s">
        <v>241</v>
      </c>
      <c r="B51" s="66" t="s">
        <v>47</v>
      </c>
      <c r="C51" s="67" t="s">
        <v>242</v>
      </c>
      <c r="D51" s="68" t="s">
        <v>146</v>
      </c>
      <c r="E51" s="68">
        <v>10</v>
      </c>
      <c r="F51" s="68" t="s">
        <v>146</v>
      </c>
      <c r="G51" s="68">
        <v>10</v>
      </c>
      <c r="H51" s="68" t="s">
        <v>146</v>
      </c>
      <c r="I51" s="68">
        <v>10</v>
      </c>
      <c r="J51" s="68" t="s">
        <v>146</v>
      </c>
      <c r="K51" s="68">
        <v>10</v>
      </c>
      <c r="L51" s="68" t="s">
        <v>146</v>
      </c>
      <c r="M51" s="68">
        <v>10</v>
      </c>
      <c r="N51" s="68" t="s">
        <v>145</v>
      </c>
      <c r="O51" s="68">
        <v>9</v>
      </c>
      <c r="P51" s="68">
        <v>10</v>
      </c>
    </row>
    <row r="52" spans="1:16" ht="25.5" customHeight="1">
      <c r="A52" s="30" t="s">
        <v>243</v>
      </c>
      <c r="B52" s="66" t="s">
        <v>47</v>
      </c>
      <c r="C52" s="67" t="s">
        <v>244</v>
      </c>
      <c r="D52" s="68" t="s">
        <v>145</v>
      </c>
      <c r="E52" s="68">
        <v>9</v>
      </c>
      <c r="F52" s="68" t="s">
        <v>146</v>
      </c>
      <c r="G52" s="68">
        <v>10</v>
      </c>
      <c r="H52" s="68" t="s">
        <v>145</v>
      </c>
      <c r="I52" s="68">
        <v>9</v>
      </c>
      <c r="J52" s="68" t="s">
        <v>145</v>
      </c>
      <c r="K52" s="68">
        <v>9</v>
      </c>
      <c r="L52" s="68" t="s">
        <v>146</v>
      </c>
      <c r="M52" s="68">
        <v>10</v>
      </c>
      <c r="N52" s="68" t="s">
        <v>150</v>
      </c>
      <c r="O52" s="68">
        <v>8</v>
      </c>
      <c r="P52" s="68">
        <v>9.4</v>
      </c>
    </row>
    <row r="53" spans="1:16" ht="25.5" customHeight="1">
      <c r="A53" s="30" t="s">
        <v>245</v>
      </c>
      <c r="B53" s="66" t="s">
        <v>69</v>
      </c>
      <c r="C53" s="67" t="s">
        <v>246</v>
      </c>
      <c r="D53" s="68" t="s">
        <v>145</v>
      </c>
      <c r="E53" s="68">
        <v>9</v>
      </c>
      <c r="F53" s="68" t="s">
        <v>146</v>
      </c>
      <c r="G53" s="68">
        <v>10</v>
      </c>
      <c r="H53" s="68" t="s">
        <v>145</v>
      </c>
      <c r="I53" s="68">
        <v>9</v>
      </c>
      <c r="J53" s="68" t="s">
        <v>146</v>
      </c>
      <c r="K53" s="68">
        <v>10</v>
      </c>
      <c r="L53" s="68" t="s">
        <v>145</v>
      </c>
      <c r="M53" s="68">
        <v>9</v>
      </c>
      <c r="N53" s="68" t="s">
        <v>150</v>
      </c>
      <c r="O53" s="68">
        <v>8</v>
      </c>
      <c r="P53" s="68">
        <v>9.4</v>
      </c>
    </row>
    <row r="54" spans="1:16" ht="25.5" customHeight="1">
      <c r="A54" s="30" t="s">
        <v>247</v>
      </c>
      <c r="B54" s="66" t="s">
        <v>44</v>
      </c>
      <c r="C54" s="67" t="s">
        <v>248</v>
      </c>
      <c r="D54" s="68" t="s">
        <v>145</v>
      </c>
      <c r="E54" s="68">
        <v>9</v>
      </c>
      <c r="F54" s="68" t="s">
        <v>145</v>
      </c>
      <c r="G54" s="68">
        <v>9</v>
      </c>
      <c r="H54" s="68" t="s">
        <v>150</v>
      </c>
      <c r="I54" s="68">
        <v>8</v>
      </c>
      <c r="J54" s="68" t="s">
        <v>145</v>
      </c>
      <c r="K54" s="68">
        <v>9</v>
      </c>
      <c r="L54" s="68" t="s">
        <v>145</v>
      </c>
      <c r="M54" s="68">
        <v>9</v>
      </c>
      <c r="N54" s="68" t="s">
        <v>150</v>
      </c>
      <c r="O54" s="68">
        <v>8</v>
      </c>
      <c r="P54" s="68">
        <v>8.8000000000000007</v>
      </c>
    </row>
    <row r="55" spans="1:16" ht="25.5" customHeight="1">
      <c r="A55" s="30" t="s">
        <v>249</v>
      </c>
      <c r="B55" s="66" t="s">
        <v>47</v>
      </c>
      <c r="C55" s="67" t="s">
        <v>250</v>
      </c>
      <c r="D55" s="68" t="s">
        <v>150</v>
      </c>
      <c r="E55" s="68">
        <v>8</v>
      </c>
      <c r="F55" s="68" t="s">
        <v>145</v>
      </c>
      <c r="G55" s="68">
        <v>9</v>
      </c>
      <c r="H55" s="68" t="s">
        <v>147</v>
      </c>
      <c r="I55" s="68">
        <v>7</v>
      </c>
      <c r="J55" s="68" t="s">
        <v>150</v>
      </c>
      <c r="K55" s="68">
        <v>8</v>
      </c>
      <c r="L55" s="68" t="s">
        <v>150</v>
      </c>
      <c r="M55" s="68">
        <v>8</v>
      </c>
      <c r="N55" s="68" t="s">
        <v>147</v>
      </c>
      <c r="O55" s="68">
        <v>7</v>
      </c>
      <c r="P55" s="68">
        <v>8</v>
      </c>
    </row>
    <row r="56" spans="1:16" ht="25.5" customHeight="1">
      <c r="A56" s="30" t="s">
        <v>251</v>
      </c>
      <c r="B56" s="66" t="s">
        <v>47</v>
      </c>
      <c r="C56" s="67" t="s">
        <v>252</v>
      </c>
      <c r="D56" s="68" t="s">
        <v>145</v>
      </c>
      <c r="E56" s="68">
        <v>9</v>
      </c>
      <c r="F56" s="68" t="s">
        <v>146</v>
      </c>
      <c r="G56" s="68">
        <v>10</v>
      </c>
      <c r="H56" s="68" t="s">
        <v>146</v>
      </c>
      <c r="I56" s="68">
        <v>10</v>
      </c>
      <c r="J56" s="68" t="s">
        <v>145</v>
      </c>
      <c r="K56" s="68">
        <v>9</v>
      </c>
      <c r="L56" s="68" t="s">
        <v>145</v>
      </c>
      <c r="M56" s="68">
        <v>9</v>
      </c>
      <c r="N56" s="68" t="s">
        <v>150</v>
      </c>
      <c r="O56" s="68">
        <v>8</v>
      </c>
      <c r="P56" s="68">
        <v>9.4</v>
      </c>
    </row>
    <row r="57" spans="1:16" ht="25.5" customHeight="1">
      <c r="A57" s="30" t="s">
        <v>253</v>
      </c>
      <c r="B57" s="66" t="s">
        <v>43</v>
      </c>
      <c r="C57" s="67" t="s">
        <v>254</v>
      </c>
      <c r="D57" s="68" t="s">
        <v>146</v>
      </c>
      <c r="E57" s="68">
        <v>10</v>
      </c>
      <c r="F57" s="68" t="s">
        <v>146</v>
      </c>
      <c r="G57" s="68">
        <v>10</v>
      </c>
      <c r="H57" s="68" t="s">
        <v>145</v>
      </c>
      <c r="I57" s="68">
        <v>9</v>
      </c>
      <c r="J57" s="68" t="s">
        <v>145</v>
      </c>
      <c r="K57" s="68">
        <v>9</v>
      </c>
      <c r="L57" s="68" t="s">
        <v>146</v>
      </c>
      <c r="M57" s="68">
        <v>10</v>
      </c>
      <c r="N57" s="68" t="s">
        <v>145</v>
      </c>
      <c r="O57" s="68">
        <v>9</v>
      </c>
      <c r="P57" s="68">
        <v>9.6</v>
      </c>
    </row>
    <row r="58" spans="1:16" ht="25.5" customHeight="1">
      <c r="A58" s="30" t="s">
        <v>255</v>
      </c>
      <c r="B58" s="66" t="s">
        <v>30</v>
      </c>
      <c r="C58" s="67" t="s">
        <v>256</v>
      </c>
      <c r="D58" s="68" t="s">
        <v>150</v>
      </c>
      <c r="E58" s="68">
        <v>8</v>
      </c>
      <c r="F58" s="68" t="s">
        <v>150</v>
      </c>
      <c r="G58" s="68">
        <v>8</v>
      </c>
      <c r="H58" s="68" t="s">
        <v>155</v>
      </c>
      <c r="I58" s="68">
        <v>6</v>
      </c>
      <c r="J58" s="68" t="s">
        <v>150</v>
      </c>
      <c r="K58" s="68">
        <v>8</v>
      </c>
      <c r="L58" s="68" t="s">
        <v>147</v>
      </c>
      <c r="M58" s="68">
        <v>7</v>
      </c>
      <c r="N58" s="68" t="s">
        <v>155</v>
      </c>
      <c r="O58" s="68">
        <v>6</v>
      </c>
      <c r="P58" s="68">
        <v>7.4</v>
      </c>
    </row>
    <row r="59" spans="1:16" ht="25.5" customHeight="1">
      <c r="A59" s="30" t="s">
        <v>257</v>
      </c>
      <c r="B59" s="66" t="s">
        <v>58</v>
      </c>
      <c r="C59" s="67" t="s">
        <v>258</v>
      </c>
      <c r="D59" s="68" t="s">
        <v>145</v>
      </c>
      <c r="E59" s="68">
        <v>9</v>
      </c>
      <c r="F59" s="68" t="s">
        <v>145</v>
      </c>
      <c r="G59" s="68">
        <v>9</v>
      </c>
      <c r="H59" s="68" t="s">
        <v>150</v>
      </c>
      <c r="I59" s="68">
        <v>8</v>
      </c>
      <c r="J59" s="68" t="s">
        <v>150</v>
      </c>
      <c r="K59" s="68">
        <v>8</v>
      </c>
      <c r="L59" s="68" t="s">
        <v>150</v>
      </c>
      <c r="M59" s="68">
        <v>8</v>
      </c>
      <c r="N59" s="68" t="s">
        <v>147</v>
      </c>
      <c r="O59" s="68">
        <v>7</v>
      </c>
      <c r="P59" s="68">
        <v>8.4</v>
      </c>
    </row>
    <row r="60" spans="1:16" ht="25.5" customHeight="1">
      <c r="A60" s="30" t="s">
        <v>259</v>
      </c>
      <c r="B60" s="66" t="s">
        <v>31</v>
      </c>
      <c r="C60" s="67" t="s">
        <v>260</v>
      </c>
      <c r="D60" s="68" t="s">
        <v>146</v>
      </c>
      <c r="E60" s="68">
        <v>10</v>
      </c>
      <c r="F60" s="68" t="s">
        <v>145</v>
      </c>
      <c r="G60" s="68">
        <v>9</v>
      </c>
      <c r="H60" s="68" t="s">
        <v>145</v>
      </c>
      <c r="I60" s="68">
        <v>9</v>
      </c>
      <c r="J60" s="68" t="s">
        <v>146</v>
      </c>
      <c r="K60" s="68">
        <v>10</v>
      </c>
      <c r="L60" s="68" t="s">
        <v>146</v>
      </c>
      <c r="M60" s="68">
        <v>10</v>
      </c>
      <c r="N60" s="68" t="s">
        <v>150</v>
      </c>
      <c r="O60" s="68">
        <v>8</v>
      </c>
      <c r="P60" s="68">
        <v>9.6</v>
      </c>
    </row>
    <row r="61" spans="1:16" ht="25.5" customHeight="1">
      <c r="A61" s="30" t="s">
        <v>261</v>
      </c>
      <c r="B61" s="66" t="s">
        <v>27</v>
      </c>
      <c r="C61" s="67" t="s">
        <v>262</v>
      </c>
      <c r="D61" s="68" t="s">
        <v>146</v>
      </c>
      <c r="E61" s="68">
        <v>10</v>
      </c>
      <c r="F61" s="68" t="s">
        <v>146</v>
      </c>
      <c r="G61" s="68">
        <v>10</v>
      </c>
      <c r="H61" s="68" t="s">
        <v>146</v>
      </c>
      <c r="I61" s="68">
        <v>10</v>
      </c>
      <c r="J61" s="68" t="s">
        <v>146</v>
      </c>
      <c r="K61" s="68">
        <v>10</v>
      </c>
      <c r="L61" s="68" t="s">
        <v>146</v>
      </c>
      <c r="M61" s="68">
        <v>10</v>
      </c>
      <c r="N61" s="68" t="s">
        <v>150</v>
      </c>
      <c r="O61" s="68">
        <v>8</v>
      </c>
      <c r="P61" s="68">
        <v>10</v>
      </c>
    </row>
    <row r="62" spans="1:16" ht="25.5" customHeight="1">
      <c r="A62" s="30" t="s">
        <v>263</v>
      </c>
      <c r="B62" s="66" t="s">
        <v>61</v>
      </c>
      <c r="C62" s="67" t="s">
        <v>264</v>
      </c>
      <c r="D62" s="68" t="s">
        <v>150</v>
      </c>
      <c r="E62" s="68">
        <v>8</v>
      </c>
      <c r="F62" s="68" t="s">
        <v>145</v>
      </c>
      <c r="G62" s="68">
        <v>9</v>
      </c>
      <c r="H62" s="68" t="s">
        <v>155</v>
      </c>
      <c r="I62" s="68">
        <v>6</v>
      </c>
      <c r="J62" s="68" t="s">
        <v>150</v>
      </c>
      <c r="K62" s="68">
        <v>8</v>
      </c>
      <c r="L62" s="68" t="s">
        <v>150</v>
      </c>
      <c r="M62" s="68">
        <v>8</v>
      </c>
      <c r="N62" s="68" t="s">
        <v>147</v>
      </c>
      <c r="O62" s="68">
        <v>7</v>
      </c>
      <c r="P62" s="68">
        <v>7.8</v>
      </c>
    </row>
    <row r="63" spans="1:16" ht="25.5" customHeight="1">
      <c r="A63" s="30" t="s">
        <v>265</v>
      </c>
      <c r="B63" s="66" t="s">
        <v>34</v>
      </c>
      <c r="C63" s="67" t="s">
        <v>266</v>
      </c>
      <c r="D63" s="68" t="s">
        <v>145</v>
      </c>
      <c r="E63" s="68">
        <v>9</v>
      </c>
      <c r="F63" s="68" t="s">
        <v>145</v>
      </c>
      <c r="G63" s="68">
        <v>9</v>
      </c>
      <c r="H63" s="68" t="s">
        <v>150</v>
      </c>
      <c r="I63" s="68">
        <v>8</v>
      </c>
      <c r="J63" s="68" t="s">
        <v>145</v>
      </c>
      <c r="K63" s="68">
        <v>9</v>
      </c>
      <c r="L63" s="68" t="s">
        <v>150</v>
      </c>
      <c r="M63" s="68">
        <v>8</v>
      </c>
      <c r="N63" s="68" t="s">
        <v>147</v>
      </c>
      <c r="O63" s="68">
        <v>7</v>
      </c>
      <c r="P63" s="68">
        <v>8.6</v>
      </c>
    </row>
    <row r="64" spans="1:16" ht="25.5" customHeight="1">
      <c r="A64" s="30" t="s">
        <v>267</v>
      </c>
      <c r="B64" s="66" t="s">
        <v>58</v>
      </c>
      <c r="C64" s="67" t="s">
        <v>268</v>
      </c>
      <c r="D64" s="68" t="s">
        <v>150</v>
      </c>
      <c r="E64" s="68">
        <v>8</v>
      </c>
      <c r="F64" s="68" t="s">
        <v>145</v>
      </c>
      <c r="G64" s="68">
        <v>9</v>
      </c>
      <c r="H64" s="68" t="s">
        <v>147</v>
      </c>
      <c r="I64" s="68">
        <v>7</v>
      </c>
      <c r="J64" s="68" t="s">
        <v>150</v>
      </c>
      <c r="K64" s="68">
        <v>8</v>
      </c>
      <c r="L64" s="68" t="s">
        <v>145</v>
      </c>
      <c r="M64" s="68">
        <v>9</v>
      </c>
      <c r="N64" s="68" t="s">
        <v>147</v>
      </c>
      <c r="O64" s="68">
        <v>7</v>
      </c>
      <c r="P64" s="68">
        <v>8.1999999999999993</v>
      </c>
    </row>
    <row r="65" spans="1:16" ht="25.5" customHeight="1">
      <c r="A65" s="30" t="s">
        <v>269</v>
      </c>
      <c r="B65" s="66" t="s">
        <v>58</v>
      </c>
      <c r="C65" s="67" t="s">
        <v>270</v>
      </c>
      <c r="D65" s="68" t="s">
        <v>145</v>
      </c>
      <c r="E65" s="68">
        <v>9</v>
      </c>
      <c r="F65" s="68" t="s">
        <v>146</v>
      </c>
      <c r="G65" s="68">
        <v>10</v>
      </c>
      <c r="H65" s="68" t="s">
        <v>145</v>
      </c>
      <c r="I65" s="68">
        <v>9</v>
      </c>
      <c r="J65" s="68" t="s">
        <v>145</v>
      </c>
      <c r="K65" s="68">
        <v>9</v>
      </c>
      <c r="L65" s="68" t="s">
        <v>145</v>
      </c>
      <c r="M65" s="68">
        <v>9</v>
      </c>
      <c r="N65" s="68" t="s">
        <v>147</v>
      </c>
      <c r="O65" s="68">
        <v>7</v>
      </c>
      <c r="P65" s="68">
        <v>9.1999999999999993</v>
      </c>
    </row>
    <row r="66" spans="1:16" ht="25.5" customHeight="1">
      <c r="A66" s="30" t="s">
        <v>271</v>
      </c>
      <c r="B66" s="66" t="s">
        <v>61</v>
      </c>
      <c r="C66" s="67" t="s">
        <v>272</v>
      </c>
      <c r="D66" s="68" t="s">
        <v>145</v>
      </c>
      <c r="E66" s="68">
        <v>9</v>
      </c>
      <c r="F66" s="68" t="s">
        <v>145</v>
      </c>
      <c r="G66" s="68">
        <v>9</v>
      </c>
      <c r="H66" s="68" t="s">
        <v>145</v>
      </c>
      <c r="I66" s="68">
        <v>9</v>
      </c>
      <c r="J66" s="68" t="s">
        <v>150</v>
      </c>
      <c r="K66" s="68">
        <v>8</v>
      </c>
      <c r="L66" s="68" t="s">
        <v>145</v>
      </c>
      <c r="M66" s="68">
        <v>9</v>
      </c>
      <c r="N66" s="68" t="s">
        <v>147</v>
      </c>
      <c r="O66" s="68">
        <v>7</v>
      </c>
      <c r="P66" s="68">
        <v>8.8000000000000007</v>
      </c>
    </row>
    <row r="67" spans="1:16" ht="25.5" customHeight="1">
      <c r="A67" s="30" t="s">
        <v>273</v>
      </c>
      <c r="B67" s="66" t="s">
        <v>58</v>
      </c>
      <c r="C67" s="67" t="s">
        <v>274</v>
      </c>
      <c r="D67" s="68" t="s">
        <v>145</v>
      </c>
      <c r="E67" s="68">
        <v>9</v>
      </c>
      <c r="F67" s="68" t="s">
        <v>146</v>
      </c>
      <c r="G67" s="68">
        <v>10</v>
      </c>
      <c r="H67" s="68" t="s">
        <v>150</v>
      </c>
      <c r="I67" s="68">
        <v>8</v>
      </c>
      <c r="J67" s="68" t="s">
        <v>145</v>
      </c>
      <c r="K67" s="68">
        <v>9</v>
      </c>
      <c r="L67" s="68" t="s">
        <v>145</v>
      </c>
      <c r="M67" s="68">
        <v>9</v>
      </c>
      <c r="N67" s="68" t="s">
        <v>150</v>
      </c>
      <c r="O67" s="68">
        <v>8</v>
      </c>
      <c r="P67" s="68">
        <v>9</v>
      </c>
    </row>
    <row r="68" spans="1:16" ht="25.5" customHeight="1">
      <c r="A68" s="30" t="s">
        <v>275</v>
      </c>
      <c r="B68" s="66" t="s">
        <v>47</v>
      </c>
      <c r="C68" s="67" t="s">
        <v>276</v>
      </c>
      <c r="D68" s="68" t="s">
        <v>146</v>
      </c>
      <c r="E68" s="68">
        <v>10</v>
      </c>
      <c r="F68" s="68" t="s">
        <v>146</v>
      </c>
      <c r="G68" s="68">
        <v>10</v>
      </c>
      <c r="H68" s="68" t="s">
        <v>145</v>
      </c>
      <c r="I68" s="68">
        <v>9</v>
      </c>
      <c r="J68" s="68" t="s">
        <v>145</v>
      </c>
      <c r="K68" s="68">
        <v>9</v>
      </c>
      <c r="L68" s="68" t="s">
        <v>145</v>
      </c>
      <c r="M68" s="68">
        <v>9</v>
      </c>
      <c r="N68" s="68" t="s">
        <v>145</v>
      </c>
      <c r="O68" s="68">
        <v>9</v>
      </c>
      <c r="P68" s="68">
        <v>9.4</v>
      </c>
    </row>
    <row r="69" spans="1:16" ht="25.5" customHeight="1">
      <c r="A69" s="30" t="s">
        <v>277</v>
      </c>
      <c r="B69" s="66" t="s">
        <v>64</v>
      </c>
      <c r="C69" s="67" t="s">
        <v>278</v>
      </c>
      <c r="D69" s="68" t="s">
        <v>146</v>
      </c>
      <c r="E69" s="68">
        <v>10</v>
      </c>
      <c r="F69" s="68" t="s">
        <v>146</v>
      </c>
      <c r="G69" s="68">
        <v>10</v>
      </c>
      <c r="H69" s="68" t="s">
        <v>146</v>
      </c>
      <c r="I69" s="68">
        <v>10</v>
      </c>
      <c r="J69" s="68" t="s">
        <v>146</v>
      </c>
      <c r="K69" s="68">
        <v>10</v>
      </c>
      <c r="L69" s="68" t="s">
        <v>146</v>
      </c>
      <c r="M69" s="68">
        <v>10</v>
      </c>
      <c r="N69" s="68" t="s">
        <v>146</v>
      </c>
      <c r="O69" s="68">
        <v>10</v>
      </c>
      <c r="P69" s="68">
        <v>10</v>
      </c>
    </row>
    <row r="70" spans="1:16" ht="25.5" customHeight="1">
      <c r="A70" s="30" t="s">
        <v>279</v>
      </c>
      <c r="B70" s="66" t="s">
        <v>25</v>
      </c>
      <c r="C70" s="67" t="s">
        <v>280</v>
      </c>
      <c r="D70" s="68" t="s">
        <v>146</v>
      </c>
      <c r="E70" s="68">
        <v>10</v>
      </c>
      <c r="F70" s="68" t="s">
        <v>146</v>
      </c>
      <c r="G70" s="68">
        <v>10</v>
      </c>
      <c r="H70" s="68" t="s">
        <v>146</v>
      </c>
      <c r="I70" s="68">
        <v>10</v>
      </c>
      <c r="J70" s="68" t="s">
        <v>146</v>
      </c>
      <c r="K70" s="68">
        <v>10</v>
      </c>
      <c r="L70" s="68" t="s">
        <v>146</v>
      </c>
      <c r="M70" s="68">
        <v>10</v>
      </c>
      <c r="N70" s="68" t="s">
        <v>146</v>
      </c>
      <c r="O70" s="68">
        <v>10</v>
      </c>
      <c r="P70" s="68">
        <v>10</v>
      </c>
    </row>
    <row r="71" spans="1:16" ht="25.5" customHeight="1">
      <c r="A71" s="30" t="s">
        <v>281</v>
      </c>
      <c r="B71" s="66" t="s">
        <v>30</v>
      </c>
      <c r="C71" s="67" t="s">
        <v>282</v>
      </c>
      <c r="D71" s="68" t="s">
        <v>145</v>
      </c>
      <c r="E71" s="68">
        <v>9</v>
      </c>
      <c r="F71" s="68" t="s">
        <v>146</v>
      </c>
      <c r="G71" s="68">
        <v>10</v>
      </c>
      <c r="H71" s="68" t="s">
        <v>145</v>
      </c>
      <c r="I71" s="68">
        <v>9</v>
      </c>
      <c r="J71" s="68" t="s">
        <v>145</v>
      </c>
      <c r="K71" s="68">
        <v>9</v>
      </c>
      <c r="L71" s="68" t="s">
        <v>145</v>
      </c>
      <c r="M71" s="68">
        <v>9</v>
      </c>
      <c r="N71" s="68" t="s">
        <v>150</v>
      </c>
      <c r="O71" s="68">
        <v>8</v>
      </c>
      <c r="P71" s="68">
        <v>9.1999999999999993</v>
      </c>
    </row>
    <row r="72" spans="1:16" ht="25.5" customHeight="1">
      <c r="A72" s="30" t="s">
        <v>283</v>
      </c>
      <c r="B72" s="66" t="s">
        <v>61</v>
      </c>
      <c r="C72" s="67" t="s">
        <v>284</v>
      </c>
      <c r="D72" s="68" t="s">
        <v>150</v>
      </c>
      <c r="E72" s="68">
        <v>8</v>
      </c>
      <c r="F72" s="68" t="s">
        <v>145</v>
      </c>
      <c r="G72" s="68">
        <v>9</v>
      </c>
      <c r="H72" s="68" t="s">
        <v>155</v>
      </c>
      <c r="I72" s="68">
        <v>6</v>
      </c>
      <c r="J72" s="68" t="s">
        <v>147</v>
      </c>
      <c r="K72" s="68">
        <v>7</v>
      </c>
      <c r="L72" s="68" t="s">
        <v>150</v>
      </c>
      <c r="M72" s="68">
        <v>8</v>
      </c>
      <c r="N72" s="68" t="s">
        <v>155</v>
      </c>
      <c r="O72" s="68">
        <v>6</v>
      </c>
      <c r="P72" s="68">
        <v>7.6</v>
      </c>
    </row>
    <row r="73" spans="1:16" ht="25.5" customHeight="1">
      <c r="A73" s="30" t="s">
        <v>285</v>
      </c>
      <c r="B73" s="66" t="s">
        <v>37</v>
      </c>
      <c r="C73" s="67" t="s">
        <v>286</v>
      </c>
      <c r="D73" s="68" t="s">
        <v>150</v>
      </c>
      <c r="E73" s="68">
        <v>8</v>
      </c>
      <c r="F73" s="68" t="s">
        <v>146</v>
      </c>
      <c r="G73" s="68">
        <v>10</v>
      </c>
      <c r="H73" s="68" t="s">
        <v>147</v>
      </c>
      <c r="I73" s="68">
        <v>7</v>
      </c>
      <c r="J73" s="68" t="s">
        <v>150</v>
      </c>
      <c r="K73" s="68">
        <v>8</v>
      </c>
      <c r="L73" s="68" t="s">
        <v>150</v>
      </c>
      <c r="M73" s="68">
        <v>8</v>
      </c>
      <c r="N73" s="68" t="s">
        <v>147</v>
      </c>
      <c r="O73" s="68">
        <v>7</v>
      </c>
      <c r="P73" s="68">
        <v>8.1999999999999993</v>
      </c>
    </row>
    <row r="74" spans="1:16" ht="25.5" customHeight="1">
      <c r="A74" s="30" t="s">
        <v>287</v>
      </c>
      <c r="B74" s="66" t="s">
        <v>43</v>
      </c>
      <c r="C74" s="67" t="s">
        <v>288</v>
      </c>
      <c r="D74" s="68" t="s">
        <v>150</v>
      </c>
      <c r="E74" s="68">
        <v>8</v>
      </c>
      <c r="F74" s="68" t="s">
        <v>150</v>
      </c>
      <c r="G74" s="68">
        <v>8</v>
      </c>
      <c r="H74" s="68" t="s">
        <v>155</v>
      </c>
      <c r="I74" s="68">
        <v>6</v>
      </c>
      <c r="J74" s="68" t="s">
        <v>150</v>
      </c>
      <c r="K74" s="68">
        <v>8</v>
      </c>
      <c r="L74" s="68" t="s">
        <v>147</v>
      </c>
      <c r="M74" s="68">
        <v>7</v>
      </c>
      <c r="N74" s="68" t="s">
        <v>147</v>
      </c>
      <c r="O74" s="68">
        <v>7</v>
      </c>
      <c r="P74" s="68">
        <v>7.4</v>
      </c>
    </row>
    <row r="75" spans="1:16" ht="25.5" customHeight="1">
      <c r="A75" s="30" t="s">
        <v>289</v>
      </c>
      <c r="B75" s="66" t="s">
        <v>64</v>
      </c>
      <c r="C75" s="67" t="s">
        <v>290</v>
      </c>
      <c r="D75" s="68" t="s">
        <v>146</v>
      </c>
      <c r="E75" s="68">
        <v>10</v>
      </c>
      <c r="F75" s="68" t="s">
        <v>146</v>
      </c>
      <c r="G75" s="68">
        <v>10</v>
      </c>
      <c r="H75" s="68" t="s">
        <v>146</v>
      </c>
      <c r="I75" s="68">
        <v>10</v>
      </c>
      <c r="J75" s="68" t="s">
        <v>146</v>
      </c>
      <c r="K75" s="68">
        <v>10</v>
      </c>
      <c r="L75" s="68" t="s">
        <v>146</v>
      </c>
      <c r="M75" s="68">
        <v>10</v>
      </c>
      <c r="N75" s="68" t="s">
        <v>146</v>
      </c>
      <c r="O75" s="68">
        <v>10</v>
      </c>
      <c r="P75" s="68">
        <v>10</v>
      </c>
    </row>
    <row r="76" spans="1:16" ht="25.5" customHeight="1">
      <c r="A76" s="30" t="s">
        <v>291</v>
      </c>
      <c r="B76" s="66" t="s">
        <v>58</v>
      </c>
      <c r="C76" s="67" t="s">
        <v>292</v>
      </c>
      <c r="D76" s="68" t="s">
        <v>150</v>
      </c>
      <c r="E76" s="68">
        <v>8</v>
      </c>
      <c r="F76" s="68" t="s">
        <v>145</v>
      </c>
      <c r="G76" s="68">
        <v>9</v>
      </c>
      <c r="H76" s="68" t="s">
        <v>150</v>
      </c>
      <c r="I76" s="68">
        <v>8</v>
      </c>
      <c r="J76" s="68" t="s">
        <v>145</v>
      </c>
      <c r="K76" s="68">
        <v>9</v>
      </c>
      <c r="L76" s="68" t="s">
        <v>145</v>
      </c>
      <c r="M76" s="68">
        <v>9</v>
      </c>
      <c r="N76" s="68" t="s">
        <v>150</v>
      </c>
      <c r="O76" s="68">
        <v>8</v>
      </c>
      <c r="P76" s="68">
        <v>8.6</v>
      </c>
    </row>
    <row r="77" spans="1:16" ht="25.5" customHeight="1">
      <c r="A77" s="30" t="s">
        <v>293</v>
      </c>
      <c r="B77" s="66" t="s">
        <v>30</v>
      </c>
      <c r="C77" s="67" t="s">
        <v>294</v>
      </c>
      <c r="D77" s="68" t="s">
        <v>150</v>
      </c>
      <c r="E77" s="68">
        <v>8</v>
      </c>
      <c r="F77" s="68" t="s">
        <v>145</v>
      </c>
      <c r="G77" s="68">
        <v>9</v>
      </c>
      <c r="H77" s="68" t="s">
        <v>147</v>
      </c>
      <c r="I77" s="68">
        <v>7</v>
      </c>
      <c r="J77" s="68" t="s">
        <v>150</v>
      </c>
      <c r="K77" s="68">
        <v>8</v>
      </c>
      <c r="L77" s="68" t="s">
        <v>150</v>
      </c>
      <c r="M77" s="68">
        <v>8</v>
      </c>
      <c r="N77" s="68" t="s">
        <v>147</v>
      </c>
      <c r="O77" s="68">
        <v>7</v>
      </c>
      <c r="P77" s="68">
        <v>8</v>
      </c>
    </row>
    <row r="78" spans="1:16" ht="25.5" customHeight="1">
      <c r="A78" s="30" t="s">
        <v>295</v>
      </c>
      <c r="B78" s="66" t="s">
        <v>64</v>
      </c>
      <c r="C78" s="67" t="s">
        <v>296</v>
      </c>
      <c r="D78" s="68" t="s">
        <v>145</v>
      </c>
      <c r="E78" s="68">
        <v>9</v>
      </c>
      <c r="F78" s="68" t="s">
        <v>146</v>
      </c>
      <c r="G78" s="68">
        <v>10</v>
      </c>
      <c r="H78" s="68" t="s">
        <v>145</v>
      </c>
      <c r="I78" s="68">
        <v>9</v>
      </c>
      <c r="J78" s="68" t="s">
        <v>145</v>
      </c>
      <c r="K78" s="68">
        <v>9</v>
      </c>
      <c r="L78" s="68" t="s">
        <v>146</v>
      </c>
      <c r="M78" s="68">
        <v>10</v>
      </c>
      <c r="N78" s="68" t="s">
        <v>145</v>
      </c>
      <c r="O78" s="68">
        <v>9</v>
      </c>
      <c r="P78" s="68">
        <v>9.4</v>
      </c>
    </row>
    <row r="79" spans="1:16" ht="25.5" customHeight="1">
      <c r="A79" s="30" t="s">
        <v>297</v>
      </c>
      <c r="B79" s="66" t="s">
        <v>58</v>
      </c>
      <c r="C79" s="67" t="s">
        <v>298</v>
      </c>
      <c r="D79" s="68" t="s">
        <v>145</v>
      </c>
      <c r="E79" s="68">
        <v>9</v>
      </c>
      <c r="F79" s="68" t="s">
        <v>146</v>
      </c>
      <c r="G79" s="68">
        <v>10</v>
      </c>
      <c r="H79" s="68" t="s">
        <v>145</v>
      </c>
      <c r="I79" s="68">
        <v>9</v>
      </c>
      <c r="J79" s="68" t="s">
        <v>145</v>
      </c>
      <c r="K79" s="68">
        <v>9</v>
      </c>
      <c r="L79" s="68" t="s">
        <v>145</v>
      </c>
      <c r="M79" s="68">
        <v>9</v>
      </c>
      <c r="N79" s="68" t="s">
        <v>145</v>
      </c>
      <c r="O79" s="68">
        <v>9</v>
      </c>
      <c r="P79" s="68">
        <v>9.1999999999999993</v>
      </c>
    </row>
    <row r="80" spans="1:16" ht="25.5" customHeight="1">
      <c r="A80" s="30" t="s">
        <v>299</v>
      </c>
      <c r="B80" s="66" t="s">
        <v>40</v>
      </c>
      <c r="C80" s="67" t="s">
        <v>300</v>
      </c>
      <c r="D80" s="68" t="s">
        <v>145</v>
      </c>
      <c r="E80" s="68">
        <v>9</v>
      </c>
      <c r="F80" s="68" t="s">
        <v>146</v>
      </c>
      <c r="G80" s="68">
        <v>10</v>
      </c>
      <c r="H80" s="68" t="s">
        <v>150</v>
      </c>
      <c r="I80" s="68">
        <v>8</v>
      </c>
      <c r="J80" s="68" t="s">
        <v>145</v>
      </c>
      <c r="K80" s="68">
        <v>9</v>
      </c>
      <c r="L80" s="68" t="s">
        <v>145</v>
      </c>
      <c r="M80" s="68">
        <v>9</v>
      </c>
      <c r="N80" s="68" t="s">
        <v>150</v>
      </c>
      <c r="O80" s="68">
        <v>8</v>
      </c>
      <c r="P80" s="68">
        <v>9</v>
      </c>
    </row>
    <row r="81" spans="1:16" ht="25.5" customHeight="1">
      <c r="A81" s="30" t="s">
        <v>301</v>
      </c>
      <c r="B81" s="66" t="s">
        <v>25</v>
      </c>
      <c r="C81" s="67" t="s">
        <v>302</v>
      </c>
      <c r="D81" s="68" t="s">
        <v>145</v>
      </c>
      <c r="E81" s="68">
        <v>9</v>
      </c>
      <c r="F81" s="68" t="s">
        <v>145</v>
      </c>
      <c r="G81" s="68">
        <v>9</v>
      </c>
      <c r="H81" s="68" t="s">
        <v>155</v>
      </c>
      <c r="I81" s="68">
        <v>6</v>
      </c>
      <c r="J81" s="68" t="s">
        <v>150</v>
      </c>
      <c r="K81" s="68">
        <v>8</v>
      </c>
      <c r="L81" s="68" t="s">
        <v>150</v>
      </c>
      <c r="M81" s="68">
        <v>8</v>
      </c>
      <c r="N81" s="68" t="s">
        <v>150</v>
      </c>
      <c r="O81" s="68">
        <v>8</v>
      </c>
      <c r="P81" s="68">
        <v>8</v>
      </c>
    </row>
    <row r="82" spans="1:16" ht="25.5" customHeight="1">
      <c r="A82" s="30" t="s">
        <v>303</v>
      </c>
      <c r="B82" s="66" t="s">
        <v>31</v>
      </c>
      <c r="C82" s="67" t="s">
        <v>304</v>
      </c>
      <c r="D82" s="68" t="s">
        <v>145</v>
      </c>
      <c r="E82" s="68">
        <v>9</v>
      </c>
      <c r="F82" s="68" t="s">
        <v>145</v>
      </c>
      <c r="G82" s="68">
        <v>9</v>
      </c>
      <c r="H82" s="68" t="s">
        <v>147</v>
      </c>
      <c r="I82" s="68">
        <v>7</v>
      </c>
      <c r="J82" s="68" t="s">
        <v>145</v>
      </c>
      <c r="K82" s="68">
        <v>9</v>
      </c>
      <c r="L82" s="68" t="s">
        <v>145</v>
      </c>
      <c r="M82" s="68">
        <v>9</v>
      </c>
      <c r="N82" s="68" t="s">
        <v>150</v>
      </c>
      <c r="O82" s="68">
        <v>8</v>
      </c>
      <c r="P82" s="68">
        <v>8.6</v>
      </c>
    </row>
    <row r="83" spans="1:16" ht="25.5" customHeight="1">
      <c r="A83" s="30" t="s">
        <v>305</v>
      </c>
      <c r="B83" s="66" t="s">
        <v>31</v>
      </c>
      <c r="C83" s="67" t="s">
        <v>306</v>
      </c>
      <c r="D83" s="68" t="s">
        <v>150</v>
      </c>
      <c r="E83" s="68">
        <v>8</v>
      </c>
      <c r="F83" s="68" t="s">
        <v>145</v>
      </c>
      <c r="G83" s="68">
        <v>9</v>
      </c>
      <c r="H83" s="68" t="s">
        <v>155</v>
      </c>
      <c r="I83" s="68">
        <v>6</v>
      </c>
      <c r="J83" s="68" t="s">
        <v>150</v>
      </c>
      <c r="K83" s="68">
        <v>8</v>
      </c>
      <c r="L83" s="68" t="s">
        <v>150</v>
      </c>
      <c r="M83" s="68">
        <v>8</v>
      </c>
      <c r="N83" s="68" t="s">
        <v>147</v>
      </c>
      <c r="O83" s="68">
        <v>7</v>
      </c>
      <c r="P83" s="68">
        <v>7.8</v>
      </c>
    </row>
    <row r="84" spans="1:16">
      <c r="A84" s="69"/>
      <c r="B84" s="70"/>
      <c r="C84" s="71" t="s">
        <v>307</v>
      </c>
      <c r="D84" s="72"/>
      <c r="E84" s="72">
        <f t="shared" ref="E84:M84" si="0">SUM(E5:E83)</f>
        <v>698</v>
      </c>
      <c r="F84" s="72">
        <f t="shared" si="0"/>
        <v>0</v>
      </c>
      <c r="G84" s="72">
        <f t="shared" si="0"/>
        <v>736</v>
      </c>
      <c r="H84" s="72">
        <f t="shared" si="0"/>
        <v>0</v>
      </c>
      <c r="I84" s="72">
        <f t="shared" si="0"/>
        <v>619</v>
      </c>
      <c r="J84" s="72">
        <f t="shared" si="0"/>
        <v>0</v>
      </c>
      <c r="K84" s="72">
        <f t="shared" si="0"/>
        <v>676</v>
      </c>
      <c r="L84" s="72">
        <f t="shared" si="0"/>
        <v>0</v>
      </c>
      <c r="M84" s="72">
        <f t="shared" si="0"/>
        <v>687</v>
      </c>
      <c r="N84" s="72"/>
      <c r="O84" s="72">
        <f>SUM(O5:O83)</f>
        <v>612</v>
      </c>
      <c r="P84" s="72">
        <f>SUM(P5:P83)</f>
        <v>683.20000000000016</v>
      </c>
    </row>
    <row r="85" spans="1:16">
      <c r="A85" s="69"/>
      <c r="B85" s="27"/>
      <c r="C85" s="71" t="s">
        <v>308</v>
      </c>
      <c r="D85" s="72"/>
      <c r="E85" s="72">
        <f>AVERAGE(E5:E83)</f>
        <v>8.8354430379746827</v>
      </c>
      <c r="F85" s="72"/>
      <c r="G85" s="72">
        <f>AVERAGE(G5:G83)</f>
        <v>9.3164556962025316</v>
      </c>
      <c r="H85" s="72"/>
      <c r="I85" s="72">
        <f>AVERAGE(I5:I83)</f>
        <v>7.8354430379746836</v>
      </c>
      <c r="J85" s="72"/>
      <c r="K85" s="72">
        <f>AVERAGE(K5:K83)</f>
        <v>8.5569620253164551</v>
      </c>
      <c r="L85" s="72"/>
      <c r="M85" s="72">
        <f>AVERAGE(M5:M83)</f>
        <v>8.6962025316455698</v>
      </c>
      <c r="N85" s="72"/>
      <c r="O85" s="72">
        <f>AVERAGE(O5:O83)</f>
        <v>7.7468354430379751</v>
      </c>
      <c r="P85" s="72">
        <f>AVERAGE(P5:P83)</f>
        <v>8.6481012658227865</v>
      </c>
    </row>
    <row r="86" spans="1:16">
      <c r="A86" s="69"/>
      <c r="B86" s="27"/>
      <c r="C86" s="73" t="s">
        <v>309</v>
      </c>
      <c r="D86" s="72"/>
      <c r="E86" s="72">
        <f>COUNT(E5:E83)</f>
        <v>79</v>
      </c>
      <c r="F86" s="72"/>
      <c r="G86" s="72">
        <f>COUNT(G5:G83)</f>
        <v>79</v>
      </c>
      <c r="H86" s="72"/>
      <c r="I86" s="72">
        <f>COUNT(I5:I83)</f>
        <v>79</v>
      </c>
      <c r="J86" s="72"/>
      <c r="K86" s="72">
        <f>COUNT(K5:K83)</f>
        <v>79</v>
      </c>
      <c r="L86" s="72"/>
      <c r="M86" s="72">
        <f>COUNT(M5:M83)</f>
        <v>79</v>
      </c>
      <c r="N86" s="72"/>
      <c r="O86" s="72">
        <f>COUNT(O5:O83)</f>
        <v>79</v>
      </c>
      <c r="P86" s="72">
        <f>COUNT(P5:P83)</f>
        <v>79</v>
      </c>
    </row>
    <row r="87" spans="1:16">
      <c r="A87" s="69"/>
      <c r="B87" s="27"/>
      <c r="C87" s="73" t="s">
        <v>310</v>
      </c>
      <c r="D87" s="72"/>
      <c r="E87" s="72">
        <v>79</v>
      </c>
      <c r="F87" s="72"/>
      <c r="G87" s="72">
        <v>79</v>
      </c>
      <c r="H87" s="72"/>
      <c r="I87" s="72">
        <v>79</v>
      </c>
      <c r="J87" s="72"/>
      <c r="K87" s="72">
        <v>79</v>
      </c>
      <c r="L87" s="72"/>
      <c r="M87" s="72">
        <v>79</v>
      </c>
      <c r="N87" s="72"/>
      <c r="O87" s="72">
        <v>79</v>
      </c>
      <c r="P87" s="72">
        <v>79</v>
      </c>
    </row>
    <row r="88" spans="1:16">
      <c r="A88" s="69"/>
      <c r="B88" s="70"/>
      <c r="C88" s="73" t="s">
        <v>311</v>
      </c>
      <c r="D88" s="72"/>
      <c r="E88" s="72">
        <f>COUNTIF(E5:E83,"&lt;3")</f>
        <v>0</v>
      </c>
      <c r="F88" s="72"/>
      <c r="G88" s="72">
        <f>COUNTIF(G5:G83,"&lt;3")</f>
        <v>0</v>
      </c>
      <c r="H88" s="72"/>
      <c r="I88" s="72">
        <f>COUNTIF(I5:I83,"&lt;3")</f>
        <v>0</v>
      </c>
      <c r="J88" s="72"/>
      <c r="K88" s="72">
        <f>COUNTIF(K5:K83,"&lt;3")</f>
        <v>0</v>
      </c>
      <c r="L88" s="72"/>
      <c r="M88" s="72">
        <f>COUNTIF(M5:M83,"&lt;3")</f>
        <v>0</v>
      </c>
      <c r="N88" s="72"/>
      <c r="O88" s="72">
        <f>COUNTIF(O5:O83,"&lt;3")</f>
        <v>0</v>
      </c>
      <c r="P88" s="72">
        <f>COUNTIF(P5:P83,"&lt;3")</f>
        <v>0</v>
      </c>
    </row>
    <row r="89" spans="1:16">
      <c r="A89" s="69"/>
      <c r="B89" s="27"/>
      <c r="C89" s="73">
        <v>4</v>
      </c>
      <c r="D89" s="72"/>
      <c r="E89" s="72">
        <f>COUNTIF(E5:E83,"=4")</f>
        <v>0</v>
      </c>
      <c r="F89" s="72"/>
      <c r="G89" s="72">
        <f>COUNTIF(G5:G83,"=4")</f>
        <v>0</v>
      </c>
      <c r="H89" s="72"/>
      <c r="I89" s="72">
        <f>COUNTIF(I5:I83,"=4")</f>
        <v>0</v>
      </c>
      <c r="J89" s="72"/>
      <c r="K89" s="72">
        <f>COUNTIF(K5:K83,"=4")</f>
        <v>0</v>
      </c>
      <c r="L89" s="72"/>
      <c r="M89" s="72">
        <f>COUNTIF(M5:M83,"=4")</f>
        <v>0</v>
      </c>
      <c r="N89" s="72"/>
      <c r="O89" s="72">
        <f>COUNTIF(O5:O83,"=4")</f>
        <v>0</v>
      </c>
      <c r="P89" s="72">
        <f>COUNTIF(P5:P83,"=4")</f>
        <v>0</v>
      </c>
    </row>
    <row r="90" spans="1:16">
      <c r="A90" s="69"/>
      <c r="B90" s="27"/>
      <c r="C90" s="73">
        <v>5</v>
      </c>
      <c r="D90" s="72"/>
      <c r="E90" s="72">
        <f>COUNTIF(E5:E83,"=5")</f>
        <v>0</v>
      </c>
      <c r="F90" s="72"/>
      <c r="G90" s="72">
        <f>COUNTIF(G5:G83,"=5")</f>
        <v>0</v>
      </c>
      <c r="H90" s="72"/>
      <c r="I90" s="72">
        <f>COUNTIF(I5:I83,"=5")</f>
        <v>1</v>
      </c>
      <c r="J90" s="72"/>
      <c r="K90" s="72">
        <f>COUNTIF(K5:K83,"=5")</f>
        <v>0</v>
      </c>
      <c r="L90" s="72"/>
      <c r="M90" s="72">
        <f>COUNTIF(M5:M83,"=5")</f>
        <v>0</v>
      </c>
      <c r="N90" s="72"/>
      <c r="O90" s="72">
        <f>COUNTIF(O5:O83,"=5")</f>
        <v>1</v>
      </c>
      <c r="P90" s="72">
        <f>COUNTIF(P5:P83,"=5")</f>
        <v>0</v>
      </c>
    </row>
    <row r="91" spans="1:16">
      <c r="A91" s="69"/>
      <c r="B91" s="27"/>
      <c r="C91" s="73">
        <v>6</v>
      </c>
      <c r="D91" s="72"/>
      <c r="E91" s="72">
        <f>COUNTIF(E5:E83,"=6")</f>
        <v>0</v>
      </c>
      <c r="F91" s="72"/>
      <c r="G91" s="72">
        <f>COUNTIF(G5:G83,"=6")</f>
        <v>0</v>
      </c>
      <c r="H91" s="72"/>
      <c r="I91" s="72">
        <f>COUNTIF(I5:I83,"=6")</f>
        <v>18</v>
      </c>
      <c r="J91" s="72"/>
      <c r="K91" s="72">
        <f>COUNTIF(K5:K83,"=6")</f>
        <v>1</v>
      </c>
      <c r="L91" s="72"/>
      <c r="M91" s="72">
        <f>COUNTIF(M5:M83,"=6")</f>
        <v>4</v>
      </c>
      <c r="N91" s="72"/>
      <c r="O91" s="72">
        <f>COUNTIF(O5:O83,"=6")</f>
        <v>9</v>
      </c>
      <c r="P91" s="72">
        <f>COUNTIF(P5:P83,"=6")</f>
        <v>0</v>
      </c>
    </row>
    <row r="92" spans="1:16">
      <c r="A92" s="74"/>
      <c r="B92" s="70"/>
      <c r="C92" s="73">
        <v>7</v>
      </c>
      <c r="D92" s="72"/>
      <c r="E92" s="72">
        <f>COUNTIF(E5:E83,"=7")</f>
        <v>3</v>
      </c>
      <c r="F92" s="72"/>
      <c r="G92" s="72">
        <f>COUNTIF(G5:G83,"=7")</f>
        <v>0</v>
      </c>
      <c r="H92" s="72"/>
      <c r="I92" s="72">
        <f>COUNTIF(I5:I83,"=7")</f>
        <v>13</v>
      </c>
      <c r="J92" s="72"/>
      <c r="K92" s="72">
        <f>COUNTIF(K5:K83,"=7")</f>
        <v>8</v>
      </c>
      <c r="L92" s="72"/>
      <c r="M92" s="72">
        <f>COUNTIF(M5:M83,"=7")</f>
        <v>7</v>
      </c>
      <c r="N92" s="72"/>
      <c r="O92" s="72">
        <f>COUNTIF(O5:O83,"=7")</f>
        <v>24</v>
      </c>
      <c r="P92" s="72">
        <f>COUNTIF(P5:P83,"=7")</f>
        <v>1</v>
      </c>
    </row>
    <row r="93" spans="1:16">
      <c r="A93" s="69"/>
      <c r="B93" s="27"/>
      <c r="C93" s="73">
        <v>8</v>
      </c>
      <c r="D93" s="72"/>
      <c r="E93" s="72">
        <f>COUNTIF(E5:E83,"=8")</f>
        <v>27</v>
      </c>
      <c r="F93" s="72"/>
      <c r="G93" s="72">
        <f>COUNTIF(G5:G83,"=8")</f>
        <v>9</v>
      </c>
      <c r="H93" s="72"/>
      <c r="I93" s="72">
        <f>COUNTIF(I5:I83,"=8")</f>
        <v>20</v>
      </c>
      <c r="J93" s="72"/>
      <c r="K93" s="72">
        <f>COUNTIF(K5:K83,"=8")</f>
        <v>28</v>
      </c>
      <c r="L93" s="72"/>
      <c r="M93" s="72">
        <f>COUNTIF(M5:M83,"=8")</f>
        <v>20</v>
      </c>
      <c r="N93" s="72"/>
      <c r="O93" s="72">
        <f>COUNTIF(O5:O83,"=8")</f>
        <v>26</v>
      </c>
      <c r="P93" s="72">
        <f>COUNTIF(P5:P83,"=8")</f>
        <v>9</v>
      </c>
    </row>
    <row r="94" spans="1:16">
      <c r="A94" s="69"/>
      <c r="B94" s="27"/>
      <c r="C94" s="73">
        <v>9</v>
      </c>
      <c r="D94" s="72"/>
      <c r="E94" s="72">
        <f>COUNTIF(E5:E83,"=9")</f>
        <v>29</v>
      </c>
      <c r="F94" s="72"/>
      <c r="G94" s="72">
        <f>COUNTIF(G5:G83,"=9")</f>
        <v>36</v>
      </c>
      <c r="H94" s="72"/>
      <c r="I94" s="72">
        <f>COUNTIF(I5:I83,"=9")</f>
        <v>15</v>
      </c>
      <c r="J94" s="72"/>
      <c r="K94" s="72">
        <f>COUNTIF(K5:K83,"=9")</f>
        <v>30</v>
      </c>
      <c r="L94" s="72"/>
      <c r="M94" s="72">
        <f>COUNTIF(M5:M83,"=9")</f>
        <v>26</v>
      </c>
      <c r="N94" s="72"/>
      <c r="O94" s="72">
        <f>COUNTIF(O5:O83,"=9")</f>
        <v>13</v>
      </c>
      <c r="P94" s="72">
        <f>COUNTIF(P5:P83,"=9")</f>
        <v>4</v>
      </c>
    </row>
    <row r="95" spans="1:16">
      <c r="A95" s="69"/>
      <c r="B95" s="27"/>
      <c r="C95" s="73">
        <v>10</v>
      </c>
      <c r="D95" s="72"/>
      <c r="E95" s="72">
        <f>COUNTIF(E5:E83,"=10")</f>
        <v>20</v>
      </c>
      <c r="F95" s="72"/>
      <c r="G95" s="72">
        <f>COUNTIF(G5:G83,"=10")</f>
        <v>34</v>
      </c>
      <c r="H95" s="72"/>
      <c r="I95" s="72">
        <f>COUNTIF(I5:I83,"=10")</f>
        <v>12</v>
      </c>
      <c r="J95" s="72"/>
      <c r="K95" s="72">
        <f>COUNTIF(K5:K83,"=10")</f>
        <v>12</v>
      </c>
      <c r="L95" s="72"/>
      <c r="M95" s="72">
        <f>COUNTIF(M5:M83,"=10")</f>
        <v>22</v>
      </c>
      <c r="N95" s="72"/>
      <c r="O95" s="72">
        <f>COUNTIF(O5:O83,"=10")</f>
        <v>6</v>
      </c>
      <c r="P95" s="72">
        <f>COUNTIF(P5:P83,"=10")</f>
        <v>9</v>
      </c>
    </row>
    <row r="96" spans="1:16">
      <c r="A96" s="69"/>
      <c r="B96" s="70"/>
      <c r="C96" s="73" t="s">
        <v>312</v>
      </c>
      <c r="D96" s="72"/>
      <c r="E96" s="72">
        <f t="shared" ref="E96:M96" si="1">COUNTIF(E5:E83,"&lt;3.3")</f>
        <v>0</v>
      </c>
      <c r="F96" s="72">
        <f t="shared" si="1"/>
        <v>0</v>
      </c>
      <c r="G96" s="72">
        <f t="shared" si="1"/>
        <v>0</v>
      </c>
      <c r="H96" s="72">
        <f t="shared" si="1"/>
        <v>0</v>
      </c>
      <c r="I96" s="72">
        <f t="shared" si="1"/>
        <v>0</v>
      </c>
      <c r="J96" s="72">
        <f t="shared" si="1"/>
        <v>0</v>
      </c>
      <c r="K96" s="72">
        <f t="shared" si="1"/>
        <v>0</v>
      </c>
      <c r="L96" s="72">
        <f t="shared" si="1"/>
        <v>0</v>
      </c>
      <c r="M96" s="72">
        <f t="shared" si="1"/>
        <v>0</v>
      </c>
      <c r="N96" s="72"/>
      <c r="O96" s="72">
        <f>COUNTIF(O5:O83,"&lt;3.3")</f>
        <v>0</v>
      </c>
      <c r="P96" s="72">
        <f>COUNTIF(P5:P83,"&lt;3.3")</f>
        <v>0</v>
      </c>
    </row>
    <row r="97" spans="1:16">
      <c r="A97" s="69"/>
      <c r="B97" s="27"/>
      <c r="C97" s="71" t="s">
        <v>313</v>
      </c>
      <c r="D97" s="72"/>
      <c r="E97" s="72">
        <f t="shared" ref="E97:M97" si="2">COUNTIF(E5:E83,"&lt;5.9")-E96</f>
        <v>0</v>
      </c>
      <c r="F97" s="72">
        <f t="shared" si="2"/>
        <v>0</v>
      </c>
      <c r="G97" s="72">
        <f t="shared" si="2"/>
        <v>0</v>
      </c>
      <c r="H97" s="72">
        <f t="shared" si="2"/>
        <v>0</v>
      </c>
      <c r="I97" s="72">
        <f t="shared" si="2"/>
        <v>1</v>
      </c>
      <c r="J97" s="72">
        <f t="shared" si="2"/>
        <v>0</v>
      </c>
      <c r="K97" s="72">
        <f t="shared" si="2"/>
        <v>0</v>
      </c>
      <c r="L97" s="72">
        <f t="shared" si="2"/>
        <v>0</v>
      </c>
      <c r="M97" s="72">
        <f t="shared" si="2"/>
        <v>0</v>
      </c>
      <c r="N97" s="72"/>
      <c r="O97" s="72">
        <f>COUNTIF(O5:O83,"&lt;5.9")-O96</f>
        <v>1</v>
      </c>
      <c r="P97" s="72">
        <f>COUNTIF(P5:P83,"&lt;5.9")-P96</f>
        <v>0</v>
      </c>
    </row>
    <row r="98" spans="1:16">
      <c r="A98" s="69"/>
      <c r="B98" s="27"/>
      <c r="C98" s="71" t="s">
        <v>314</v>
      </c>
      <c r="D98" s="72"/>
      <c r="E98" s="72">
        <f t="shared" ref="E98:M98" si="3">COUNTIF(E5:E83,"&lt;7.5")-E97-E96</f>
        <v>3</v>
      </c>
      <c r="F98" s="72">
        <f t="shared" si="3"/>
        <v>0</v>
      </c>
      <c r="G98" s="72">
        <f t="shared" si="3"/>
        <v>0</v>
      </c>
      <c r="H98" s="72">
        <f t="shared" si="3"/>
        <v>0</v>
      </c>
      <c r="I98" s="72">
        <f t="shared" si="3"/>
        <v>31</v>
      </c>
      <c r="J98" s="72">
        <f t="shared" si="3"/>
        <v>0</v>
      </c>
      <c r="K98" s="72">
        <f t="shared" si="3"/>
        <v>9</v>
      </c>
      <c r="L98" s="72">
        <f t="shared" si="3"/>
        <v>0</v>
      </c>
      <c r="M98" s="72">
        <f t="shared" si="3"/>
        <v>11</v>
      </c>
      <c r="N98" s="72"/>
      <c r="O98" s="72">
        <f>COUNTIF(O5:O83,"&lt;7.5")-O97-O96</f>
        <v>33</v>
      </c>
      <c r="P98" s="72">
        <f>COUNTIF(P5:P83,"&lt;7.5")-P97-P96</f>
        <v>8</v>
      </c>
    </row>
    <row r="99" spans="1:16">
      <c r="A99" s="72"/>
      <c r="B99" s="73"/>
      <c r="C99" s="71" t="s">
        <v>315</v>
      </c>
      <c r="D99" s="72"/>
      <c r="E99" s="72">
        <f t="shared" ref="E99:M99" si="4">COUNTIF(E5:E83,"&lt;9.0")-E98-E97-E96</f>
        <v>27</v>
      </c>
      <c r="F99" s="72">
        <f t="shared" si="4"/>
        <v>0</v>
      </c>
      <c r="G99" s="72">
        <f t="shared" si="4"/>
        <v>9</v>
      </c>
      <c r="H99" s="72">
        <f t="shared" si="4"/>
        <v>0</v>
      </c>
      <c r="I99" s="72">
        <f t="shared" si="4"/>
        <v>20</v>
      </c>
      <c r="J99" s="72">
        <f t="shared" si="4"/>
        <v>0</v>
      </c>
      <c r="K99" s="72">
        <f t="shared" si="4"/>
        <v>28</v>
      </c>
      <c r="L99" s="72">
        <f t="shared" si="4"/>
        <v>0</v>
      </c>
      <c r="M99" s="72">
        <f t="shared" si="4"/>
        <v>20</v>
      </c>
      <c r="N99" s="72"/>
      <c r="O99" s="72">
        <f>COUNTIF(O5:O83,"&lt;9.0")-O98-O97-O96</f>
        <v>26</v>
      </c>
      <c r="P99" s="72">
        <f>COUNTIF(P5:P83,"&lt;9.0")-P98-P97-P96</f>
        <v>38</v>
      </c>
    </row>
    <row r="100" spans="1:16">
      <c r="A100" s="72"/>
      <c r="B100" s="73"/>
      <c r="C100" s="71" t="s">
        <v>316</v>
      </c>
      <c r="D100" s="72"/>
      <c r="E100" s="72">
        <f t="shared" ref="E100:M100" si="5">COUNTIF(E5:E83,"&lt;10")-E99-E98-E97-E96</f>
        <v>29</v>
      </c>
      <c r="F100" s="72">
        <f t="shared" si="5"/>
        <v>0</v>
      </c>
      <c r="G100" s="72">
        <f t="shared" si="5"/>
        <v>36</v>
      </c>
      <c r="H100" s="72">
        <f t="shared" si="5"/>
        <v>0</v>
      </c>
      <c r="I100" s="72">
        <f t="shared" si="5"/>
        <v>15</v>
      </c>
      <c r="J100" s="72">
        <f t="shared" si="5"/>
        <v>0</v>
      </c>
      <c r="K100" s="72">
        <f t="shared" si="5"/>
        <v>30</v>
      </c>
      <c r="L100" s="72">
        <f t="shared" si="5"/>
        <v>0</v>
      </c>
      <c r="M100" s="72">
        <f t="shared" si="5"/>
        <v>26</v>
      </c>
      <c r="N100" s="72"/>
      <c r="O100" s="72">
        <f>COUNTIF(O5:O83,"&lt;10")-O99-O98-O97-O96</f>
        <v>13</v>
      </c>
      <c r="P100" s="72">
        <f>COUNTIF(P5:P83,"&lt;10")-P99-P98-P97-P96</f>
        <v>24</v>
      </c>
    </row>
    <row r="101" spans="1:16">
      <c r="A101" s="72"/>
      <c r="B101" s="72"/>
      <c r="C101" s="75">
        <v>10</v>
      </c>
      <c r="D101" s="76"/>
      <c r="E101" s="76">
        <f t="shared" ref="E101:M101" si="6">COUNTIF(E5:E83,"=10")</f>
        <v>20</v>
      </c>
      <c r="F101" s="76">
        <f t="shared" si="6"/>
        <v>0</v>
      </c>
      <c r="G101" s="76">
        <f t="shared" si="6"/>
        <v>34</v>
      </c>
      <c r="H101" s="76">
        <f t="shared" si="6"/>
        <v>0</v>
      </c>
      <c r="I101" s="76">
        <f t="shared" si="6"/>
        <v>12</v>
      </c>
      <c r="J101" s="76">
        <f t="shared" si="6"/>
        <v>0</v>
      </c>
      <c r="K101" s="76">
        <f t="shared" si="6"/>
        <v>12</v>
      </c>
      <c r="L101" s="76">
        <f t="shared" si="6"/>
        <v>0</v>
      </c>
      <c r="M101" s="76">
        <f t="shared" si="6"/>
        <v>22</v>
      </c>
      <c r="N101" s="76"/>
      <c r="O101" s="76">
        <f>COUNTIF(O5:O83,"=10")</f>
        <v>6</v>
      </c>
      <c r="P101" s="76">
        <f>COUNTIF(P5:P83,"=10")</f>
        <v>9</v>
      </c>
    </row>
  </sheetData>
  <mergeCells count="16">
    <mergeCell ref="A1:Q1"/>
    <mergeCell ref="A2:Q2"/>
    <mergeCell ref="A3:A4"/>
    <mergeCell ref="C3:C4"/>
    <mergeCell ref="D3:E3"/>
    <mergeCell ref="F3:G3"/>
    <mergeCell ref="H3:I3"/>
    <mergeCell ref="J3:K3"/>
    <mergeCell ref="L3:M3"/>
    <mergeCell ref="P3:Q3"/>
    <mergeCell ref="P4:Q4"/>
    <mergeCell ref="D4:E4"/>
    <mergeCell ref="F4:G4"/>
    <mergeCell ref="H4:I4"/>
    <mergeCell ref="J4:K4"/>
    <mergeCell ref="L4:M4"/>
  </mergeCells>
  <dataValidations count="1">
    <dataValidation allowBlank="1" showInputMessage="1" showErrorMessage="1" prompt="Name of Candidate (Maximum up to 32 characters)" sqref="C5:C83 IW5:IW83 SS5:SS83 ACO5:ACO83 AMK5:AMK83 AWG5:AWG83 BGC5:BGC83 BPY5:BPY83 BZU5:BZU83 CJQ5:CJQ83 CTM5:CTM83 DDI5:DDI83 DNE5:DNE83 DXA5:DXA83 EGW5:EGW83 EQS5:EQS83 FAO5:FAO83 FKK5:FKK83 FUG5:FUG83 GEC5:GEC83 GNY5:GNY83 GXU5:GXU83 HHQ5:HHQ83 HRM5:HRM83 IBI5:IBI83 ILE5:ILE83 IVA5:IVA83 JEW5:JEW83 JOS5:JOS83 JYO5:JYO83 KIK5:KIK83 KSG5:KSG83 LCC5:LCC83 LLY5:LLY83 LVU5:LVU83 MFQ5:MFQ83 MPM5:MPM83 MZI5:MZI83 NJE5:NJE83 NTA5:NTA83 OCW5:OCW83 OMS5:OMS83 OWO5:OWO83 PGK5:PGK83 PQG5:PQG83 QAC5:QAC83 QJY5:QJY83 QTU5:QTU83 RDQ5:RDQ83 RNM5:RNM83 RXI5:RXI83 SHE5:SHE83 SRA5:SRA83 TAW5:TAW83 TKS5:TKS83 TUO5:TUO83 UEK5:UEK83 UOG5:UOG83 UYC5:UYC83 VHY5:VHY83 VRU5:VRU83 WBQ5:WBQ83 WLM5:WLM83 WVI5:WVI83 C65538:C65616 IX65538:IX65616 ST65538:ST65616 ACP65538:ACP65616 AML65538:AML65616 AWH65538:AWH65616 BGD65538:BGD65616 BPZ65538:BPZ65616 BZV65538:BZV65616 CJR65538:CJR65616 CTN65538:CTN65616 DDJ65538:DDJ65616 DNF65538:DNF65616 DXB65538:DXB65616 EGX65538:EGX65616 EQT65538:EQT65616 FAP65538:FAP65616 FKL65538:FKL65616 FUH65538:FUH65616 GED65538:GED65616 GNZ65538:GNZ65616 GXV65538:GXV65616 HHR65538:HHR65616 HRN65538:HRN65616 IBJ65538:IBJ65616 ILF65538:ILF65616 IVB65538:IVB65616 JEX65538:JEX65616 JOT65538:JOT65616 JYP65538:JYP65616 KIL65538:KIL65616 KSH65538:KSH65616 LCD65538:LCD65616 LLZ65538:LLZ65616 LVV65538:LVV65616 MFR65538:MFR65616 MPN65538:MPN65616 MZJ65538:MZJ65616 NJF65538:NJF65616 NTB65538:NTB65616 OCX65538:OCX65616 OMT65538:OMT65616 OWP65538:OWP65616 PGL65538:PGL65616 PQH65538:PQH65616 QAD65538:QAD65616 QJZ65538:QJZ65616 QTV65538:QTV65616 RDR65538:RDR65616 RNN65538:RNN65616 RXJ65538:RXJ65616 SHF65538:SHF65616 SRB65538:SRB65616 TAX65538:TAX65616 TKT65538:TKT65616 TUP65538:TUP65616 UEL65538:UEL65616 UOH65538:UOH65616 UYD65538:UYD65616 VHZ65538:VHZ65616 VRV65538:VRV65616 WBR65538:WBR65616 WLN65538:WLN65616 WVJ65538:WVJ65616 C131074:C131152 IX131074:IX131152 ST131074:ST131152 ACP131074:ACP131152 AML131074:AML131152 AWH131074:AWH131152 BGD131074:BGD131152 BPZ131074:BPZ131152 BZV131074:BZV131152 CJR131074:CJR131152 CTN131074:CTN131152 DDJ131074:DDJ131152 DNF131074:DNF131152 DXB131074:DXB131152 EGX131074:EGX131152 EQT131074:EQT131152 FAP131074:FAP131152 FKL131074:FKL131152 FUH131074:FUH131152 GED131074:GED131152 GNZ131074:GNZ131152 GXV131074:GXV131152 HHR131074:HHR131152 HRN131074:HRN131152 IBJ131074:IBJ131152 ILF131074:ILF131152 IVB131074:IVB131152 JEX131074:JEX131152 JOT131074:JOT131152 JYP131074:JYP131152 KIL131074:KIL131152 KSH131074:KSH131152 LCD131074:LCD131152 LLZ131074:LLZ131152 LVV131074:LVV131152 MFR131074:MFR131152 MPN131074:MPN131152 MZJ131074:MZJ131152 NJF131074:NJF131152 NTB131074:NTB131152 OCX131074:OCX131152 OMT131074:OMT131152 OWP131074:OWP131152 PGL131074:PGL131152 PQH131074:PQH131152 QAD131074:QAD131152 QJZ131074:QJZ131152 QTV131074:QTV131152 RDR131074:RDR131152 RNN131074:RNN131152 RXJ131074:RXJ131152 SHF131074:SHF131152 SRB131074:SRB131152 TAX131074:TAX131152 TKT131074:TKT131152 TUP131074:TUP131152 UEL131074:UEL131152 UOH131074:UOH131152 UYD131074:UYD131152 VHZ131074:VHZ131152 VRV131074:VRV131152 WBR131074:WBR131152 WLN131074:WLN131152 WVJ131074:WVJ131152 C196610:C196688 IX196610:IX196688 ST196610:ST196688 ACP196610:ACP196688 AML196610:AML196688 AWH196610:AWH196688 BGD196610:BGD196688 BPZ196610:BPZ196688 BZV196610:BZV196688 CJR196610:CJR196688 CTN196610:CTN196688 DDJ196610:DDJ196688 DNF196610:DNF196688 DXB196610:DXB196688 EGX196610:EGX196688 EQT196610:EQT196688 FAP196610:FAP196688 FKL196610:FKL196688 FUH196610:FUH196688 GED196610:GED196688 GNZ196610:GNZ196688 GXV196610:GXV196688 HHR196610:HHR196688 HRN196610:HRN196688 IBJ196610:IBJ196688 ILF196610:ILF196688 IVB196610:IVB196688 JEX196610:JEX196688 JOT196610:JOT196688 JYP196610:JYP196688 KIL196610:KIL196688 KSH196610:KSH196688 LCD196610:LCD196688 LLZ196610:LLZ196688 LVV196610:LVV196688 MFR196610:MFR196688 MPN196610:MPN196688 MZJ196610:MZJ196688 NJF196610:NJF196688 NTB196610:NTB196688 OCX196610:OCX196688 OMT196610:OMT196688 OWP196610:OWP196688 PGL196610:PGL196688 PQH196610:PQH196688 QAD196610:QAD196688 QJZ196610:QJZ196688 QTV196610:QTV196688 RDR196610:RDR196688 RNN196610:RNN196688 RXJ196610:RXJ196688 SHF196610:SHF196688 SRB196610:SRB196688 TAX196610:TAX196688 TKT196610:TKT196688 TUP196610:TUP196688 UEL196610:UEL196688 UOH196610:UOH196688 UYD196610:UYD196688 VHZ196610:VHZ196688 VRV196610:VRV196688 WBR196610:WBR196688 WLN196610:WLN196688 WVJ196610:WVJ196688 C262146:C262224 IX262146:IX262224 ST262146:ST262224 ACP262146:ACP262224 AML262146:AML262224 AWH262146:AWH262224 BGD262146:BGD262224 BPZ262146:BPZ262224 BZV262146:BZV262224 CJR262146:CJR262224 CTN262146:CTN262224 DDJ262146:DDJ262224 DNF262146:DNF262224 DXB262146:DXB262224 EGX262146:EGX262224 EQT262146:EQT262224 FAP262146:FAP262224 FKL262146:FKL262224 FUH262146:FUH262224 GED262146:GED262224 GNZ262146:GNZ262224 GXV262146:GXV262224 HHR262146:HHR262224 HRN262146:HRN262224 IBJ262146:IBJ262224 ILF262146:ILF262224 IVB262146:IVB262224 JEX262146:JEX262224 JOT262146:JOT262224 JYP262146:JYP262224 KIL262146:KIL262224 KSH262146:KSH262224 LCD262146:LCD262224 LLZ262146:LLZ262224 LVV262146:LVV262224 MFR262146:MFR262224 MPN262146:MPN262224 MZJ262146:MZJ262224 NJF262146:NJF262224 NTB262146:NTB262224 OCX262146:OCX262224 OMT262146:OMT262224 OWP262146:OWP262224 PGL262146:PGL262224 PQH262146:PQH262224 QAD262146:QAD262224 QJZ262146:QJZ262224 QTV262146:QTV262224 RDR262146:RDR262224 RNN262146:RNN262224 RXJ262146:RXJ262224 SHF262146:SHF262224 SRB262146:SRB262224 TAX262146:TAX262224 TKT262146:TKT262224 TUP262146:TUP262224 UEL262146:UEL262224 UOH262146:UOH262224 UYD262146:UYD262224 VHZ262146:VHZ262224 VRV262146:VRV262224 WBR262146:WBR262224 WLN262146:WLN262224 WVJ262146:WVJ262224 C327682:C327760 IX327682:IX327760 ST327682:ST327760 ACP327682:ACP327760 AML327682:AML327760 AWH327682:AWH327760 BGD327682:BGD327760 BPZ327682:BPZ327760 BZV327682:BZV327760 CJR327682:CJR327760 CTN327682:CTN327760 DDJ327682:DDJ327760 DNF327682:DNF327760 DXB327682:DXB327760 EGX327682:EGX327760 EQT327682:EQT327760 FAP327682:FAP327760 FKL327682:FKL327760 FUH327682:FUH327760 GED327682:GED327760 GNZ327682:GNZ327760 GXV327682:GXV327760 HHR327682:HHR327760 HRN327682:HRN327760 IBJ327682:IBJ327760 ILF327682:ILF327760 IVB327682:IVB327760 JEX327682:JEX327760 JOT327682:JOT327760 JYP327682:JYP327760 KIL327682:KIL327760 KSH327682:KSH327760 LCD327682:LCD327760 LLZ327682:LLZ327760 LVV327682:LVV327760 MFR327682:MFR327760 MPN327682:MPN327760 MZJ327682:MZJ327760 NJF327682:NJF327760 NTB327682:NTB327760 OCX327682:OCX327760 OMT327682:OMT327760 OWP327682:OWP327760 PGL327682:PGL327760 PQH327682:PQH327760 QAD327682:QAD327760 QJZ327682:QJZ327760 QTV327682:QTV327760 RDR327682:RDR327760 RNN327682:RNN327760 RXJ327682:RXJ327760 SHF327682:SHF327760 SRB327682:SRB327760 TAX327682:TAX327760 TKT327682:TKT327760 TUP327682:TUP327760 UEL327682:UEL327760 UOH327682:UOH327760 UYD327682:UYD327760 VHZ327682:VHZ327760 VRV327682:VRV327760 WBR327682:WBR327760 WLN327682:WLN327760 WVJ327682:WVJ327760 C393218:C393296 IX393218:IX393296 ST393218:ST393296 ACP393218:ACP393296 AML393218:AML393296 AWH393218:AWH393296 BGD393218:BGD393296 BPZ393218:BPZ393296 BZV393218:BZV393296 CJR393218:CJR393296 CTN393218:CTN393296 DDJ393218:DDJ393296 DNF393218:DNF393296 DXB393218:DXB393296 EGX393218:EGX393296 EQT393218:EQT393296 FAP393218:FAP393296 FKL393218:FKL393296 FUH393218:FUH393296 GED393218:GED393296 GNZ393218:GNZ393296 GXV393218:GXV393296 HHR393218:HHR393296 HRN393218:HRN393296 IBJ393218:IBJ393296 ILF393218:ILF393296 IVB393218:IVB393296 JEX393218:JEX393296 JOT393218:JOT393296 JYP393218:JYP393296 KIL393218:KIL393296 KSH393218:KSH393296 LCD393218:LCD393296 LLZ393218:LLZ393296 LVV393218:LVV393296 MFR393218:MFR393296 MPN393218:MPN393296 MZJ393218:MZJ393296 NJF393218:NJF393296 NTB393218:NTB393296 OCX393218:OCX393296 OMT393218:OMT393296 OWP393218:OWP393296 PGL393218:PGL393296 PQH393218:PQH393296 QAD393218:QAD393296 QJZ393218:QJZ393296 QTV393218:QTV393296 RDR393218:RDR393296 RNN393218:RNN393296 RXJ393218:RXJ393296 SHF393218:SHF393296 SRB393218:SRB393296 TAX393218:TAX393296 TKT393218:TKT393296 TUP393218:TUP393296 UEL393218:UEL393296 UOH393218:UOH393296 UYD393218:UYD393296 VHZ393218:VHZ393296 VRV393218:VRV393296 WBR393218:WBR393296 WLN393218:WLN393296 WVJ393218:WVJ393296 C458754:C458832 IX458754:IX458832 ST458754:ST458832 ACP458754:ACP458832 AML458754:AML458832 AWH458754:AWH458832 BGD458754:BGD458832 BPZ458754:BPZ458832 BZV458754:BZV458832 CJR458754:CJR458832 CTN458754:CTN458832 DDJ458754:DDJ458832 DNF458754:DNF458832 DXB458754:DXB458832 EGX458754:EGX458832 EQT458754:EQT458832 FAP458754:FAP458832 FKL458754:FKL458832 FUH458754:FUH458832 GED458754:GED458832 GNZ458754:GNZ458832 GXV458754:GXV458832 HHR458754:HHR458832 HRN458754:HRN458832 IBJ458754:IBJ458832 ILF458754:ILF458832 IVB458754:IVB458832 JEX458754:JEX458832 JOT458754:JOT458832 JYP458754:JYP458832 KIL458754:KIL458832 KSH458754:KSH458832 LCD458754:LCD458832 LLZ458754:LLZ458832 LVV458754:LVV458832 MFR458754:MFR458832 MPN458754:MPN458832 MZJ458754:MZJ458832 NJF458754:NJF458832 NTB458754:NTB458832 OCX458754:OCX458832 OMT458754:OMT458832 OWP458754:OWP458832 PGL458754:PGL458832 PQH458754:PQH458832 QAD458754:QAD458832 QJZ458754:QJZ458832 QTV458754:QTV458832 RDR458754:RDR458832 RNN458754:RNN458832 RXJ458754:RXJ458832 SHF458754:SHF458832 SRB458754:SRB458832 TAX458754:TAX458832 TKT458754:TKT458832 TUP458754:TUP458832 UEL458754:UEL458832 UOH458754:UOH458832 UYD458754:UYD458832 VHZ458754:VHZ458832 VRV458754:VRV458832 WBR458754:WBR458832 WLN458754:WLN458832 WVJ458754:WVJ458832 C524290:C524368 IX524290:IX524368 ST524290:ST524368 ACP524290:ACP524368 AML524290:AML524368 AWH524290:AWH524368 BGD524290:BGD524368 BPZ524290:BPZ524368 BZV524290:BZV524368 CJR524290:CJR524368 CTN524290:CTN524368 DDJ524290:DDJ524368 DNF524290:DNF524368 DXB524290:DXB524368 EGX524290:EGX524368 EQT524290:EQT524368 FAP524290:FAP524368 FKL524290:FKL524368 FUH524290:FUH524368 GED524290:GED524368 GNZ524290:GNZ524368 GXV524290:GXV524368 HHR524290:HHR524368 HRN524290:HRN524368 IBJ524290:IBJ524368 ILF524290:ILF524368 IVB524290:IVB524368 JEX524290:JEX524368 JOT524290:JOT524368 JYP524290:JYP524368 KIL524290:KIL524368 KSH524290:KSH524368 LCD524290:LCD524368 LLZ524290:LLZ524368 LVV524290:LVV524368 MFR524290:MFR524368 MPN524290:MPN524368 MZJ524290:MZJ524368 NJF524290:NJF524368 NTB524290:NTB524368 OCX524290:OCX524368 OMT524290:OMT524368 OWP524290:OWP524368 PGL524290:PGL524368 PQH524290:PQH524368 QAD524290:QAD524368 QJZ524290:QJZ524368 QTV524290:QTV524368 RDR524290:RDR524368 RNN524290:RNN524368 RXJ524290:RXJ524368 SHF524290:SHF524368 SRB524290:SRB524368 TAX524290:TAX524368 TKT524290:TKT524368 TUP524290:TUP524368 UEL524290:UEL524368 UOH524290:UOH524368 UYD524290:UYD524368 VHZ524290:VHZ524368 VRV524290:VRV524368 WBR524290:WBR524368 WLN524290:WLN524368 WVJ524290:WVJ524368 C589826:C589904 IX589826:IX589904 ST589826:ST589904 ACP589826:ACP589904 AML589826:AML589904 AWH589826:AWH589904 BGD589826:BGD589904 BPZ589826:BPZ589904 BZV589826:BZV589904 CJR589826:CJR589904 CTN589826:CTN589904 DDJ589826:DDJ589904 DNF589826:DNF589904 DXB589826:DXB589904 EGX589826:EGX589904 EQT589826:EQT589904 FAP589826:FAP589904 FKL589826:FKL589904 FUH589826:FUH589904 GED589826:GED589904 GNZ589826:GNZ589904 GXV589826:GXV589904 HHR589826:HHR589904 HRN589826:HRN589904 IBJ589826:IBJ589904 ILF589826:ILF589904 IVB589826:IVB589904 JEX589826:JEX589904 JOT589826:JOT589904 JYP589826:JYP589904 KIL589826:KIL589904 KSH589826:KSH589904 LCD589826:LCD589904 LLZ589826:LLZ589904 LVV589826:LVV589904 MFR589826:MFR589904 MPN589826:MPN589904 MZJ589826:MZJ589904 NJF589826:NJF589904 NTB589826:NTB589904 OCX589826:OCX589904 OMT589826:OMT589904 OWP589826:OWP589904 PGL589826:PGL589904 PQH589826:PQH589904 QAD589826:QAD589904 QJZ589826:QJZ589904 QTV589826:QTV589904 RDR589826:RDR589904 RNN589826:RNN589904 RXJ589826:RXJ589904 SHF589826:SHF589904 SRB589826:SRB589904 TAX589826:TAX589904 TKT589826:TKT589904 TUP589826:TUP589904 UEL589826:UEL589904 UOH589826:UOH589904 UYD589826:UYD589904 VHZ589826:VHZ589904 VRV589826:VRV589904 WBR589826:WBR589904 WLN589826:WLN589904 WVJ589826:WVJ589904 C655362:C655440 IX655362:IX655440 ST655362:ST655440 ACP655362:ACP655440 AML655362:AML655440 AWH655362:AWH655440 BGD655362:BGD655440 BPZ655362:BPZ655440 BZV655362:BZV655440 CJR655362:CJR655440 CTN655362:CTN655440 DDJ655362:DDJ655440 DNF655362:DNF655440 DXB655362:DXB655440 EGX655362:EGX655440 EQT655362:EQT655440 FAP655362:FAP655440 FKL655362:FKL655440 FUH655362:FUH655440 GED655362:GED655440 GNZ655362:GNZ655440 GXV655362:GXV655440 HHR655362:HHR655440 HRN655362:HRN655440 IBJ655362:IBJ655440 ILF655362:ILF655440 IVB655362:IVB655440 JEX655362:JEX655440 JOT655362:JOT655440 JYP655362:JYP655440 KIL655362:KIL655440 KSH655362:KSH655440 LCD655362:LCD655440 LLZ655362:LLZ655440 LVV655362:LVV655440 MFR655362:MFR655440 MPN655362:MPN655440 MZJ655362:MZJ655440 NJF655362:NJF655440 NTB655362:NTB655440 OCX655362:OCX655440 OMT655362:OMT655440 OWP655362:OWP655440 PGL655362:PGL655440 PQH655362:PQH655440 QAD655362:QAD655440 QJZ655362:QJZ655440 QTV655362:QTV655440 RDR655362:RDR655440 RNN655362:RNN655440 RXJ655362:RXJ655440 SHF655362:SHF655440 SRB655362:SRB655440 TAX655362:TAX655440 TKT655362:TKT655440 TUP655362:TUP655440 UEL655362:UEL655440 UOH655362:UOH655440 UYD655362:UYD655440 VHZ655362:VHZ655440 VRV655362:VRV655440 WBR655362:WBR655440 WLN655362:WLN655440 WVJ655362:WVJ655440 C720898:C720976 IX720898:IX720976 ST720898:ST720976 ACP720898:ACP720976 AML720898:AML720976 AWH720898:AWH720976 BGD720898:BGD720976 BPZ720898:BPZ720976 BZV720898:BZV720976 CJR720898:CJR720976 CTN720898:CTN720976 DDJ720898:DDJ720976 DNF720898:DNF720976 DXB720898:DXB720976 EGX720898:EGX720976 EQT720898:EQT720976 FAP720898:FAP720976 FKL720898:FKL720976 FUH720898:FUH720976 GED720898:GED720976 GNZ720898:GNZ720976 GXV720898:GXV720976 HHR720898:HHR720976 HRN720898:HRN720976 IBJ720898:IBJ720976 ILF720898:ILF720976 IVB720898:IVB720976 JEX720898:JEX720976 JOT720898:JOT720976 JYP720898:JYP720976 KIL720898:KIL720976 KSH720898:KSH720976 LCD720898:LCD720976 LLZ720898:LLZ720976 LVV720898:LVV720976 MFR720898:MFR720976 MPN720898:MPN720976 MZJ720898:MZJ720976 NJF720898:NJF720976 NTB720898:NTB720976 OCX720898:OCX720976 OMT720898:OMT720976 OWP720898:OWP720976 PGL720898:PGL720976 PQH720898:PQH720976 QAD720898:QAD720976 QJZ720898:QJZ720976 QTV720898:QTV720976 RDR720898:RDR720976 RNN720898:RNN720976 RXJ720898:RXJ720976 SHF720898:SHF720976 SRB720898:SRB720976 TAX720898:TAX720976 TKT720898:TKT720976 TUP720898:TUP720976 UEL720898:UEL720976 UOH720898:UOH720976 UYD720898:UYD720976 VHZ720898:VHZ720976 VRV720898:VRV720976 WBR720898:WBR720976 WLN720898:WLN720976 WVJ720898:WVJ720976 C786434:C786512 IX786434:IX786512 ST786434:ST786512 ACP786434:ACP786512 AML786434:AML786512 AWH786434:AWH786512 BGD786434:BGD786512 BPZ786434:BPZ786512 BZV786434:BZV786512 CJR786434:CJR786512 CTN786434:CTN786512 DDJ786434:DDJ786512 DNF786434:DNF786512 DXB786434:DXB786512 EGX786434:EGX786512 EQT786434:EQT786512 FAP786434:FAP786512 FKL786434:FKL786512 FUH786434:FUH786512 GED786434:GED786512 GNZ786434:GNZ786512 GXV786434:GXV786512 HHR786434:HHR786512 HRN786434:HRN786512 IBJ786434:IBJ786512 ILF786434:ILF786512 IVB786434:IVB786512 JEX786434:JEX786512 JOT786434:JOT786512 JYP786434:JYP786512 KIL786434:KIL786512 KSH786434:KSH786512 LCD786434:LCD786512 LLZ786434:LLZ786512 LVV786434:LVV786512 MFR786434:MFR786512 MPN786434:MPN786512 MZJ786434:MZJ786512 NJF786434:NJF786512 NTB786434:NTB786512 OCX786434:OCX786512 OMT786434:OMT786512 OWP786434:OWP786512 PGL786434:PGL786512 PQH786434:PQH786512 QAD786434:QAD786512 QJZ786434:QJZ786512 QTV786434:QTV786512 RDR786434:RDR786512 RNN786434:RNN786512 RXJ786434:RXJ786512 SHF786434:SHF786512 SRB786434:SRB786512 TAX786434:TAX786512 TKT786434:TKT786512 TUP786434:TUP786512 UEL786434:UEL786512 UOH786434:UOH786512 UYD786434:UYD786512 VHZ786434:VHZ786512 VRV786434:VRV786512 WBR786434:WBR786512 WLN786434:WLN786512 WVJ786434:WVJ786512 C851970:C852048 IX851970:IX852048 ST851970:ST852048 ACP851970:ACP852048 AML851970:AML852048 AWH851970:AWH852048 BGD851970:BGD852048 BPZ851970:BPZ852048 BZV851970:BZV852048 CJR851970:CJR852048 CTN851970:CTN852048 DDJ851970:DDJ852048 DNF851970:DNF852048 DXB851970:DXB852048 EGX851970:EGX852048 EQT851970:EQT852048 FAP851970:FAP852048 FKL851970:FKL852048 FUH851970:FUH852048 GED851970:GED852048 GNZ851970:GNZ852048 GXV851970:GXV852048 HHR851970:HHR852048 HRN851970:HRN852048 IBJ851970:IBJ852048 ILF851970:ILF852048 IVB851970:IVB852048 JEX851970:JEX852048 JOT851970:JOT852048 JYP851970:JYP852048 KIL851970:KIL852048 KSH851970:KSH852048 LCD851970:LCD852048 LLZ851970:LLZ852048 LVV851970:LVV852048 MFR851970:MFR852048 MPN851970:MPN852048 MZJ851970:MZJ852048 NJF851970:NJF852048 NTB851970:NTB852048 OCX851970:OCX852048 OMT851970:OMT852048 OWP851970:OWP852048 PGL851970:PGL852048 PQH851970:PQH852048 QAD851970:QAD852048 QJZ851970:QJZ852048 QTV851970:QTV852048 RDR851970:RDR852048 RNN851970:RNN852048 RXJ851970:RXJ852048 SHF851970:SHF852048 SRB851970:SRB852048 TAX851970:TAX852048 TKT851970:TKT852048 TUP851970:TUP852048 UEL851970:UEL852048 UOH851970:UOH852048 UYD851970:UYD852048 VHZ851970:VHZ852048 VRV851970:VRV852048 WBR851970:WBR852048 WLN851970:WLN852048 WVJ851970:WVJ852048 C917506:C917584 IX917506:IX917584 ST917506:ST917584 ACP917506:ACP917584 AML917506:AML917584 AWH917506:AWH917584 BGD917506:BGD917584 BPZ917506:BPZ917584 BZV917506:BZV917584 CJR917506:CJR917584 CTN917506:CTN917584 DDJ917506:DDJ917584 DNF917506:DNF917584 DXB917506:DXB917584 EGX917506:EGX917584 EQT917506:EQT917584 FAP917506:FAP917584 FKL917506:FKL917584 FUH917506:FUH917584 GED917506:GED917584 GNZ917506:GNZ917584 GXV917506:GXV917584 HHR917506:HHR917584 HRN917506:HRN917584 IBJ917506:IBJ917584 ILF917506:ILF917584 IVB917506:IVB917584 JEX917506:JEX917584 JOT917506:JOT917584 JYP917506:JYP917584 KIL917506:KIL917584 KSH917506:KSH917584 LCD917506:LCD917584 LLZ917506:LLZ917584 LVV917506:LVV917584 MFR917506:MFR917584 MPN917506:MPN917584 MZJ917506:MZJ917584 NJF917506:NJF917584 NTB917506:NTB917584 OCX917506:OCX917584 OMT917506:OMT917584 OWP917506:OWP917584 PGL917506:PGL917584 PQH917506:PQH917584 QAD917506:QAD917584 QJZ917506:QJZ917584 QTV917506:QTV917584 RDR917506:RDR917584 RNN917506:RNN917584 RXJ917506:RXJ917584 SHF917506:SHF917584 SRB917506:SRB917584 TAX917506:TAX917584 TKT917506:TKT917584 TUP917506:TUP917584 UEL917506:UEL917584 UOH917506:UOH917584 UYD917506:UYD917584 VHZ917506:VHZ917584 VRV917506:VRV917584 WBR917506:WBR917584 WLN917506:WLN917584 WVJ917506:WVJ917584 C983042:C983120 IX983042:IX983120 ST983042:ST983120 ACP983042:ACP983120 AML983042:AML983120 AWH983042:AWH983120 BGD983042:BGD983120 BPZ983042:BPZ983120 BZV983042:BZV983120 CJR983042:CJR983120 CTN983042:CTN983120 DDJ983042:DDJ983120 DNF983042:DNF983120 DXB983042:DXB983120 EGX983042:EGX983120 EQT983042:EQT983120 FAP983042:FAP983120 FKL983042:FKL983120 FUH983042:FUH983120 GED983042:GED983120 GNZ983042:GNZ983120 GXV983042:GXV983120 HHR983042:HHR983120 HRN983042:HRN983120 IBJ983042:IBJ983120 ILF983042:ILF983120 IVB983042:IVB983120 JEX983042:JEX983120 JOT983042:JOT983120 JYP983042:JYP983120 KIL983042:KIL983120 KSH983042:KSH983120 LCD983042:LCD983120 LLZ983042:LLZ983120 LVV983042:LVV983120 MFR983042:MFR983120 MPN983042:MPN983120 MZJ983042:MZJ983120 NJF983042:NJF983120 NTB983042:NTB983120 OCX983042:OCX983120 OMT983042:OMT983120 OWP983042:OWP983120 PGL983042:PGL983120 PQH983042:PQH983120 QAD983042:QAD983120 QJZ983042:QJZ983120 QTV983042:QTV983120 RDR983042:RDR983120 RNN983042:RNN983120 RXJ983042:RXJ983120 SHF983042:SHF983120 SRB983042:SRB983120 TAX983042:TAX983120 TKT983042:TKT983120 TUP983042:TUP983120 UEL983042:UEL983120 UOH983042:UOH983120 UYD983042:UYD983120 VHZ983042:VHZ983120 VRV983042:VRV983120 WBR983042:WBR983120 WLN983042:WLN983120 WVJ983042:WVJ983120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</vt:lpstr>
      <vt:lpstr>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</dc:creator>
  <cp:lastModifiedBy>JNVB</cp:lastModifiedBy>
  <cp:lastPrinted>2017-11-22T04:57:56Z</cp:lastPrinted>
  <dcterms:created xsi:type="dcterms:W3CDTF">2017-11-07T11:45:04Z</dcterms:created>
  <dcterms:modified xsi:type="dcterms:W3CDTF">2017-12-18T06:55:09Z</dcterms:modified>
</cp:coreProperties>
</file>