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120" windowHeight="8040" firstSheet="3" activeTab="8"/>
  </bookViews>
  <sheets>
    <sheet name="Chart1" sheetId="12" state="hidden" r:id="rId1"/>
    <sheet name="11" sheetId="15" state="hidden" r:id="rId2"/>
    <sheet name="12" sheetId="16" state="hidden" r:id="rId3"/>
    <sheet name="6A" sheetId="19" r:id="rId4"/>
    <sheet name="6B" sheetId="20" r:id="rId5"/>
    <sheet name="7A" sheetId="21" r:id="rId6"/>
    <sheet name="7B" sheetId="22" r:id="rId7"/>
    <sheet name="8A" sheetId="23" r:id="rId8"/>
    <sheet name="8B" sheetId="24" r:id="rId9"/>
    <sheet name="9A" sheetId="25" r:id="rId10"/>
    <sheet name="9B" sheetId="26" r:id="rId11"/>
    <sheet name="11. 2017 - 18" sheetId="17" r:id="rId12"/>
    <sheet name="Sheet1" sheetId="29" r:id="rId13"/>
  </sheets>
  <definedNames>
    <definedName name="_xlnm.Print_Area" localSheetId="1">'11'!$A$1:$N$483</definedName>
    <definedName name="_xlnm.Print_Area" localSheetId="11">'11. 2017 - 18'!$A$1:$N$54</definedName>
    <definedName name="_xlnm.Print_Area" localSheetId="2">'12'!$A$1:$M$470</definedName>
    <definedName name="_xlnm.Print_Area" localSheetId="3">'6A'!$A$1:$L$57</definedName>
  </definedNames>
  <calcPr calcId="124519"/>
</workbook>
</file>

<file path=xl/calcChain.xml><?xml version="1.0" encoding="utf-8"?>
<calcChain xmlns="http://schemas.openxmlformats.org/spreadsheetml/2006/main">
  <c r="M33" i="17"/>
  <c r="J47"/>
  <c r="J46" s="1"/>
  <c r="J45" s="1"/>
  <c r="J44" s="1"/>
  <c r="J43" s="1"/>
  <c r="I48"/>
  <c r="I47" s="1"/>
  <c r="I46" s="1"/>
  <c r="I45" s="1"/>
  <c r="I44" s="1"/>
  <c r="I43" s="1"/>
  <c r="J48"/>
  <c r="K48"/>
  <c r="K47" s="1"/>
  <c r="K46" s="1"/>
  <c r="K45" s="1"/>
  <c r="K44" s="1"/>
  <c r="K43" s="1"/>
  <c r="H48"/>
  <c r="H47" s="1"/>
  <c r="H46" s="1"/>
  <c r="H45" s="1"/>
  <c r="H44" s="1"/>
  <c r="H43" s="1"/>
  <c r="F47"/>
  <c r="F46" s="1"/>
  <c r="F45" s="1"/>
  <c r="F44" s="1"/>
  <c r="F43" s="1"/>
  <c r="E48"/>
  <c r="E47" s="1"/>
  <c r="E46" s="1"/>
  <c r="E45" s="1"/>
  <c r="E44" s="1"/>
  <c r="E43" s="1"/>
  <c r="F48"/>
  <c r="G48"/>
  <c r="G47" s="1"/>
  <c r="G46" s="1"/>
  <c r="G45" s="1"/>
  <c r="G44" s="1"/>
  <c r="G43" s="1"/>
  <c r="D48"/>
  <c r="D47"/>
  <c r="D46" s="1"/>
  <c r="D45" s="1"/>
  <c r="D44" s="1"/>
  <c r="D43" s="1"/>
  <c r="I42"/>
  <c r="J42"/>
  <c r="E42"/>
  <c r="F42"/>
  <c r="G42"/>
  <c r="D42"/>
  <c r="I40"/>
  <c r="J40"/>
  <c r="H40"/>
  <c r="E40"/>
  <c r="F40"/>
  <c r="G40"/>
  <c r="E39"/>
  <c r="F39"/>
  <c r="G39"/>
  <c r="H39"/>
  <c r="I39"/>
  <c r="J39"/>
  <c r="D40"/>
  <c r="D39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K45" i="26"/>
  <c r="K55"/>
  <c r="K54" s="1"/>
  <c r="K53" s="1"/>
  <c r="K52" s="1"/>
  <c r="K51" s="1"/>
  <c r="K50" s="1"/>
  <c r="F54"/>
  <c r="F53" s="1"/>
  <c r="F52" s="1"/>
  <c r="F51" s="1"/>
  <c r="F50" s="1"/>
  <c r="E55"/>
  <c r="E54" s="1"/>
  <c r="E53" s="1"/>
  <c r="E52" s="1"/>
  <c r="E51" s="1"/>
  <c r="E50" s="1"/>
  <c r="F55"/>
  <c r="G55"/>
  <c r="G54" s="1"/>
  <c r="G53" s="1"/>
  <c r="G52" s="1"/>
  <c r="G51" s="1"/>
  <c r="G50" s="1"/>
  <c r="H55"/>
  <c r="H54" s="1"/>
  <c r="H53" s="1"/>
  <c r="H52" s="1"/>
  <c r="H51" s="1"/>
  <c r="H50" s="1"/>
  <c r="I55"/>
  <c r="I54" s="1"/>
  <c r="I53" s="1"/>
  <c r="I52" s="1"/>
  <c r="I51" s="1"/>
  <c r="I50" s="1"/>
  <c r="D55"/>
  <c r="D54"/>
  <c r="D53" s="1"/>
  <c r="D52" s="1"/>
  <c r="D51" s="1"/>
  <c r="D50" s="1"/>
  <c r="E49"/>
  <c r="F49"/>
  <c r="G49"/>
  <c r="H49"/>
  <c r="I49"/>
  <c r="D49"/>
  <c r="E46"/>
  <c r="F46"/>
  <c r="G46"/>
  <c r="H46"/>
  <c r="I46"/>
  <c r="E47"/>
  <c r="F47"/>
  <c r="G47"/>
  <c r="H47"/>
  <c r="I47"/>
  <c r="D47"/>
  <c r="D4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"/>
  <c r="K55" i="25"/>
  <c r="K54" s="1"/>
  <c r="K53" s="1"/>
  <c r="K52" s="1"/>
  <c r="K51" s="1"/>
  <c r="K50" s="1"/>
  <c r="K4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H51" l="1"/>
  <c r="F54"/>
  <c r="F53" s="1"/>
  <c r="F52" s="1"/>
  <c r="F51" s="1"/>
  <c r="F50" s="1"/>
  <c r="E55"/>
  <c r="E54" s="1"/>
  <c r="E53" s="1"/>
  <c r="E52" s="1"/>
  <c r="E51" s="1"/>
  <c r="E50" s="1"/>
  <c r="F55"/>
  <c r="G55"/>
  <c r="G54" s="1"/>
  <c r="G53" s="1"/>
  <c r="G52" s="1"/>
  <c r="G51" s="1"/>
  <c r="G50" s="1"/>
  <c r="H55"/>
  <c r="H54" s="1"/>
  <c r="H53" s="1"/>
  <c r="H52" s="1"/>
  <c r="I55"/>
  <c r="I54" s="1"/>
  <c r="I53" s="1"/>
  <c r="I52" s="1"/>
  <c r="I51" s="1"/>
  <c r="I50" s="1"/>
  <c r="D55"/>
  <c r="D54"/>
  <c r="D53" s="1"/>
  <c r="D52" s="1"/>
  <c r="D51" s="1"/>
  <c r="D50" s="1"/>
  <c r="E49"/>
  <c r="F49"/>
  <c r="G49"/>
  <c r="H49"/>
  <c r="I49"/>
  <c r="D49"/>
  <c r="E46"/>
  <c r="F46"/>
  <c r="G46"/>
  <c r="H46"/>
  <c r="I46"/>
  <c r="E47"/>
  <c r="F47"/>
  <c r="G47"/>
  <c r="H47"/>
  <c r="I47"/>
  <c r="D47"/>
  <c r="D46"/>
  <c r="F54" i="24"/>
  <c r="F53" s="1"/>
  <c r="F52" s="1"/>
  <c r="F51" s="1"/>
  <c r="F50" s="1"/>
  <c r="E55"/>
  <c r="E54" s="1"/>
  <c r="E53" s="1"/>
  <c r="E52" s="1"/>
  <c r="E51" s="1"/>
  <c r="E50" s="1"/>
  <c r="F55"/>
  <c r="G55"/>
  <c r="G54" s="1"/>
  <c r="G53" s="1"/>
  <c r="G52" s="1"/>
  <c r="G51" s="1"/>
  <c r="G50" s="1"/>
  <c r="H55"/>
  <c r="H54" s="1"/>
  <c r="H53" s="1"/>
  <c r="H52" s="1"/>
  <c r="H51" s="1"/>
  <c r="H50" s="1"/>
  <c r="I55"/>
  <c r="I54" s="1"/>
  <c r="I53" s="1"/>
  <c r="I52" s="1"/>
  <c r="I51" s="1"/>
  <c r="I50" s="1"/>
  <c r="D55"/>
  <c r="D54"/>
  <c r="D53" s="1"/>
  <c r="D52" s="1"/>
  <c r="D51" s="1"/>
  <c r="D50" s="1"/>
  <c r="E49"/>
  <c r="F49"/>
  <c r="H49"/>
  <c r="I49"/>
  <c r="D49"/>
  <c r="E46"/>
  <c r="F46"/>
  <c r="G46"/>
  <c r="G49" s="1"/>
  <c r="H46"/>
  <c r="I46"/>
  <c r="E47"/>
  <c r="F47"/>
  <c r="G47"/>
  <c r="H47"/>
  <c r="I47"/>
  <c r="D47"/>
  <c r="D4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 i="23"/>
  <c r="F54"/>
  <c r="F53" s="1"/>
  <c r="F52" s="1"/>
  <c r="F51" s="1"/>
  <c r="F50" s="1"/>
  <c r="E55"/>
  <c r="E54" s="1"/>
  <c r="E53" s="1"/>
  <c r="E52" s="1"/>
  <c r="E51" s="1"/>
  <c r="E50" s="1"/>
  <c r="F55"/>
  <c r="G55"/>
  <c r="G54" s="1"/>
  <c r="G53" s="1"/>
  <c r="G52" s="1"/>
  <c r="G51" s="1"/>
  <c r="G50" s="1"/>
  <c r="H55"/>
  <c r="H54" s="1"/>
  <c r="H53" s="1"/>
  <c r="H52" s="1"/>
  <c r="H51" s="1"/>
  <c r="H50" s="1"/>
  <c r="I55"/>
  <c r="I54" s="1"/>
  <c r="I53" s="1"/>
  <c r="I52" s="1"/>
  <c r="I51" s="1"/>
  <c r="I50" s="1"/>
  <c r="D55"/>
  <c r="D54"/>
  <c r="D53" s="1"/>
  <c r="D52" s="1"/>
  <c r="D51" s="1"/>
  <c r="D50" s="1"/>
  <c r="E49"/>
  <c r="F49"/>
  <c r="G49"/>
  <c r="H49"/>
  <c r="I49"/>
  <c r="D49"/>
  <c r="E46"/>
  <c r="F46"/>
  <c r="G46"/>
  <c r="H46"/>
  <c r="I46"/>
  <c r="E47"/>
  <c r="F47"/>
  <c r="G47"/>
  <c r="H47"/>
  <c r="I47"/>
  <c r="D47"/>
  <c r="D46"/>
  <c r="L42"/>
  <c r="L4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6" i="22"/>
  <c r="K55"/>
  <c r="K54" s="1"/>
  <c r="K53" s="1"/>
  <c r="K52" s="1"/>
  <c r="K46"/>
  <c r="F55"/>
  <c r="F54" s="1"/>
  <c r="F53" s="1"/>
  <c r="F52" s="1"/>
  <c r="F51" s="1"/>
  <c r="E56"/>
  <c r="E55" s="1"/>
  <c r="E54" s="1"/>
  <c r="E53" s="1"/>
  <c r="E52" s="1"/>
  <c r="E51" s="1"/>
  <c r="F56"/>
  <c r="G56"/>
  <c r="G55" s="1"/>
  <c r="G54" s="1"/>
  <c r="G53" s="1"/>
  <c r="G52" s="1"/>
  <c r="G51" s="1"/>
  <c r="H56"/>
  <c r="H55" s="1"/>
  <c r="H54" s="1"/>
  <c r="H53" s="1"/>
  <c r="H52" s="1"/>
  <c r="H51" s="1"/>
  <c r="I56"/>
  <c r="I55" s="1"/>
  <c r="I54" s="1"/>
  <c r="I53" s="1"/>
  <c r="I52" s="1"/>
  <c r="I51" s="1"/>
  <c r="D56"/>
  <c r="D55" s="1"/>
  <c r="D54" s="1"/>
  <c r="D53" s="1"/>
  <c r="D52" s="1"/>
  <c r="D51" s="1"/>
  <c r="E48"/>
  <c r="F48"/>
  <c r="G48"/>
  <c r="H48"/>
  <c r="I48"/>
  <c r="D4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F54" i="21"/>
  <c r="F53" s="1"/>
  <c r="F52" s="1"/>
  <c r="F51" s="1"/>
  <c r="F50" s="1"/>
  <c r="E55"/>
  <c r="E54" s="1"/>
  <c r="E53" s="1"/>
  <c r="E52" s="1"/>
  <c r="E51" s="1"/>
  <c r="E50" s="1"/>
  <c r="F55"/>
  <c r="G55"/>
  <c r="G54" s="1"/>
  <c r="G53" s="1"/>
  <c r="G52" s="1"/>
  <c r="G51" s="1"/>
  <c r="G50" s="1"/>
  <c r="H55"/>
  <c r="H54" s="1"/>
  <c r="H53" s="1"/>
  <c r="H52" s="1"/>
  <c r="H51" s="1"/>
  <c r="H50" s="1"/>
  <c r="I55"/>
  <c r="I54" s="1"/>
  <c r="I53" s="1"/>
  <c r="I52" s="1"/>
  <c r="I51" s="1"/>
  <c r="I50" s="1"/>
  <c r="D55"/>
  <c r="D54" s="1"/>
  <c r="D53" s="1"/>
  <c r="D52" s="1"/>
  <c r="D51" s="1"/>
  <c r="D50" s="1"/>
  <c r="E49"/>
  <c r="F49"/>
  <c r="G49"/>
  <c r="H49"/>
  <c r="I49"/>
  <c r="E46"/>
  <c r="F46"/>
  <c r="G46"/>
  <c r="H46"/>
  <c r="I46"/>
  <c r="E47"/>
  <c r="F47"/>
  <c r="G47"/>
  <c r="H47"/>
  <c r="I47"/>
  <c r="D47"/>
  <c r="D46"/>
  <c r="D49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1"/>
  <c r="K42"/>
  <c r="K43"/>
  <c r="K44"/>
  <c r="K45" i="20"/>
  <c r="F55"/>
  <c r="F54" s="1"/>
  <c r="F53" s="1"/>
  <c r="F52" s="1"/>
  <c r="F51" s="1"/>
  <c r="E56"/>
  <c r="E55" s="1"/>
  <c r="E54" s="1"/>
  <c r="E53" s="1"/>
  <c r="E52" s="1"/>
  <c r="E51" s="1"/>
  <c r="F56"/>
  <c r="G56"/>
  <c r="G55" s="1"/>
  <c r="G54" s="1"/>
  <c r="G53" s="1"/>
  <c r="G52" s="1"/>
  <c r="G51" s="1"/>
  <c r="H56"/>
  <c r="H55" s="1"/>
  <c r="H54" s="1"/>
  <c r="H53" s="1"/>
  <c r="H52" s="1"/>
  <c r="H51" s="1"/>
  <c r="I56"/>
  <c r="I55" s="1"/>
  <c r="I54" s="1"/>
  <c r="I53" s="1"/>
  <c r="I52" s="1"/>
  <c r="I51" s="1"/>
  <c r="D56"/>
  <c r="D55"/>
  <c r="D54" s="1"/>
  <c r="D53" s="1"/>
  <c r="D52" s="1"/>
  <c r="D51" s="1"/>
  <c r="E50"/>
  <c r="F50"/>
  <c r="G50"/>
  <c r="H50"/>
  <c r="I50"/>
  <c r="D50"/>
  <c r="E48"/>
  <c r="F48"/>
  <c r="G48"/>
  <c r="H48"/>
  <c r="I48"/>
  <c r="E47"/>
  <c r="F47"/>
  <c r="G47"/>
  <c r="H47"/>
  <c r="I47"/>
  <c r="D48"/>
  <c r="D47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E55" i="19"/>
  <c r="E54" s="1"/>
  <c r="E53" s="1"/>
  <c r="E52" s="1"/>
  <c r="E51" s="1"/>
  <c r="E50" s="1"/>
  <c r="F55"/>
  <c r="F54" s="1"/>
  <c r="F53" s="1"/>
  <c r="F52" s="1"/>
  <c r="F51" s="1"/>
  <c r="F50" s="1"/>
  <c r="G55"/>
  <c r="G54" s="1"/>
  <c r="G53" s="1"/>
  <c r="G52" s="1"/>
  <c r="G51" s="1"/>
  <c r="G50" s="1"/>
  <c r="H55"/>
  <c r="H54" s="1"/>
  <c r="H53" s="1"/>
  <c r="H52" s="1"/>
  <c r="H51" s="1"/>
  <c r="H50" s="1"/>
  <c r="I55"/>
  <c r="I54" s="1"/>
  <c r="I53" s="1"/>
  <c r="I52" s="1"/>
  <c r="I51" s="1"/>
  <c r="I50" s="1"/>
  <c r="D55"/>
  <c r="D54"/>
  <c r="D53" s="1"/>
  <c r="D52" s="1"/>
  <c r="D51" s="1"/>
  <c r="D50" s="1"/>
  <c r="E49"/>
  <c r="F49"/>
  <c r="G49"/>
  <c r="H49"/>
  <c r="I49"/>
  <c r="D49"/>
  <c r="E47"/>
  <c r="F47"/>
  <c r="G47"/>
  <c r="H47"/>
  <c r="I47"/>
  <c r="D47"/>
  <c r="E46"/>
  <c r="F46"/>
  <c r="G46"/>
  <c r="H46"/>
  <c r="I46"/>
  <c r="D46"/>
  <c r="K55"/>
  <c r="K54" s="1"/>
  <c r="K53" s="1"/>
  <c r="K52" s="1"/>
  <c r="K51" s="1"/>
  <c r="K50" s="1"/>
  <c r="K45"/>
  <c r="K5"/>
  <c r="K6"/>
  <c r="L7" s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F41" i="17"/>
  <c r="M4"/>
  <c r="I41"/>
  <c r="H41"/>
  <c r="J41"/>
  <c r="H42"/>
  <c r="H50" i="25" l="1"/>
  <c r="L4" i="19"/>
  <c r="L41"/>
  <c r="L37"/>
  <c r="L33"/>
  <c r="L29"/>
  <c r="L25"/>
  <c r="L21"/>
  <c r="L17"/>
  <c r="L13"/>
  <c r="L9"/>
  <c r="L5"/>
  <c r="L43"/>
  <c r="L39"/>
  <c r="L35"/>
  <c r="L31"/>
  <c r="L27"/>
  <c r="L23"/>
  <c r="L19"/>
  <c r="L15"/>
  <c r="L11"/>
  <c r="K40" i="17" l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E50" i="22"/>
  <c r="F50"/>
  <c r="G50"/>
  <c r="H50"/>
  <c r="I50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L4"/>
  <c r="J43" i="26" l="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L4" s="1"/>
  <c r="J12"/>
  <c r="J11"/>
  <c r="J10"/>
  <c r="J9"/>
  <c r="J8"/>
  <c r="J7"/>
  <c r="J6"/>
  <c r="J5"/>
  <c r="J4"/>
  <c r="J43" i="25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4" s="1"/>
  <c r="J43" i="24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K25" s="1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4" s="1"/>
  <c r="I48" i="23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4" s="1"/>
  <c r="I47" i="22"/>
  <c r="H47"/>
  <c r="G47"/>
  <c r="F47"/>
  <c r="E47"/>
  <c r="D47"/>
  <c r="D50" s="1"/>
  <c r="J4"/>
  <c r="J44" i="21"/>
  <c r="J43"/>
  <c r="J42"/>
  <c r="J41"/>
  <c r="J40"/>
  <c r="K40" s="1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4" s="1"/>
  <c r="J44" i="20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44" i="19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K4" s="1"/>
  <c r="K39" i="17"/>
  <c r="K42" s="1"/>
  <c r="G41"/>
  <c r="K55" i="24" l="1"/>
  <c r="K54" s="1"/>
  <c r="K53" s="1"/>
  <c r="K52" s="1"/>
  <c r="K51" s="1"/>
  <c r="K50" s="1"/>
  <c r="L20"/>
  <c r="L32"/>
  <c r="L40"/>
  <c r="L7"/>
  <c r="L11"/>
  <c r="L15"/>
  <c r="L19"/>
  <c r="L23"/>
  <c r="L27"/>
  <c r="L31"/>
  <c r="L35"/>
  <c r="L39"/>
  <c r="L43"/>
  <c r="L6"/>
  <c r="L10"/>
  <c r="L14"/>
  <c r="L18"/>
  <c r="L22"/>
  <c r="L26"/>
  <c r="L30"/>
  <c r="L34"/>
  <c r="L38"/>
  <c r="K45"/>
  <c r="L5"/>
  <c r="L9"/>
  <c r="L13"/>
  <c r="L17"/>
  <c r="L21"/>
  <c r="L25"/>
  <c r="L29"/>
  <c r="L33"/>
  <c r="L37"/>
  <c r="L41"/>
  <c r="L8"/>
  <c r="L12"/>
  <c r="L16"/>
  <c r="L24"/>
  <c r="L28"/>
  <c r="L36"/>
  <c r="L42"/>
  <c r="L5" i="21"/>
  <c r="L9"/>
  <c r="L13"/>
  <c r="L17"/>
  <c r="L21"/>
  <c r="L25"/>
  <c r="L29"/>
  <c r="L33"/>
  <c r="L37"/>
  <c r="L41"/>
  <c r="L12"/>
  <c r="L20"/>
  <c r="L32"/>
  <c r="L15"/>
  <c r="L23"/>
  <c r="L35"/>
  <c r="L24"/>
  <c r="L40"/>
  <c r="L44"/>
  <c r="L7"/>
  <c r="L19"/>
  <c r="L31"/>
  <c r="L43"/>
  <c r="L11"/>
  <c r="L27"/>
  <c r="L39"/>
  <c r="K45"/>
  <c r="L6"/>
  <c r="L10"/>
  <c r="L14"/>
  <c r="L18"/>
  <c r="L22"/>
  <c r="L26"/>
  <c r="L30"/>
  <c r="L34"/>
  <c r="L38"/>
  <c r="L42"/>
  <c r="L8"/>
  <c r="L16"/>
  <c r="L28"/>
  <c r="L36"/>
  <c r="L4"/>
  <c r="K41" i="17"/>
  <c r="H48" i="21"/>
  <c r="D48"/>
  <c r="L4" i="23"/>
  <c r="L4" i="24"/>
  <c r="H48" i="25"/>
  <c r="D48"/>
  <c r="D48" i="24"/>
  <c r="H48"/>
  <c r="E49" i="22"/>
  <c r="I48" i="19"/>
  <c r="E48"/>
  <c r="H48"/>
  <c r="D48"/>
  <c r="H48" i="26"/>
  <c r="I49" i="22"/>
  <c r="D41" i="17"/>
  <c r="E41"/>
  <c r="H49" i="20"/>
  <c r="E48" i="24"/>
  <c r="I48"/>
  <c r="D48" i="23"/>
  <c r="E48"/>
  <c r="D49" i="22"/>
  <c r="H49"/>
  <c r="K4"/>
  <c r="F48" i="21"/>
  <c r="E48"/>
  <c r="I48"/>
  <c r="K4" i="20"/>
  <c r="E49"/>
  <c r="I49"/>
  <c r="G48" i="19"/>
  <c r="E48" i="26"/>
  <c r="I48"/>
  <c r="D48"/>
  <c r="G48"/>
  <c r="F48"/>
  <c r="E48" i="25"/>
  <c r="I48"/>
  <c r="F48"/>
  <c r="G48"/>
  <c r="F48" i="24"/>
  <c r="G48"/>
  <c r="K55" i="23"/>
  <c r="K54" s="1"/>
  <c r="K53" s="1"/>
  <c r="K52" s="1"/>
  <c r="K51" s="1"/>
  <c r="K50" s="1"/>
  <c r="F48"/>
  <c r="H48"/>
  <c r="G48"/>
  <c r="F49" i="22"/>
  <c r="G49"/>
  <c r="G48" i="21"/>
  <c r="D49" i="20"/>
  <c r="F49"/>
  <c r="G49"/>
  <c r="F48" i="19"/>
  <c r="L4" i="22" l="1"/>
  <c r="L4" i="25"/>
  <c r="K51" i="22"/>
  <c r="K55" i="21"/>
  <c r="K54" s="1"/>
  <c r="K53" s="1"/>
  <c r="K52" s="1"/>
  <c r="K51" s="1"/>
  <c r="K50" s="1"/>
  <c r="L4" i="17" l="1"/>
  <c r="N4" l="1"/>
  <c r="M42"/>
  <c r="J330" i="16"/>
  <c r="J379" i="15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E447" i="16"/>
  <c r="E446" s="1"/>
  <c r="E445" s="1"/>
  <c r="E444" s="1"/>
  <c r="E443" s="1"/>
  <c r="F447"/>
  <c r="F446" s="1"/>
  <c r="F445" s="1"/>
  <c r="F444" s="1"/>
  <c r="F443" s="1"/>
  <c r="G447"/>
  <c r="G446" s="1"/>
  <c r="G445" s="1"/>
  <c r="G444" s="1"/>
  <c r="G443" s="1"/>
  <c r="H447"/>
  <c r="H446" s="1"/>
  <c r="H445" s="1"/>
  <c r="H444" s="1"/>
  <c r="H443" s="1"/>
  <c r="I203" i="15"/>
  <c r="I202" s="1"/>
  <c r="I201" s="1"/>
  <c r="I200" s="1"/>
  <c r="I199" s="1"/>
  <c r="I196"/>
  <c r="I195"/>
  <c r="I198" s="1"/>
  <c r="I253" i="16"/>
  <c r="I252" s="1"/>
  <c r="I251" s="1"/>
  <c r="I250" s="1"/>
  <c r="I249" s="1"/>
  <c r="I254" s="1"/>
  <c r="I248"/>
  <c r="I246"/>
  <c r="I245"/>
  <c r="J200"/>
  <c r="E116"/>
  <c r="F116"/>
  <c r="G116"/>
  <c r="H116"/>
  <c r="D116"/>
  <c r="E88" i="15"/>
  <c r="F88"/>
  <c r="G88"/>
  <c r="H88"/>
  <c r="D88"/>
  <c r="E50" i="16"/>
  <c r="F50"/>
  <c r="G50"/>
  <c r="H50"/>
  <c r="D50"/>
  <c r="E39" i="15"/>
  <c r="F39"/>
  <c r="G39"/>
  <c r="H39"/>
  <c r="D39"/>
  <c r="F49" i="16"/>
  <c r="F52" s="1"/>
  <c r="F57"/>
  <c r="F56" s="1"/>
  <c r="H318"/>
  <c r="G318"/>
  <c r="G317" s="1"/>
  <c r="F318"/>
  <c r="E318"/>
  <c r="D318"/>
  <c r="D317" s="1"/>
  <c r="D316" s="1"/>
  <c r="H317"/>
  <c r="H316" s="1"/>
  <c r="F317"/>
  <c r="F316" s="1"/>
  <c r="F315" s="1"/>
  <c r="F314" s="1"/>
  <c r="F319" s="1"/>
  <c r="E317"/>
  <c r="E316"/>
  <c r="E315" s="1"/>
  <c r="H311"/>
  <c r="G311"/>
  <c r="F311"/>
  <c r="E311"/>
  <c r="D311"/>
  <c r="H310"/>
  <c r="H313" s="1"/>
  <c r="G310"/>
  <c r="G313" s="1"/>
  <c r="F310"/>
  <c r="F313" s="1"/>
  <c r="E310"/>
  <c r="E313" s="1"/>
  <c r="D310"/>
  <c r="D313" s="1"/>
  <c r="J305"/>
  <c r="K305" s="1"/>
  <c r="J304"/>
  <c r="K304" s="1"/>
  <c r="J303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J279"/>
  <c r="K279" s="1"/>
  <c r="J278"/>
  <c r="K278" s="1"/>
  <c r="J277"/>
  <c r="K277" s="1"/>
  <c r="J276"/>
  <c r="K276" s="1"/>
  <c r="J275"/>
  <c r="K275" s="1"/>
  <c r="J274"/>
  <c r="K274" s="1"/>
  <c r="J273"/>
  <c r="K273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I247" l="1"/>
  <c r="I256"/>
  <c r="I255"/>
  <c r="H312"/>
  <c r="I257"/>
  <c r="D312"/>
  <c r="I258"/>
  <c r="L267"/>
  <c r="L271"/>
  <c r="I204" i="15"/>
  <c r="I197"/>
  <c r="I206"/>
  <c r="I208"/>
  <c r="I205"/>
  <c r="I207"/>
  <c r="H321" i="16"/>
  <c r="H315"/>
  <c r="E320"/>
  <c r="E314"/>
  <c r="E319" s="1"/>
  <c r="L279"/>
  <c r="L287"/>
  <c r="L299"/>
  <c r="L266"/>
  <c r="L274"/>
  <c r="L265"/>
  <c r="L269"/>
  <c r="L273"/>
  <c r="L277"/>
  <c r="L281"/>
  <c r="L285"/>
  <c r="L289"/>
  <c r="L293"/>
  <c r="L297"/>
  <c r="L301"/>
  <c r="L305"/>
  <c r="L275"/>
  <c r="L291"/>
  <c r="L303"/>
  <c r="L270"/>
  <c r="L278"/>
  <c r="L282"/>
  <c r="L286"/>
  <c r="L290"/>
  <c r="L294"/>
  <c r="L298"/>
  <c r="L302"/>
  <c r="L268"/>
  <c r="L272"/>
  <c r="L276"/>
  <c r="L280"/>
  <c r="L284"/>
  <c r="L288"/>
  <c r="L292"/>
  <c r="L296"/>
  <c r="L300"/>
  <c r="L304"/>
  <c r="D321"/>
  <c r="D315"/>
  <c r="L295"/>
  <c r="G322"/>
  <c r="G316"/>
  <c r="L283"/>
  <c r="G312"/>
  <c r="F323"/>
  <c r="F312"/>
  <c r="F322"/>
  <c r="E323"/>
  <c r="F51"/>
  <c r="E312"/>
  <c r="F321"/>
  <c r="E322"/>
  <c r="D323"/>
  <c r="H323"/>
  <c r="F320"/>
  <c r="E321"/>
  <c r="D322"/>
  <c r="H322"/>
  <c r="G323"/>
  <c r="F55"/>
  <c r="F61"/>
  <c r="F62"/>
  <c r="H476" i="15"/>
  <c r="H475" s="1"/>
  <c r="H474" s="1"/>
  <c r="H473" s="1"/>
  <c r="H472" s="1"/>
  <c r="G476"/>
  <c r="G475" s="1"/>
  <c r="G474" s="1"/>
  <c r="G473" s="1"/>
  <c r="G472" s="1"/>
  <c r="F476"/>
  <c r="F475" s="1"/>
  <c r="F474" s="1"/>
  <c r="F473" s="1"/>
  <c r="F472" s="1"/>
  <c r="E476"/>
  <c r="E475"/>
  <c r="E474" s="1"/>
  <c r="E473" s="1"/>
  <c r="E472" s="1"/>
  <c r="D476"/>
  <c r="D469"/>
  <c r="D468"/>
  <c r="H469"/>
  <c r="G469"/>
  <c r="F469"/>
  <c r="E469"/>
  <c r="H468"/>
  <c r="H471" s="1"/>
  <c r="G468"/>
  <c r="G471" s="1"/>
  <c r="F468"/>
  <c r="F471" s="1"/>
  <c r="E468"/>
  <c r="E471" s="1"/>
  <c r="J466"/>
  <c r="K466" s="1"/>
  <c r="J465"/>
  <c r="K465" s="1"/>
  <c r="J464"/>
  <c r="K464" s="1"/>
  <c r="J463"/>
  <c r="K463" s="1"/>
  <c r="J462"/>
  <c r="K462" s="1"/>
  <c r="J461"/>
  <c r="K461" s="1"/>
  <c r="J460"/>
  <c r="K460" s="1"/>
  <c r="J459"/>
  <c r="K459" s="1"/>
  <c r="J458"/>
  <c r="K458" s="1"/>
  <c r="J457"/>
  <c r="K457" s="1"/>
  <c r="J456"/>
  <c r="K456" s="1"/>
  <c r="J455"/>
  <c r="K455" s="1"/>
  <c r="J454"/>
  <c r="K454" s="1"/>
  <c r="J453"/>
  <c r="K453" s="1"/>
  <c r="J452"/>
  <c r="K452" s="1"/>
  <c r="J451"/>
  <c r="K451" s="1"/>
  <c r="J450"/>
  <c r="K450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41"/>
  <c r="K441" s="1"/>
  <c r="J440"/>
  <c r="K440" s="1"/>
  <c r="J439"/>
  <c r="K439" s="1"/>
  <c r="J438"/>
  <c r="K438" s="1"/>
  <c r="J437"/>
  <c r="K437" s="1"/>
  <c r="J436"/>
  <c r="K436" s="1"/>
  <c r="J435"/>
  <c r="K435" s="1"/>
  <c r="J434"/>
  <c r="K434" s="1"/>
  <c r="D421"/>
  <c r="D414"/>
  <c r="D413"/>
  <c r="D416" s="1"/>
  <c r="K409"/>
  <c r="K411"/>
  <c r="E421"/>
  <c r="E420" s="1"/>
  <c r="E419" s="1"/>
  <c r="E418" s="1"/>
  <c r="E417" s="1"/>
  <c r="H421"/>
  <c r="G421"/>
  <c r="G420" s="1"/>
  <c r="F421"/>
  <c r="F420" s="1"/>
  <c r="H414"/>
  <c r="G414"/>
  <c r="F414"/>
  <c r="E414"/>
  <c r="H413"/>
  <c r="H416" s="1"/>
  <c r="G413"/>
  <c r="G416" s="1"/>
  <c r="F413"/>
  <c r="F416" s="1"/>
  <c r="E413"/>
  <c r="E416" s="1"/>
  <c r="K410"/>
  <c r="K408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H367"/>
  <c r="H366" s="1"/>
  <c r="H365" s="1"/>
  <c r="H364" s="1"/>
  <c r="H363" s="1"/>
  <c r="G367"/>
  <c r="G366" s="1"/>
  <c r="G365" s="1"/>
  <c r="G364" s="1"/>
  <c r="G363" s="1"/>
  <c r="F367"/>
  <c r="F366" s="1"/>
  <c r="F365" s="1"/>
  <c r="F364" s="1"/>
  <c r="F363" s="1"/>
  <c r="E367"/>
  <c r="E366" s="1"/>
  <c r="E365" s="1"/>
  <c r="E364" s="1"/>
  <c r="E363" s="1"/>
  <c r="D367"/>
  <c r="D366" s="1"/>
  <c r="D365" s="1"/>
  <c r="D364" s="1"/>
  <c r="D363" s="1"/>
  <c r="H360"/>
  <c r="G360"/>
  <c r="F360"/>
  <c r="E360"/>
  <c r="D360"/>
  <c r="H359"/>
  <c r="H362" s="1"/>
  <c r="G359"/>
  <c r="G362" s="1"/>
  <c r="F359"/>
  <c r="F362" s="1"/>
  <c r="E359"/>
  <c r="E362" s="1"/>
  <c r="D359"/>
  <c r="D362" s="1"/>
  <c r="J357"/>
  <c r="K357" s="1"/>
  <c r="J356"/>
  <c r="K356" s="1"/>
  <c r="J355"/>
  <c r="K355" s="1"/>
  <c r="J354"/>
  <c r="K354" s="1"/>
  <c r="J353"/>
  <c r="K353" s="1"/>
  <c r="J352"/>
  <c r="K352" s="1"/>
  <c r="J351"/>
  <c r="K351" s="1"/>
  <c r="J350"/>
  <c r="K350" s="1"/>
  <c r="J349"/>
  <c r="K349" s="1"/>
  <c r="J348"/>
  <c r="K348" s="1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K326" s="1"/>
  <c r="J325"/>
  <c r="K325" s="1"/>
  <c r="D447" i="16"/>
  <c r="H440"/>
  <c r="G440"/>
  <c r="F440"/>
  <c r="E440"/>
  <c r="D440"/>
  <c r="H439"/>
  <c r="G439"/>
  <c r="G442" s="1"/>
  <c r="F439"/>
  <c r="E439"/>
  <c r="E442" s="1"/>
  <c r="D439"/>
  <c r="J434"/>
  <c r="K434" s="1"/>
  <c r="J433"/>
  <c r="K433" s="1"/>
  <c r="J432"/>
  <c r="K432" s="1"/>
  <c r="J431"/>
  <c r="K431" s="1"/>
  <c r="J430"/>
  <c r="K430" s="1"/>
  <c r="J429"/>
  <c r="K429" s="1"/>
  <c r="J428"/>
  <c r="K428" s="1"/>
  <c r="J427"/>
  <c r="K427" s="1"/>
  <c r="J426"/>
  <c r="K426" s="1"/>
  <c r="J425"/>
  <c r="K425" s="1"/>
  <c r="J424"/>
  <c r="K424" s="1"/>
  <c r="J423"/>
  <c r="K423" s="1"/>
  <c r="J422"/>
  <c r="K422" s="1"/>
  <c r="J421"/>
  <c r="K421" s="1"/>
  <c r="J420"/>
  <c r="K420" s="1"/>
  <c r="J419"/>
  <c r="K419" s="1"/>
  <c r="J418"/>
  <c r="K418" s="1"/>
  <c r="J417"/>
  <c r="K417" s="1"/>
  <c r="J416"/>
  <c r="K416" s="1"/>
  <c r="J415"/>
  <c r="K415" s="1"/>
  <c r="J414"/>
  <c r="K414" s="1"/>
  <c r="J413"/>
  <c r="K413" s="1"/>
  <c r="J412"/>
  <c r="K412" s="1"/>
  <c r="J411"/>
  <c r="K411" s="1"/>
  <c r="J410"/>
  <c r="K410" s="1"/>
  <c r="J409"/>
  <c r="K409" s="1"/>
  <c r="J408"/>
  <c r="K408" s="1"/>
  <c r="J407"/>
  <c r="K407" s="1"/>
  <c r="J406"/>
  <c r="K406" s="1"/>
  <c r="J405"/>
  <c r="K405" s="1"/>
  <c r="J404"/>
  <c r="K404" s="1"/>
  <c r="J403"/>
  <c r="K403" s="1"/>
  <c r="J402"/>
  <c r="K402" s="1"/>
  <c r="J401"/>
  <c r="K401" s="1"/>
  <c r="J400"/>
  <c r="K400" s="1"/>
  <c r="J399"/>
  <c r="K399" s="1"/>
  <c r="J398"/>
  <c r="K398" s="1"/>
  <c r="J397"/>
  <c r="K397" s="1"/>
  <c r="J396"/>
  <c r="K396" s="1"/>
  <c r="J395"/>
  <c r="K395" s="1"/>
  <c r="J394"/>
  <c r="K394" s="1"/>
  <c r="J370"/>
  <c r="K370" s="1"/>
  <c r="F375"/>
  <c r="F378" s="1"/>
  <c r="G375"/>
  <c r="H375"/>
  <c r="F376"/>
  <c r="G376"/>
  <c r="H376"/>
  <c r="H378"/>
  <c r="H383"/>
  <c r="H382" s="1"/>
  <c r="H381" s="1"/>
  <c r="H380" s="1"/>
  <c r="H379" s="1"/>
  <c r="G383"/>
  <c r="G382" s="1"/>
  <c r="G381" s="1"/>
  <c r="G380" s="1"/>
  <c r="G379" s="1"/>
  <c r="E383"/>
  <c r="E382" s="1"/>
  <c r="E381" s="1"/>
  <c r="E380" s="1"/>
  <c r="E379" s="1"/>
  <c r="D383"/>
  <c r="D382" s="1"/>
  <c r="D381" s="1"/>
  <c r="D380" s="1"/>
  <c r="D379" s="1"/>
  <c r="E376"/>
  <c r="D376"/>
  <c r="E375"/>
  <c r="E378" s="1"/>
  <c r="D375"/>
  <c r="D378" s="1"/>
  <c r="J369"/>
  <c r="K369" s="1"/>
  <c r="J368"/>
  <c r="K368" s="1"/>
  <c r="J367"/>
  <c r="K367" s="1"/>
  <c r="J366"/>
  <c r="K366" s="1"/>
  <c r="J365"/>
  <c r="K365" s="1"/>
  <c r="J363"/>
  <c r="K363" s="1"/>
  <c r="J362"/>
  <c r="K362" s="1"/>
  <c r="J361"/>
  <c r="K361" s="1"/>
  <c r="J360"/>
  <c r="K360" s="1"/>
  <c r="J359"/>
  <c r="K359" s="1"/>
  <c r="J358"/>
  <c r="K358" s="1"/>
  <c r="J357"/>
  <c r="K357" s="1"/>
  <c r="J356"/>
  <c r="K356" s="1"/>
  <c r="J355"/>
  <c r="K355" s="1"/>
  <c r="J354"/>
  <c r="K354" s="1"/>
  <c r="J353"/>
  <c r="K353" s="1"/>
  <c r="J352"/>
  <c r="K352" s="1"/>
  <c r="J351"/>
  <c r="K351" s="1"/>
  <c r="J350"/>
  <c r="K350" s="1"/>
  <c r="J349"/>
  <c r="K349" s="1"/>
  <c r="J348"/>
  <c r="K348" s="1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K330"/>
  <c r="G246"/>
  <c r="H246"/>
  <c r="F246"/>
  <c r="E246"/>
  <c r="D246"/>
  <c r="H196" i="15"/>
  <c r="F196"/>
  <c r="E196"/>
  <c r="D196"/>
  <c r="G196"/>
  <c r="H203"/>
  <c r="G203"/>
  <c r="G202" s="1"/>
  <c r="G201" s="1"/>
  <c r="G200" s="1"/>
  <c r="G199" s="1"/>
  <c r="F203"/>
  <c r="F202" s="1"/>
  <c r="F201" s="1"/>
  <c r="F200" s="1"/>
  <c r="F199" s="1"/>
  <c r="E203"/>
  <c r="E202" s="1"/>
  <c r="E201" s="1"/>
  <c r="E200" s="1"/>
  <c r="E199" s="1"/>
  <c r="H202"/>
  <c r="H201" s="1"/>
  <c r="H200" s="1"/>
  <c r="H199" s="1"/>
  <c r="D203"/>
  <c r="D202" s="1"/>
  <c r="D201" s="1"/>
  <c r="D200" s="1"/>
  <c r="D199" s="1"/>
  <c r="H253" i="16"/>
  <c r="H252" s="1"/>
  <c r="H251" s="1"/>
  <c r="H250" s="1"/>
  <c r="H249" s="1"/>
  <c r="G253"/>
  <c r="G252" s="1"/>
  <c r="G251" s="1"/>
  <c r="G250" s="1"/>
  <c r="G249" s="1"/>
  <c r="F253"/>
  <c r="F252" s="1"/>
  <c r="F251" s="1"/>
  <c r="F250" s="1"/>
  <c r="F249" s="1"/>
  <c r="E253"/>
  <c r="E252" s="1"/>
  <c r="E251" s="1"/>
  <c r="E250" s="1"/>
  <c r="E249" s="1"/>
  <c r="D253"/>
  <c r="D252" s="1"/>
  <c r="D251" s="1"/>
  <c r="D250" s="1"/>
  <c r="D249" s="1"/>
  <c r="D446" l="1"/>
  <c r="D445" s="1"/>
  <c r="D444" s="1"/>
  <c r="D443" s="1"/>
  <c r="K447"/>
  <c r="K446" s="1"/>
  <c r="K445" s="1"/>
  <c r="K444" s="1"/>
  <c r="K443" s="1"/>
  <c r="L326" i="15"/>
  <c r="L396" i="16"/>
  <c r="H377"/>
  <c r="G377"/>
  <c r="L395"/>
  <c r="L399"/>
  <c r="L403"/>
  <c r="L407"/>
  <c r="L411"/>
  <c r="L415"/>
  <c r="L419"/>
  <c r="L423"/>
  <c r="L427"/>
  <c r="L431"/>
  <c r="L435" i="15"/>
  <c r="D470"/>
  <c r="G321" i="16"/>
  <c r="G315"/>
  <c r="H320"/>
  <c r="H314"/>
  <c r="H319" s="1"/>
  <c r="L394"/>
  <c r="L398"/>
  <c r="L402"/>
  <c r="L406"/>
  <c r="L410"/>
  <c r="L414"/>
  <c r="L418"/>
  <c r="L422"/>
  <c r="L426"/>
  <c r="L430"/>
  <c r="L434"/>
  <c r="D320"/>
  <c r="D314"/>
  <c r="D319" s="1"/>
  <c r="F377"/>
  <c r="L397"/>
  <c r="L401"/>
  <c r="L405"/>
  <c r="L409"/>
  <c r="L413"/>
  <c r="L417"/>
  <c r="L421"/>
  <c r="L425"/>
  <c r="L429"/>
  <c r="L433"/>
  <c r="L400"/>
  <c r="L404"/>
  <c r="L408"/>
  <c r="L412"/>
  <c r="L416"/>
  <c r="L420"/>
  <c r="L424"/>
  <c r="L428"/>
  <c r="L432"/>
  <c r="F54"/>
  <c r="F60"/>
  <c r="L325" i="15"/>
  <c r="L327"/>
  <c r="L329"/>
  <c r="L331"/>
  <c r="L333"/>
  <c r="L335"/>
  <c r="L337"/>
  <c r="L339"/>
  <c r="L341"/>
  <c r="L343"/>
  <c r="L345"/>
  <c r="L347"/>
  <c r="L349"/>
  <c r="L351"/>
  <c r="L353"/>
  <c r="L355"/>
  <c r="L357"/>
  <c r="L437"/>
  <c r="L439"/>
  <c r="L441"/>
  <c r="L443"/>
  <c r="L445"/>
  <c r="L447"/>
  <c r="L449"/>
  <c r="L451"/>
  <c r="L453"/>
  <c r="L455"/>
  <c r="L457"/>
  <c r="L459"/>
  <c r="L461"/>
  <c r="L463"/>
  <c r="L465"/>
  <c r="L328"/>
  <c r="L330"/>
  <c r="L332"/>
  <c r="L334"/>
  <c r="L336"/>
  <c r="L338"/>
  <c r="L340"/>
  <c r="L342"/>
  <c r="L344"/>
  <c r="L346"/>
  <c r="L348"/>
  <c r="L350"/>
  <c r="L352"/>
  <c r="L354"/>
  <c r="L356"/>
  <c r="L434"/>
  <c r="L436"/>
  <c r="L438"/>
  <c r="L440"/>
  <c r="L442"/>
  <c r="L444"/>
  <c r="L446"/>
  <c r="L448"/>
  <c r="L450"/>
  <c r="L452"/>
  <c r="L454"/>
  <c r="L456"/>
  <c r="L458"/>
  <c r="L460"/>
  <c r="L462"/>
  <c r="L464"/>
  <c r="L466"/>
  <c r="G378" i="16"/>
  <c r="F477" i="15"/>
  <c r="H477"/>
  <c r="F478"/>
  <c r="H478"/>
  <c r="F479"/>
  <c r="H479"/>
  <c r="F480"/>
  <c r="H480"/>
  <c r="F481"/>
  <c r="H481"/>
  <c r="E477"/>
  <c r="G477"/>
  <c r="E478"/>
  <c r="G478"/>
  <c r="E479"/>
  <c r="G479"/>
  <c r="E480"/>
  <c r="G480"/>
  <c r="E481"/>
  <c r="G481"/>
  <c r="D481"/>
  <c r="D471"/>
  <c r="D475"/>
  <c r="E470"/>
  <c r="G470"/>
  <c r="F470"/>
  <c r="H470"/>
  <c r="D426"/>
  <c r="D415"/>
  <c r="D420"/>
  <c r="K407"/>
  <c r="L407" s="1"/>
  <c r="E415"/>
  <c r="E422"/>
  <c r="E423"/>
  <c r="E424"/>
  <c r="E425"/>
  <c r="E426"/>
  <c r="H426"/>
  <c r="H415"/>
  <c r="H420"/>
  <c r="G425"/>
  <c r="G419"/>
  <c r="G415"/>
  <c r="G426"/>
  <c r="F425"/>
  <c r="F419"/>
  <c r="F415"/>
  <c r="F426"/>
  <c r="E361"/>
  <c r="G361"/>
  <c r="D368"/>
  <c r="F368"/>
  <c r="H368"/>
  <c r="E369"/>
  <c r="G369"/>
  <c r="D370"/>
  <c r="F370"/>
  <c r="H370"/>
  <c r="E371"/>
  <c r="G371"/>
  <c r="D372"/>
  <c r="F372"/>
  <c r="H372"/>
  <c r="D361"/>
  <c r="F361"/>
  <c r="H361"/>
  <c r="E368"/>
  <c r="G368"/>
  <c r="D369"/>
  <c r="F369"/>
  <c r="H369"/>
  <c r="E370"/>
  <c r="G370"/>
  <c r="D371"/>
  <c r="F371"/>
  <c r="H371"/>
  <c r="E372"/>
  <c r="G372"/>
  <c r="D441" i="16"/>
  <c r="E441"/>
  <c r="F441"/>
  <c r="H441"/>
  <c r="G441"/>
  <c r="D442"/>
  <c r="F442"/>
  <c r="H442"/>
  <c r="E377"/>
  <c r="D377"/>
  <c r="F383"/>
  <c r="J364"/>
  <c r="K364" s="1"/>
  <c r="L364" s="1"/>
  <c r="H312" i="15"/>
  <c r="G312"/>
  <c r="F312"/>
  <c r="E312"/>
  <c r="E311" s="1"/>
  <c r="D312"/>
  <c r="G311"/>
  <c r="H305"/>
  <c r="G305"/>
  <c r="F305"/>
  <c r="E305"/>
  <c r="D305"/>
  <c r="H304"/>
  <c r="H307" s="1"/>
  <c r="G304"/>
  <c r="G307" s="1"/>
  <c r="F304"/>
  <c r="F307" s="1"/>
  <c r="E304"/>
  <c r="E307" s="1"/>
  <c r="D304"/>
  <c r="D307" s="1"/>
  <c r="H257"/>
  <c r="H256" s="1"/>
  <c r="G257"/>
  <c r="F257"/>
  <c r="F256" s="1"/>
  <c r="E257"/>
  <c r="D257"/>
  <c r="D256" s="1"/>
  <c r="D255" s="1"/>
  <c r="H250"/>
  <c r="G250"/>
  <c r="F250"/>
  <c r="E250"/>
  <c r="D250"/>
  <c r="H249"/>
  <c r="H252" s="1"/>
  <c r="G249"/>
  <c r="G252" s="1"/>
  <c r="F249"/>
  <c r="F252" s="1"/>
  <c r="E249"/>
  <c r="E252" s="1"/>
  <c r="D249"/>
  <c r="D252" s="1"/>
  <c r="H195"/>
  <c r="H198" s="1"/>
  <c r="G195"/>
  <c r="G198" s="1"/>
  <c r="F195"/>
  <c r="F198" s="1"/>
  <c r="E195"/>
  <c r="E198" s="1"/>
  <c r="D195"/>
  <c r="D198" s="1"/>
  <c r="L345" i="16" l="1"/>
  <c r="L370"/>
  <c r="L358"/>
  <c r="L342"/>
  <c r="L351"/>
  <c r="L331"/>
  <c r="L348"/>
  <c r="L366"/>
  <c r="L337"/>
  <c r="L340"/>
  <c r="G320"/>
  <c r="G314"/>
  <c r="G319" s="1"/>
  <c r="L353"/>
  <c r="L362"/>
  <c r="L346"/>
  <c r="L330"/>
  <c r="L359"/>
  <c r="L335"/>
  <c r="L352"/>
  <c r="L332"/>
  <c r="L349"/>
  <c r="L360"/>
  <c r="L367"/>
  <c r="L350"/>
  <c r="L334"/>
  <c r="L363"/>
  <c r="L343"/>
  <c r="L339"/>
  <c r="L356"/>
  <c r="L336"/>
  <c r="L357"/>
  <c r="L341"/>
  <c r="L333"/>
  <c r="L354"/>
  <c r="L338"/>
  <c r="L368"/>
  <c r="L347"/>
  <c r="L355"/>
  <c r="L369"/>
  <c r="L344"/>
  <c r="L361"/>
  <c r="L365"/>
  <c r="F53"/>
  <c r="F58" s="1"/>
  <c r="F59"/>
  <c r="L409" i="15"/>
  <c r="L406"/>
  <c r="L402"/>
  <c r="L398"/>
  <c r="L394"/>
  <c r="L390"/>
  <c r="L386"/>
  <c r="L382"/>
  <c r="L411"/>
  <c r="L405"/>
  <c r="L401"/>
  <c r="L397"/>
  <c r="L393"/>
  <c r="L389"/>
  <c r="L385"/>
  <c r="L381"/>
  <c r="L410"/>
  <c r="L404"/>
  <c r="L400"/>
  <c r="L396"/>
  <c r="L392"/>
  <c r="L388"/>
  <c r="L384"/>
  <c r="L380"/>
  <c r="L408"/>
  <c r="L403"/>
  <c r="L399"/>
  <c r="L395"/>
  <c r="L391"/>
  <c r="L387"/>
  <c r="L383"/>
  <c r="L379"/>
  <c r="D480"/>
  <c r="D474"/>
  <c r="D425"/>
  <c r="D419"/>
  <c r="E197"/>
  <c r="E205"/>
  <c r="E207"/>
  <c r="E204"/>
  <c r="E206"/>
  <c r="E208"/>
  <c r="D197"/>
  <c r="D204"/>
  <c r="D205"/>
  <c r="D206"/>
  <c r="D207"/>
  <c r="D208"/>
  <c r="E316"/>
  <c r="H425"/>
  <c r="H419"/>
  <c r="G424"/>
  <c r="G418"/>
  <c r="F424"/>
  <c r="F418"/>
  <c r="G316"/>
  <c r="G306"/>
  <c r="G310"/>
  <c r="G317"/>
  <c r="H306"/>
  <c r="H317"/>
  <c r="H311"/>
  <c r="E317"/>
  <c r="E306"/>
  <c r="E310"/>
  <c r="F317"/>
  <c r="F306"/>
  <c r="F311"/>
  <c r="D317"/>
  <c r="D306"/>
  <c r="D311"/>
  <c r="F382" i="16"/>
  <c r="H251" i="15"/>
  <c r="H261"/>
  <c r="H255"/>
  <c r="H262"/>
  <c r="D260"/>
  <c r="D254"/>
  <c r="D251"/>
  <c r="D261"/>
  <c r="D262"/>
  <c r="G262"/>
  <c r="G251"/>
  <c r="G256"/>
  <c r="F261"/>
  <c r="F255"/>
  <c r="F251"/>
  <c r="F262"/>
  <c r="E262"/>
  <c r="E251"/>
  <c r="E256"/>
  <c r="G197"/>
  <c r="G204"/>
  <c r="G206"/>
  <c r="G205"/>
  <c r="G207"/>
  <c r="G208"/>
  <c r="F197"/>
  <c r="F204"/>
  <c r="F205"/>
  <c r="F206"/>
  <c r="F207"/>
  <c r="F208"/>
  <c r="H204"/>
  <c r="H206"/>
  <c r="H208"/>
  <c r="H197"/>
  <c r="H205"/>
  <c r="H207"/>
  <c r="D479" l="1"/>
  <c r="D473"/>
  <c r="D424"/>
  <c r="D418"/>
  <c r="H424"/>
  <c r="H418"/>
  <c r="G423"/>
  <c r="G417"/>
  <c r="G422" s="1"/>
  <c r="F423"/>
  <c r="F417"/>
  <c r="F422" s="1"/>
  <c r="G315"/>
  <c r="G309"/>
  <c r="H316"/>
  <c r="H310"/>
  <c r="E315"/>
  <c r="E309"/>
  <c r="F316"/>
  <c r="F310"/>
  <c r="D316"/>
  <c r="D310"/>
  <c r="F381" i="16"/>
  <c r="H260" i="15"/>
  <c r="H254"/>
  <c r="D259"/>
  <c r="D253"/>
  <c r="D258" s="1"/>
  <c r="G261"/>
  <c r="G255"/>
  <c r="F260"/>
  <c r="F254"/>
  <c r="E261"/>
  <c r="E255"/>
  <c r="D478" l="1"/>
  <c r="D472"/>
  <c r="D477" s="1"/>
  <c r="D423"/>
  <c r="D417"/>
  <c r="D422" s="1"/>
  <c r="H423"/>
  <c r="H417"/>
  <c r="H422" s="1"/>
  <c r="G314"/>
  <c r="G308"/>
  <c r="G313" s="1"/>
  <c r="H315"/>
  <c r="H309"/>
  <c r="E314"/>
  <c r="E308"/>
  <c r="E313" s="1"/>
  <c r="F315"/>
  <c r="F309"/>
  <c r="D315"/>
  <c r="D309"/>
  <c r="F380" i="16"/>
  <c r="H259" i="15"/>
  <c r="H253"/>
  <c r="H258" s="1"/>
  <c r="G260"/>
  <c r="G254"/>
  <c r="F259"/>
  <c r="F253"/>
  <c r="F258" s="1"/>
  <c r="E260"/>
  <c r="E254"/>
  <c r="H314" l="1"/>
  <c r="H308"/>
  <c r="H313" s="1"/>
  <c r="F314"/>
  <c r="F308"/>
  <c r="F313" s="1"/>
  <c r="D314"/>
  <c r="D308"/>
  <c r="D313" s="1"/>
  <c r="F379" i="16"/>
  <c r="G259" i="15"/>
  <c r="G253"/>
  <c r="G258" s="1"/>
  <c r="E259"/>
  <c r="E253"/>
  <c r="E258" s="1"/>
  <c r="D245" i="16"/>
  <c r="H245"/>
  <c r="H254" s="1"/>
  <c r="G245"/>
  <c r="F245"/>
  <c r="F255" s="1"/>
  <c r="E245"/>
  <c r="E254" s="1"/>
  <c r="J240"/>
  <c r="K240" s="1"/>
  <c r="J239"/>
  <c r="K239" s="1"/>
  <c r="J238"/>
  <c r="K238" s="1"/>
  <c r="J237"/>
  <c r="K237" s="1"/>
  <c r="J236"/>
  <c r="K236" s="1"/>
  <c r="J235"/>
  <c r="K235" s="1"/>
  <c r="J234"/>
  <c r="K234" s="1"/>
  <c r="J233"/>
  <c r="K233" s="1"/>
  <c r="J232"/>
  <c r="K232" s="1"/>
  <c r="J231"/>
  <c r="K231" s="1"/>
  <c r="J230"/>
  <c r="K230" s="1"/>
  <c r="J229"/>
  <c r="K229" s="1"/>
  <c r="J228"/>
  <c r="K228" s="1"/>
  <c r="J227"/>
  <c r="K227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8"/>
  <c r="K208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K200"/>
  <c r="E141" i="15"/>
  <c r="H123" i="16"/>
  <c r="G123"/>
  <c r="F123"/>
  <c r="F122" s="1"/>
  <c r="E123"/>
  <c r="D123"/>
  <c r="D122" s="1"/>
  <c r="H115"/>
  <c r="H117" s="1"/>
  <c r="G115"/>
  <c r="G118" s="1"/>
  <c r="F115"/>
  <c r="F117" s="1"/>
  <c r="E115"/>
  <c r="E118" s="1"/>
  <c r="D115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303" i="15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J279"/>
  <c r="K279" s="1"/>
  <c r="J278"/>
  <c r="K278" s="1"/>
  <c r="J277"/>
  <c r="K277" s="1"/>
  <c r="J276"/>
  <c r="K276" s="1"/>
  <c r="J275"/>
  <c r="K275" s="1"/>
  <c r="J274"/>
  <c r="K274" s="1"/>
  <c r="J273"/>
  <c r="K273" s="1"/>
  <c r="J272"/>
  <c r="K272" s="1"/>
  <c r="J271"/>
  <c r="K271" s="1"/>
  <c r="J270"/>
  <c r="K270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J235"/>
  <c r="K235" s="1"/>
  <c r="J234"/>
  <c r="K234" s="1"/>
  <c r="J233"/>
  <c r="K233" s="1"/>
  <c r="J232"/>
  <c r="K232" s="1"/>
  <c r="J231"/>
  <c r="K231" s="1"/>
  <c r="J230"/>
  <c r="K230" s="1"/>
  <c r="J229"/>
  <c r="K229" s="1"/>
  <c r="J228"/>
  <c r="K228" s="1"/>
  <c r="J227"/>
  <c r="K227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194"/>
  <c r="K194" s="1"/>
  <c r="J193"/>
  <c r="K193" s="1"/>
  <c r="J192"/>
  <c r="K192" s="1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H149"/>
  <c r="H148" s="1"/>
  <c r="H147" s="1"/>
  <c r="H146" s="1"/>
  <c r="H145" s="1"/>
  <c r="G149"/>
  <c r="F149"/>
  <c r="F148" s="1"/>
  <c r="F147" s="1"/>
  <c r="F146" s="1"/>
  <c r="F145" s="1"/>
  <c r="E149"/>
  <c r="E148" s="1"/>
  <c r="E147" s="1"/>
  <c r="E146" s="1"/>
  <c r="E145" s="1"/>
  <c r="D149"/>
  <c r="D148" s="1"/>
  <c r="D147" s="1"/>
  <c r="D146" s="1"/>
  <c r="G148"/>
  <c r="G147" s="1"/>
  <c r="G146" s="1"/>
  <c r="G145" s="1"/>
  <c r="H142"/>
  <c r="G142"/>
  <c r="F142"/>
  <c r="E142"/>
  <c r="D142"/>
  <c r="H141"/>
  <c r="H144" s="1"/>
  <c r="G141"/>
  <c r="G144" s="1"/>
  <c r="F141"/>
  <c r="F144" s="1"/>
  <c r="E144"/>
  <c r="D141"/>
  <c r="D144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H188" i="16"/>
  <c r="H187" s="1"/>
  <c r="G188"/>
  <c r="F188"/>
  <c r="E188"/>
  <c r="D188"/>
  <c r="D187" s="1"/>
  <c r="G187"/>
  <c r="G186" s="1"/>
  <c r="F187"/>
  <c r="E187"/>
  <c r="E186" s="1"/>
  <c r="H181"/>
  <c r="G181"/>
  <c r="F181"/>
  <c r="E181"/>
  <c r="D181"/>
  <c r="H180"/>
  <c r="H183" s="1"/>
  <c r="G180"/>
  <c r="G183" s="1"/>
  <c r="F180"/>
  <c r="F183" s="1"/>
  <c r="E180"/>
  <c r="E183" s="1"/>
  <c r="D180"/>
  <c r="D183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H95" i="15"/>
  <c r="H94" s="1"/>
  <c r="H93" s="1"/>
  <c r="H92" s="1"/>
  <c r="H91" s="1"/>
  <c r="G95"/>
  <c r="G94" s="1"/>
  <c r="G93" s="1"/>
  <c r="G92" s="1"/>
  <c r="G91" s="1"/>
  <c r="F95"/>
  <c r="F94" s="1"/>
  <c r="F93" s="1"/>
  <c r="F92" s="1"/>
  <c r="F91" s="1"/>
  <c r="E95"/>
  <c r="E94" s="1"/>
  <c r="E93" s="1"/>
  <c r="E92" s="1"/>
  <c r="E91" s="1"/>
  <c r="D95"/>
  <c r="H87"/>
  <c r="H90" s="1"/>
  <c r="G87"/>
  <c r="G90" s="1"/>
  <c r="F87"/>
  <c r="F90" s="1"/>
  <c r="E87"/>
  <c r="E90" s="1"/>
  <c r="D87"/>
  <c r="D90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H46"/>
  <c r="H45" s="1"/>
  <c r="G46"/>
  <c r="F46"/>
  <c r="F45" s="1"/>
  <c r="F44" s="1"/>
  <c r="F43" s="1"/>
  <c r="E46"/>
  <c r="D46"/>
  <c r="D45" s="1"/>
  <c r="D44" s="1"/>
  <c r="D43" s="1"/>
  <c r="D42" s="1"/>
  <c r="E45"/>
  <c r="H38"/>
  <c r="H41" s="1"/>
  <c r="G38"/>
  <c r="G41" s="1"/>
  <c r="F38"/>
  <c r="F41" s="1"/>
  <c r="E38"/>
  <c r="E41" s="1"/>
  <c r="D38"/>
  <c r="D41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K22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H57" i="16"/>
  <c r="H56" s="1"/>
  <c r="H55" s="1"/>
  <c r="H54" s="1"/>
  <c r="H53" s="1"/>
  <c r="G57"/>
  <c r="G56" s="1"/>
  <c r="G55" s="1"/>
  <c r="G54" s="1"/>
  <c r="G53" s="1"/>
  <c r="E57"/>
  <c r="E56" s="1"/>
  <c r="E55" s="1"/>
  <c r="E54" s="1"/>
  <c r="E53" s="1"/>
  <c r="D57"/>
  <c r="D56" s="1"/>
  <c r="D55" s="1"/>
  <c r="D54" s="1"/>
  <c r="D53" s="1"/>
  <c r="H49"/>
  <c r="H52" s="1"/>
  <c r="G49"/>
  <c r="G52" s="1"/>
  <c r="E49"/>
  <c r="E52" s="1"/>
  <c r="D49"/>
  <c r="D52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D94" i="15" l="1"/>
  <c r="D93" s="1"/>
  <c r="L270"/>
  <c r="L217"/>
  <c r="L201" i="16"/>
  <c r="L203"/>
  <c r="E150" i="15"/>
  <c r="L108"/>
  <c r="L162"/>
  <c r="L200" i="16"/>
  <c r="L204"/>
  <c r="L208"/>
  <c r="L212"/>
  <c r="L216"/>
  <c r="L220"/>
  <c r="L224"/>
  <c r="L228"/>
  <c r="L232"/>
  <c r="L236"/>
  <c r="L240"/>
  <c r="L207"/>
  <c r="L211"/>
  <c r="L215"/>
  <c r="L219"/>
  <c r="L223"/>
  <c r="L227"/>
  <c r="L231"/>
  <c r="L235"/>
  <c r="L239"/>
  <c r="L202"/>
  <c r="L206"/>
  <c r="L210"/>
  <c r="L214"/>
  <c r="L218"/>
  <c r="L222"/>
  <c r="L226"/>
  <c r="L230"/>
  <c r="L234"/>
  <c r="L238"/>
  <c r="L205"/>
  <c r="L209"/>
  <c r="L213"/>
  <c r="L217"/>
  <c r="L221"/>
  <c r="L225"/>
  <c r="L229"/>
  <c r="L233"/>
  <c r="L237"/>
  <c r="L53" i="15"/>
  <c r="L107"/>
  <c r="L55"/>
  <c r="L57"/>
  <c r="L59"/>
  <c r="L61"/>
  <c r="L63"/>
  <c r="L65"/>
  <c r="L67"/>
  <c r="L69"/>
  <c r="L71"/>
  <c r="L73"/>
  <c r="L75"/>
  <c r="L77"/>
  <c r="L79"/>
  <c r="L81"/>
  <c r="L83"/>
  <c r="L85"/>
  <c r="L109"/>
  <c r="L111"/>
  <c r="L113"/>
  <c r="L115"/>
  <c r="L117"/>
  <c r="L119"/>
  <c r="L121"/>
  <c r="L123"/>
  <c r="L125"/>
  <c r="L127"/>
  <c r="L129"/>
  <c r="L131"/>
  <c r="L133"/>
  <c r="L135"/>
  <c r="L137"/>
  <c r="L139"/>
  <c r="L163"/>
  <c r="L165"/>
  <c r="L167"/>
  <c r="L169"/>
  <c r="L171"/>
  <c r="L173"/>
  <c r="L175"/>
  <c r="L177"/>
  <c r="L179"/>
  <c r="L181"/>
  <c r="L183"/>
  <c r="L185"/>
  <c r="L187"/>
  <c r="L189"/>
  <c r="L191"/>
  <c r="L193"/>
  <c r="L216"/>
  <c r="L218"/>
  <c r="L220"/>
  <c r="L222"/>
  <c r="L224"/>
  <c r="L226"/>
  <c r="L228"/>
  <c r="L230"/>
  <c r="L232"/>
  <c r="L234"/>
  <c r="L236"/>
  <c r="L238"/>
  <c r="L240"/>
  <c r="L242"/>
  <c r="L244"/>
  <c r="L246"/>
  <c r="L248"/>
  <c r="L271"/>
  <c r="L273"/>
  <c r="L275"/>
  <c r="L277"/>
  <c r="L279"/>
  <c r="L281"/>
  <c r="L283"/>
  <c r="L285"/>
  <c r="L287"/>
  <c r="L289"/>
  <c r="L291"/>
  <c r="L293"/>
  <c r="L295"/>
  <c r="L297"/>
  <c r="L299"/>
  <c r="L301"/>
  <c r="L303"/>
  <c r="L54"/>
  <c r="L56"/>
  <c r="L58"/>
  <c r="L60"/>
  <c r="L62"/>
  <c r="L64"/>
  <c r="L66"/>
  <c r="L68"/>
  <c r="L70"/>
  <c r="L72"/>
  <c r="L74"/>
  <c r="L76"/>
  <c r="L78"/>
  <c r="L80"/>
  <c r="L82"/>
  <c r="L84"/>
  <c r="L110"/>
  <c r="L112"/>
  <c r="L114"/>
  <c r="L116"/>
  <c r="L118"/>
  <c r="L120"/>
  <c r="L122"/>
  <c r="L124"/>
  <c r="L126"/>
  <c r="L128"/>
  <c r="L130"/>
  <c r="L132"/>
  <c r="L134"/>
  <c r="L136"/>
  <c r="L138"/>
  <c r="L164"/>
  <c r="L166"/>
  <c r="L168"/>
  <c r="L170"/>
  <c r="L172"/>
  <c r="L174"/>
  <c r="L176"/>
  <c r="L178"/>
  <c r="L180"/>
  <c r="L182"/>
  <c r="L184"/>
  <c r="L186"/>
  <c r="L188"/>
  <c r="L190"/>
  <c r="L192"/>
  <c r="L194"/>
  <c r="L219"/>
  <c r="L221"/>
  <c r="L223"/>
  <c r="L225"/>
  <c r="L227"/>
  <c r="L229"/>
  <c r="L231"/>
  <c r="L233"/>
  <c r="L235"/>
  <c r="L237"/>
  <c r="L239"/>
  <c r="L241"/>
  <c r="L243"/>
  <c r="L245"/>
  <c r="L247"/>
  <c r="L272"/>
  <c r="L274"/>
  <c r="L276"/>
  <c r="L278"/>
  <c r="L280"/>
  <c r="L282"/>
  <c r="L284"/>
  <c r="L286"/>
  <c r="L288"/>
  <c r="L290"/>
  <c r="L292"/>
  <c r="L294"/>
  <c r="L296"/>
  <c r="L298"/>
  <c r="L300"/>
  <c r="L302"/>
  <c r="L6" i="16"/>
  <c r="L5"/>
  <c r="L7"/>
  <c r="L4"/>
  <c r="L9"/>
  <c r="L11"/>
  <c r="L13"/>
  <c r="L15"/>
  <c r="L17"/>
  <c r="L19"/>
  <c r="L21"/>
  <c r="L23"/>
  <c r="L25"/>
  <c r="L27"/>
  <c r="L29"/>
  <c r="L31"/>
  <c r="L33"/>
  <c r="L35"/>
  <c r="L37"/>
  <c r="L39"/>
  <c r="L41"/>
  <c r="L43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71"/>
  <c r="L73"/>
  <c r="L75"/>
  <c r="L77"/>
  <c r="L79"/>
  <c r="L81"/>
  <c r="L83"/>
  <c r="L85"/>
  <c r="L87"/>
  <c r="L89"/>
  <c r="L91"/>
  <c r="L93"/>
  <c r="L95"/>
  <c r="L97"/>
  <c r="L99"/>
  <c r="L101"/>
  <c r="L103"/>
  <c r="L105"/>
  <c r="L107"/>
  <c r="L109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5" i="15"/>
  <c r="L7"/>
  <c r="L9"/>
  <c r="L11"/>
  <c r="L13"/>
  <c r="L15"/>
  <c r="L17"/>
  <c r="L19"/>
  <c r="L21"/>
  <c r="L23"/>
  <c r="L25"/>
  <c r="L27"/>
  <c r="L29"/>
  <c r="L31"/>
  <c r="L33"/>
  <c r="L35"/>
  <c r="L4"/>
  <c r="L6"/>
  <c r="L8"/>
  <c r="L10"/>
  <c r="L12"/>
  <c r="L14"/>
  <c r="L16"/>
  <c r="L18"/>
  <c r="L20"/>
  <c r="L22"/>
  <c r="L24"/>
  <c r="L26"/>
  <c r="L28"/>
  <c r="L30"/>
  <c r="L32"/>
  <c r="L34"/>
  <c r="L36"/>
  <c r="L137" i="16"/>
  <c r="L139"/>
  <c r="L141"/>
  <c r="L143"/>
  <c r="L145"/>
  <c r="L147"/>
  <c r="L149"/>
  <c r="L151"/>
  <c r="L153"/>
  <c r="L155"/>
  <c r="L157"/>
  <c r="L159"/>
  <c r="L161"/>
  <c r="L163"/>
  <c r="L165"/>
  <c r="L167"/>
  <c r="L169"/>
  <c r="L171"/>
  <c r="L173"/>
  <c r="L175"/>
  <c r="L136"/>
  <c r="L138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35"/>
  <c r="G143" i="15"/>
  <c r="G150"/>
  <c r="D258" i="16"/>
  <c r="D257"/>
  <c r="D256"/>
  <c r="D254"/>
  <c r="D248"/>
  <c r="D255"/>
  <c r="F258"/>
  <c r="F257"/>
  <c r="F256"/>
  <c r="F248"/>
  <c r="F254"/>
  <c r="G257"/>
  <c r="G258"/>
  <c r="G256"/>
  <c r="G255"/>
  <c r="G248"/>
  <c r="G254"/>
  <c r="H258"/>
  <c r="H257"/>
  <c r="H256"/>
  <c r="H248"/>
  <c r="H255"/>
  <c r="E257"/>
  <c r="E258"/>
  <c r="E256"/>
  <c r="E255"/>
  <c r="E248"/>
  <c r="E247"/>
  <c r="G247"/>
  <c r="D247"/>
  <c r="F247"/>
  <c r="H247"/>
  <c r="G191"/>
  <c r="G185"/>
  <c r="G182"/>
  <c r="G192"/>
  <c r="G193"/>
  <c r="F192"/>
  <c r="F182"/>
  <c r="F193"/>
  <c r="F186"/>
  <c r="E191"/>
  <c r="E185"/>
  <c r="E182"/>
  <c r="E192"/>
  <c r="E193"/>
  <c r="H192"/>
  <c r="H186"/>
  <c r="H182"/>
  <c r="H193"/>
  <c r="H128"/>
  <c r="H122"/>
  <c r="E143" i="15"/>
  <c r="E128" i="16"/>
  <c r="E117"/>
  <c r="E122"/>
  <c r="D117"/>
  <c r="D127"/>
  <c r="D121"/>
  <c r="D126" s="1"/>
  <c r="D128"/>
  <c r="G128"/>
  <c r="G117"/>
  <c r="G122"/>
  <c r="F127"/>
  <c r="F121"/>
  <c r="F128"/>
  <c r="D151" i="15"/>
  <c r="D145"/>
  <c r="D150" s="1"/>
  <c r="E40"/>
  <c r="D143"/>
  <c r="F143"/>
  <c r="H143"/>
  <c r="F151"/>
  <c r="H151"/>
  <c r="E152"/>
  <c r="G152"/>
  <c r="D153"/>
  <c r="F153"/>
  <c r="H153"/>
  <c r="E154"/>
  <c r="G154"/>
  <c r="F150"/>
  <c r="H150"/>
  <c r="E151"/>
  <c r="G151"/>
  <c r="D152"/>
  <c r="F152"/>
  <c r="H152"/>
  <c r="E153"/>
  <c r="G153"/>
  <c r="D154"/>
  <c r="F154"/>
  <c r="H154"/>
  <c r="D118" i="16"/>
  <c r="F118"/>
  <c r="H118"/>
  <c r="D192"/>
  <c r="D186"/>
  <c r="D182"/>
  <c r="D193"/>
  <c r="E44" i="15"/>
  <c r="E43" s="1"/>
  <c r="E89"/>
  <c r="G89"/>
  <c r="F96"/>
  <c r="H96"/>
  <c r="E97"/>
  <c r="G97"/>
  <c r="F98"/>
  <c r="H98"/>
  <c r="E99"/>
  <c r="G99"/>
  <c r="D100"/>
  <c r="F100"/>
  <c r="H100"/>
  <c r="D89"/>
  <c r="F89"/>
  <c r="H89"/>
  <c r="E96"/>
  <c r="G96"/>
  <c r="F97"/>
  <c r="H97"/>
  <c r="E98"/>
  <c r="G98"/>
  <c r="D99"/>
  <c r="F99"/>
  <c r="H99"/>
  <c r="E100"/>
  <c r="G100"/>
  <c r="H44"/>
  <c r="H40"/>
  <c r="F40"/>
  <c r="F42"/>
  <c r="D40"/>
  <c r="G40"/>
  <c r="G45"/>
  <c r="E51" i="16"/>
  <c r="G51"/>
  <c r="D58"/>
  <c r="H58"/>
  <c r="E59"/>
  <c r="G59"/>
  <c r="D60"/>
  <c r="H60"/>
  <c r="E61"/>
  <c r="G61"/>
  <c r="D62"/>
  <c r="H62"/>
  <c r="D51"/>
  <c r="H51"/>
  <c r="E58"/>
  <c r="G58"/>
  <c r="D59"/>
  <c r="H59"/>
  <c r="E60"/>
  <c r="G60"/>
  <c r="D61"/>
  <c r="H61"/>
  <c r="E62"/>
  <c r="G62"/>
  <c r="D92" i="15" l="1"/>
  <c r="D98"/>
  <c r="D120" i="16"/>
  <c r="D125" s="1"/>
  <c r="G190"/>
  <c r="G184"/>
  <c r="G189" s="1"/>
  <c r="F191"/>
  <c r="F185"/>
  <c r="E190"/>
  <c r="E184"/>
  <c r="E189" s="1"/>
  <c r="H191"/>
  <c r="H185"/>
  <c r="H127"/>
  <c r="H121"/>
  <c r="E127"/>
  <c r="E121"/>
  <c r="G127"/>
  <c r="G121"/>
  <c r="F126"/>
  <c r="F120"/>
  <c r="D191"/>
  <c r="D185"/>
  <c r="H43" i="15"/>
  <c r="E42"/>
  <c r="G44"/>
  <c r="D91" l="1"/>
  <c r="D96" s="1"/>
  <c r="D97"/>
  <c r="D119" i="16"/>
  <c r="D124" s="1"/>
  <c r="F190"/>
  <c r="F184"/>
  <c r="F189" s="1"/>
  <c r="H190"/>
  <c r="H184"/>
  <c r="H189" s="1"/>
  <c r="H126"/>
  <c r="H120"/>
  <c r="E126"/>
  <c r="E120"/>
  <c r="G126"/>
  <c r="G120"/>
  <c r="F125"/>
  <c r="F119"/>
  <c r="F124" s="1"/>
  <c r="D190"/>
  <c r="D184"/>
  <c r="D189" s="1"/>
  <c r="H42" i="15"/>
  <c r="G43"/>
  <c r="H125" i="16" l="1"/>
  <c r="H119"/>
  <c r="H124" s="1"/>
  <c r="E125"/>
  <c r="E119"/>
  <c r="E124" s="1"/>
  <c r="G125"/>
  <c r="G119"/>
  <c r="G124" s="1"/>
  <c r="G42" i="15"/>
</calcChain>
</file>

<file path=xl/comments1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67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21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6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30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84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39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93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Valued Customer</author>
  </authors>
  <commentList>
    <comment ref="L19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84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49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14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79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Valued Customer</author>
  </authors>
  <commentList>
    <comment ref="L1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Valued Customer</author>
  </authors>
  <commentList>
    <comment ref="L17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<sst xmlns="http://schemas.openxmlformats.org/spreadsheetml/2006/main" count="2200" uniqueCount="507">
  <si>
    <t>JAWAHAR NAVODAYA VIDYALAYA: BELLARY: KARNATAKA</t>
  </si>
  <si>
    <t>ENG</t>
  </si>
  <si>
    <t>TOT</t>
  </si>
  <si>
    <t>%</t>
  </si>
  <si>
    <t>No.of students appeared</t>
  </si>
  <si>
    <t>No.of students passed</t>
  </si>
  <si>
    <t>pass %</t>
  </si>
  <si>
    <t>Sub. Avg</t>
  </si>
  <si>
    <t>SL.No</t>
  </si>
  <si>
    <t>HOUSE</t>
  </si>
  <si>
    <t>PHY</t>
  </si>
  <si>
    <t>CHE</t>
  </si>
  <si>
    <t>BIO</t>
  </si>
  <si>
    <t>24 TO LESS THAN 30 (60% TO 74%)</t>
  </si>
  <si>
    <t>Name of the Student</t>
  </si>
  <si>
    <t>MATH</t>
  </si>
  <si>
    <t>RANK</t>
  </si>
  <si>
    <t>36 AND ABOVE (90% AND ABOVE)</t>
  </si>
  <si>
    <t>30 AND ABOVE (75% To 89)</t>
  </si>
  <si>
    <t>13 TO LESS THAN 24 (33% TO 59%)</t>
  </si>
  <si>
    <t>BELOW 13 ( BELOW 33%)</t>
  </si>
  <si>
    <t xml:space="preserve">      CLASS TEACHER                VICE PRINCIPAL                                         PRINCIPAL</t>
  </si>
  <si>
    <t>NAME OF THE STUDENT</t>
  </si>
  <si>
    <t>MAT</t>
  </si>
  <si>
    <t>Rank</t>
  </si>
  <si>
    <t xml:space="preserve">    SIGN OF CLASS TEACHER               SIGN OF VICE PRINCIPAL                      SIGN OF PRINCIPAL</t>
  </si>
  <si>
    <t>13 TO LESS THAN 24 (34 TO 59%)</t>
  </si>
  <si>
    <t>N-A</t>
  </si>
  <si>
    <t>MAS . ABHILASH T.</t>
  </si>
  <si>
    <t>A-A</t>
  </si>
  <si>
    <t>KUM. ANUSHREE V.</t>
  </si>
  <si>
    <t>KUM. ASHWINI D.M.</t>
  </si>
  <si>
    <t>S-A</t>
  </si>
  <si>
    <t>KUM. ASHWINI P.</t>
  </si>
  <si>
    <t>MAS. GAGAN K.J.</t>
  </si>
  <si>
    <t>MAS. HARISH G.S.</t>
  </si>
  <si>
    <t>U-A</t>
  </si>
  <si>
    <t>MAS. JAYAPRAKASH N.S.</t>
  </si>
  <si>
    <t>MAS. KIRAN KUMAR  K.</t>
  </si>
  <si>
    <t>KUM. LAKSHMI G.</t>
  </si>
  <si>
    <t>MAS. MALLANAGOUDA J.</t>
  </si>
  <si>
    <t>MAS. MANJUNATH C.</t>
  </si>
  <si>
    <t>MAS. MANJUNTH .H.</t>
  </si>
  <si>
    <t>MAS. MARULA SIDDANAGOUDA H.S.</t>
  </si>
  <si>
    <t>KUM. MEGHANA M.</t>
  </si>
  <si>
    <t>MAS. NAVEEN KUMAR B.V.</t>
  </si>
  <si>
    <t>MAS . PALKSHI K.</t>
  </si>
  <si>
    <t>KUM. POOJA N.</t>
  </si>
  <si>
    <t>MAS. PRASANNA A.</t>
  </si>
  <si>
    <t>KUM. PRIYANKA H.K.</t>
  </si>
  <si>
    <t>MAS. RAHUL K.G.</t>
  </si>
  <si>
    <t>MAS. RAJASHEKAR R.</t>
  </si>
  <si>
    <t>KUM. RASHMI B.</t>
  </si>
  <si>
    <t>MAS. RAVIKUMAR N.</t>
  </si>
  <si>
    <t>MAS. SANDEEP KUMAR N.</t>
  </si>
  <si>
    <t>KUM. SHRUTHI B.</t>
  </si>
  <si>
    <t>KUM. SUJATHA N.</t>
  </si>
  <si>
    <t>MAS. SUMANTH V.T.</t>
  </si>
  <si>
    <t>MAS. VENKATESH T.K.</t>
  </si>
  <si>
    <t>MAS. VIJAY KUMAR B.</t>
  </si>
  <si>
    <t>KUM. VINUTHANA V.H.</t>
  </si>
  <si>
    <t>MAS. VISHWANATH T.</t>
  </si>
  <si>
    <t xml:space="preserve"> </t>
  </si>
  <si>
    <t>MA. AJAY M.</t>
  </si>
  <si>
    <t>MA. AJAYYA A.H.M.</t>
  </si>
  <si>
    <t>MA. ARAVIND B.</t>
  </si>
  <si>
    <t>MA. ASHOK KUMAR K.N.</t>
  </si>
  <si>
    <t>MA. ASHWATH H.K.</t>
  </si>
  <si>
    <t>MA. BASAVARAJ N.</t>
  </si>
  <si>
    <t>KU. BHAVANI C.</t>
  </si>
  <si>
    <t>MA. CHANDAN A.P.</t>
  </si>
  <si>
    <t>KU. DIVYABHARATHI S.</t>
  </si>
  <si>
    <t>MA. GURUPRASANNA J.</t>
  </si>
  <si>
    <t>MA. HARISH K.</t>
  </si>
  <si>
    <t>MA. KARTHIK B.</t>
  </si>
  <si>
    <t>MA. KARTHIK U.O.</t>
  </si>
  <si>
    <t>KU. LAKSHMI G.</t>
  </si>
  <si>
    <t>MA. MAHANTESH M.V.</t>
  </si>
  <si>
    <t>KU.MEGHANA S.</t>
  </si>
  <si>
    <t>MA. MOHAN KRISHNA</t>
  </si>
  <si>
    <t>MA. MURILI G.B.</t>
  </si>
  <si>
    <t>MA. NARASIMHA MURTHI</t>
  </si>
  <si>
    <t>MA. NAVEEN A.B.</t>
  </si>
  <si>
    <t>MA. NAVEEN G.V.</t>
  </si>
  <si>
    <t>MA. NAVEEN R.V.</t>
  </si>
  <si>
    <t>MA. PAVAN BANT S.</t>
  </si>
  <si>
    <t>KU. POOJASHREE M.</t>
  </si>
  <si>
    <t>KU. POORNIMA K.</t>
  </si>
  <si>
    <t>MA. RAGHAVENDRA V.C.</t>
  </si>
  <si>
    <t>MA. RAHUL PRATAP H.G.</t>
  </si>
  <si>
    <t>MA. RAJASHEKAR REDDY</t>
  </si>
  <si>
    <t>MA. RAMESH M.</t>
  </si>
  <si>
    <t xml:space="preserve">MA. RAVIKUMAR </t>
  </si>
  <si>
    <t>MA. REDDY ASHOK R.</t>
  </si>
  <si>
    <t>MA. SAIKUMAR G.</t>
  </si>
  <si>
    <t>MA. SHARAN M.</t>
  </si>
  <si>
    <t>MA. SHARANA P.S.</t>
  </si>
  <si>
    <t>MA. SHIVAKUMAR P.S.</t>
  </si>
  <si>
    <t>KU. VEENA A.</t>
  </si>
  <si>
    <t>MA VEERESH V.</t>
  </si>
  <si>
    <t>MA. VEERENDRA V.</t>
  </si>
  <si>
    <t>MA.VENKATA RAMANA K.</t>
  </si>
  <si>
    <t>MA. VIJAY MOHANAREDDY R.</t>
  </si>
  <si>
    <t>MA. VINOD P.</t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</si>
  <si>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UNIT TEST -  1  MAX MARKS-40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</si>
  <si>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1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</si>
  <si>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UNIT TEST -  2  MAX MARKS-40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</si>
  <si>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UNIT TEST -  3  MAX MARKS-40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</si>
  <si>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UNIT TEST -  4  MAX MARKS-40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</si>
  <si>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2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</si>
  <si>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3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</si>
  <si>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4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</si>
  <si>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5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</si>
  <si>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6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</si>
  <si>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REVISION TEST -  1   MAX MARKS-100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</si>
  <si>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TERM TEST -  2  MAX MARKS-100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</si>
  <si>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TERM TEST -  1  MAX MARKS-100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2014-15</t>
    </r>
    <r>
      <rPr>
        <b/>
        <sz val="12"/>
        <color theme="1"/>
        <rFont val="Arial"/>
        <family val="2"/>
      </rPr>
      <t xml:space="preserve">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</si>
  <si>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PRE-BOARD TEST -  2  MAX MARKS-100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</si>
  <si>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PRE-BOARD TEST -  1  MAX MARKS-100</t>
    </r>
    <r>
      <rPr>
        <b/>
        <sz val="12"/>
        <color rgb="FFFF0000"/>
        <rFont val="Arial"/>
        <family val="2"/>
      </rPr>
      <t xml:space="preserve">    2014-15                    </t>
    </r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</si>
  <si>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rgb="FFFF0000"/>
        <rFont val="Arial"/>
        <family val="2"/>
      </rPr>
      <t xml:space="preserve">         </t>
    </r>
    <r>
      <rPr>
        <b/>
        <sz val="12"/>
        <color rgb="FF00B050"/>
        <rFont val="Arial"/>
        <family val="2"/>
      </rPr>
      <t>TERM TEST -  1  MAX MARKS-100</t>
    </r>
    <r>
      <rPr>
        <b/>
        <sz val="12"/>
        <color rgb="FFFF0000"/>
        <rFont val="Arial"/>
        <family val="2"/>
      </rPr>
      <t xml:space="preserve">    2014-15                    </t>
    </r>
  </si>
  <si>
    <t>MAS. KRISHNA K.D.</t>
  </si>
  <si>
    <t>KUM. LATHA H.</t>
  </si>
  <si>
    <t>KU. MEGHANA S.</t>
  </si>
  <si>
    <t>KAN</t>
  </si>
  <si>
    <t>OD</t>
  </si>
  <si>
    <t>ab</t>
  </si>
  <si>
    <t>AB</t>
  </si>
  <si>
    <t>Kannada</t>
  </si>
  <si>
    <t>KANNADA</t>
  </si>
  <si>
    <t>HINDI</t>
  </si>
  <si>
    <t>HIN</t>
  </si>
  <si>
    <t>ANANTHA KUMAR M</t>
  </si>
  <si>
    <t>ASHOK L U</t>
  </si>
  <si>
    <t>HARSHITHA G V</t>
  </si>
  <si>
    <t>KAVITHA B S</t>
  </si>
  <si>
    <t>KIRAN T L</t>
  </si>
  <si>
    <t>PAMPAPATHI K</t>
  </si>
  <si>
    <t>RAMYA N</t>
  </si>
  <si>
    <t>SHIVARAJ K</t>
  </si>
  <si>
    <t>SOMANATHA</t>
  </si>
  <si>
    <t>SUBHASH T M</t>
  </si>
  <si>
    <t>SUMA S B</t>
  </si>
  <si>
    <t>NAVEEN S M</t>
  </si>
  <si>
    <t>CHANDANA P</t>
  </si>
  <si>
    <t>KUMARA SWAMY M C</t>
  </si>
  <si>
    <t>CHANDRAMMA K</t>
  </si>
  <si>
    <t>KARTHIK K P</t>
  </si>
  <si>
    <t>MEGHANA B</t>
  </si>
  <si>
    <t>SAI PRAKASH S</t>
  </si>
  <si>
    <t>VINAY KUMAR N</t>
  </si>
  <si>
    <t>VISWANATH REDDY B</t>
  </si>
  <si>
    <t>AJAY I M</t>
  </si>
  <si>
    <t>BASAVARAJ S M</t>
  </si>
  <si>
    <t>BHIMESH K</t>
  </si>
  <si>
    <t>BHUMIKA K</t>
  </si>
  <si>
    <t>DARSHAN H M</t>
  </si>
  <si>
    <t>DEEKSHIT K</t>
  </si>
  <si>
    <t>ERISWAMY K S</t>
  </si>
  <si>
    <t>GAGANDEEP S M</t>
  </si>
  <si>
    <t>HARSHITHA E</t>
  </si>
  <si>
    <t>HARSHITHA S</t>
  </si>
  <si>
    <t>HEMANTHA</t>
  </si>
  <si>
    <t>HULIRAJ KUMAR M</t>
  </si>
  <si>
    <t>JADESH KUMAR K</t>
  </si>
  <si>
    <t>KAMALNATH B</t>
  </si>
  <si>
    <t>KRUTHIKA G</t>
  </si>
  <si>
    <t>MADHUPRIYA T</t>
  </si>
  <si>
    <t>MAHESH PRASAD G</t>
  </si>
  <si>
    <t>MANJUNATHA B</t>
  </si>
  <si>
    <t>MOUNESH S K</t>
  </si>
  <si>
    <t>NAVEEN KUMAR S</t>
  </si>
  <si>
    <t>PRAJWAL C M</t>
  </si>
  <si>
    <t>PRATHAP SINGH M R</t>
  </si>
  <si>
    <t>PRUTHVIRAJ B N</t>
  </si>
  <si>
    <t>RAGHAVENDRA D</t>
  </si>
  <si>
    <t>RAGHAVENDRA T</t>
  </si>
  <si>
    <t>RASHID BASHA P</t>
  </si>
  <si>
    <t>ROHIT J</t>
  </si>
  <si>
    <t>SANJANA C</t>
  </si>
  <si>
    <t>SANJANA S</t>
  </si>
  <si>
    <t>SHANTI K</t>
  </si>
  <si>
    <t>SHREYAS M</t>
  </si>
  <si>
    <t>SRUSTI R</t>
  </si>
  <si>
    <t>TANUJA M</t>
  </si>
  <si>
    <t>TEJASHWINI K</t>
  </si>
  <si>
    <t>UDAYA SHANKAR A</t>
  </si>
  <si>
    <t>UMESH K</t>
  </si>
  <si>
    <t>VAISHNAVI S</t>
  </si>
  <si>
    <t>VANAJAKSHI K K</t>
  </si>
  <si>
    <t>VINAY KUMAR R</t>
  </si>
  <si>
    <t>SCI</t>
  </si>
  <si>
    <t>SST</t>
  </si>
  <si>
    <t>AAKANKSHA JAGADWA</t>
  </si>
  <si>
    <t>ANUSHA PUSHKARNA</t>
  </si>
  <si>
    <t>BALWANT MEENA</t>
  </si>
  <si>
    <t>BHARATI DHAKAR</t>
  </si>
  <si>
    <t>BHEEMESH K</t>
  </si>
  <si>
    <t>CHANCHAL JAYSWAL</t>
  </si>
  <si>
    <t>CHANDRAPRAKASH MEENA</t>
  </si>
  <si>
    <t>CHETHAN M U</t>
  </si>
  <si>
    <t>DODDABASAPPA</t>
  </si>
  <si>
    <t>GEETHA B</t>
  </si>
  <si>
    <t>GOVARDHAN K</t>
  </si>
  <si>
    <t>HANUMESH N</t>
  </si>
  <si>
    <t>INDU S</t>
  </si>
  <si>
    <t>JADESH H</t>
  </si>
  <si>
    <t>KARIBASAVARAJ M</t>
  </si>
  <si>
    <t>LAVANYA D V</t>
  </si>
  <si>
    <t>MAHESH MEGHWAL</t>
  </si>
  <si>
    <t>MURTHY U</t>
  </si>
  <si>
    <t>NAVEEN S</t>
  </si>
  <si>
    <t>NIKITHA SAI A</t>
  </si>
  <si>
    <t>NILESH TAMBOLI</t>
  </si>
  <si>
    <t>NIRMALA S</t>
  </si>
  <si>
    <t>PANKAJ MEGHWAL</t>
  </si>
  <si>
    <t>PARIJATHA G R</t>
  </si>
  <si>
    <t>PUNITHA N T</t>
  </si>
  <si>
    <t>PURUSHOTTAM KUMAWAT</t>
  </si>
  <si>
    <t>RAJESH Y S</t>
  </si>
  <si>
    <t>RANJITHA B S</t>
  </si>
  <si>
    <t>RAVI PUSHKARNA</t>
  </si>
  <si>
    <t>RENUKA RAJ S</t>
  </si>
  <si>
    <t>SHASHANK B C</t>
  </si>
  <si>
    <t>SHIVA KUMAR G R</t>
  </si>
  <si>
    <t xml:space="preserve">SWATHI </t>
  </si>
  <si>
    <t>TARUN RAJ D M</t>
  </si>
  <si>
    <t>TEJASWINI S M K</t>
  </si>
  <si>
    <t>UDAY KIRAN B</t>
  </si>
  <si>
    <t>VAMSHI H</t>
  </si>
  <si>
    <t>VIJAY KUMAR H</t>
  </si>
  <si>
    <t>VINAYAKA T</t>
  </si>
  <si>
    <t>ANJANA MEENA</t>
  </si>
  <si>
    <t>ANJELINA NIKITHA S</t>
  </si>
  <si>
    <t>DEVARAJ S</t>
  </si>
  <si>
    <t>HARSHA K</t>
  </si>
  <si>
    <t>JEEVAN K K</t>
  </si>
  <si>
    <t>JEEVAN N M</t>
  </si>
  <si>
    <t>KALPANA C T</t>
  </si>
  <si>
    <t>KESHAVA NAYAKA B</t>
  </si>
  <si>
    <t>LINGESH K</t>
  </si>
  <si>
    <t>MAHANTHESH U</t>
  </si>
  <si>
    <t>MAMATHA K</t>
  </si>
  <si>
    <t>MANOJ B B</t>
  </si>
  <si>
    <t>MARULA SIDDESHWARA N T</t>
  </si>
  <si>
    <t>MEGHANA H</t>
  </si>
  <si>
    <t>NAGARAJ M</t>
  </si>
  <si>
    <t>NEERAJ M H</t>
  </si>
  <si>
    <t>NIKHIL KUMAR K C</t>
  </si>
  <si>
    <t>NITHYASHREE B</t>
  </si>
  <si>
    <t xml:space="preserve">PALLAVI </t>
  </si>
  <si>
    <t>PALLAVI J S</t>
  </si>
  <si>
    <t>PAWAN MEENA</t>
  </si>
  <si>
    <t>PRAVEEN KUMAWAT</t>
  </si>
  <si>
    <t>PRIYANKA JAT</t>
  </si>
  <si>
    <t>RADHESHYAM SUTHAR</t>
  </si>
  <si>
    <t>RAMYA G R</t>
  </si>
  <si>
    <t>REKHA B</t>
  </si>
  <si>
    <t>RUCHITHA G O</t>
  </si>
  <si>
    <t>SANDEEP SINGH NAIK V L</t>
  </si>
  <si>
    <t>SHASHANK T G</t>
  </si>
  <si>
    <t>SHRUNGA B</t>
  </si>
  <si>
    <t>SUDHA JAT</t>
  </si>
  <si>
    <t xml:space="preserve">SUKANYA </t>
  </si>
  <si>
    <t>SUMATHI R B</t>
  </si>
  <si>
    <t>THIPPESH S P</t>
  </si>
  <si>
    <t>TUKARAM NAIK B</t>
  </si>
  <si>
    <t>VASUDEV MEENA</t>
  </si>
  <si>
    <t>VIKAS MEENA</t>
  </si>
  <si>
    <t>VISHNU PRASAD</t>
  </si>
  <si>
    <t>YASHWANT MEENA</t>
  </si>
  <si>
    <t>ADARSH S</t>
  </si>
  <si>
    <t>ADITYA T</t>
  </si>
  <si>
    <t>AKSHAYA B</t>
  </si>
  <si>
    <t>AMRUTHA M</t>
  </si>
  <si>
    <t>ANAND KUMAR H</t>
  </si>
  <si>
    <t>ARUN KUMAR K</t>
  </si>
  <si>
    <t>ASHA B</t>
  </si>
  <si>
    <t>ASHWIN KANTH L K</t>
  </si>
  <si>
    <t>BALAJI P M</t>
  </si>
  <si>
    <t>DHARMA TEJA  G</t>
  </si>
  <si>
    <t>DINAKAR H</t>
  </si>
  <si>
    <t xml:space="preserve">GADILINGA K </t>
  </si>
  <si>
    <t>JEEVAN P</t>
  </si>
  <si>
    <t>KARTHIK R</t>
  </si>
  <si>
    <t>KAVERI L</t>
  </si>
  <si>
    <t>MADAN N</t>
  </si>
  <si>
    <t>MAMATHA M</t>
  </si>
  <si>
    <t>MANJU K S</t>
  </si>
  <si>
    <t>MANOJ H B</t>
  </si>
  <si>
    <t>MOUNIKA G</t>
  </si>
  <si>
    <t>MUTTU NAIK V</t>
  </si>
  <si>
    <t>NAGARAJ</t>
  </si>
  <si>
    <t>NAGARAJ T</t>
  </si>
  <si>
    <t>NAGAVENI B</t>
  </si>
  <si>
    <t>NAZEER K H</t>
  </si>
  <si>
    <t>PAVAN P</t>
  </si>
  <si>
    <t>PRAGNA B V</t>
  </si>
  <si>
    <t>PRANATHI PRAKASH S M</t>
  </si>
  <si>
    <t>PRASANTH KUMAR T</t>
  </si>
  <si>
    <t>RAHUL K</t>
  </si>
  <si>
    <t>RAMDAS NAIK D</t>
  </si>
  <si>
    <t>RAVIKIRAN N</t>
  </si>
  <si>
    <t>RAVITEJA J N</t>
  </si>
  <si>
    <t>SANATH SRINIVAS J S</t>
  </si>
  <si>
    <t>SHIVU KUMAR H</t>
  </si>
  <si>
    <t>SHWETHA A</t>
  </si>
  <si>
    <t>SOUJANYA N K</t>
  </si>
  <si>
    <t xml:space="preserve">SUJANA </t>
  </si>
  <si>
    <t>TEJASHWINI P K</t>
  </si>
  <si>
    <t>TEJASWINI K</t>
  </si>
  <si>
    <t>AJAY NAIK G</t>
  </si>
  <si>
    <t>AKASH B</t>
  </si>
  <si>
    <t>ANUSHA K</t>
  </si>
  <si>
    <t>BASAVARAJ K</t>
  </si>
  <si>
    <t>BOMMANNA S</t>
  </si>
  <si>
    <t>CHANDANA H</t>
  </si>
  <si>
    <t>DARSHAN KUMAR K</t>
  </si>
  <si>
    <t>GRACY K</t>
  </si>
  <si>
    <t>JADESH P</t>
  </si>
  <si>
    <t>MADHUSUDHAN K</t>
  </si>
  <si>
    <t>MANASA D</t>
  </si>
  <si>
    <t>MANJULA S G</t>
  </si>
  <si>
    <t>MANJUNATH P</t>
  </si>
  <si>
    <t>MANOJ A</t>
  </si>
  <si>
    <t>MEGHA METI</t>
  </si>
  <si>
    <t xml:space="preserve">NAGESHWARI </t>
  </si>
  <si>
    <t>NINGAMMA M</t>
  </si>
  <si>
    <t>PANDURANGA G</t>
  </si>
  <si>
    <t>PRAJWAL E</t>
  </si>
  <si>
    <t>PRAKASH B</t>
  </si>
  <si>
    <t>PRAMOD S G</t>
  </si>
  <si>
    <t>RAGHAVENDRA PRASAD B V</t>
  </si>
  <si>
    <t>RAHUL B</t>
  </si>
  <si>
    <t>SAHANA L T</t>
  </si>
  <si>
    <t>SAMI M</t>
  </si>
  <si>
    <t>SANJAY KUMAR C</t>
  </si>
  <si>
    <t>SHASHIKALA B</t>
  </si>
  <si>
    <t>SNEHIL JOHN</t>
  </si>
  <si>
    <t>SONU K</t>
  </si>
  <si>
    <t>SPOORTHI H K</t>
  </si>
  <si>
    <t>SUPRIYA G M</t>
  </si>
  <si>
    <t>TANVEER REDDY R N</t>
  </si>
  <si>
    <t>TEJSHWINI G</t>
  </si>
  <si>
    <t>UMADEVI K</t>
  </si>
  <si>
    <t>VEERESH A</t>
  </si>
  <si>
    <t>VENKAT SAI P A</t>
  </si>
  <si>
    <t>VIKAS J</t>
  </si>
  <si>
    <t>YASHWANTH S NAIK</t>
  </si>
  <si>
    <t>YASHWANTH T</t>
  </si>
  <si>
    <t>ABHISHEK E</t>
  </si>
  <si>
    <t>AKASH T N</t>
  </si>
  <si>
    <t>AKASH T S</t>
  </si>
  <si>
    <t>AMEER MAAZ H</t>
  </si>
  <si>
    <t>ANAND B</t>
  </si>
  <si>
    <t>APARNA K</t>
  </si>
  <si>
    <t>BHARATHI S U</t>
  </si>
  <si>
    <t>CHAITHANYA L N</t>
  </si>
  <si>
    <t>CHINMAY K M</t>
  </si>
  <si>
    <t>DARSHAN S R</t>
  </si>
  <si>
    <t>DARSHAN T</t>
  </si>
  <si>
    <t>DEVAMMA</t>
  </si>
  <si>
    <t>FEROZ NAIK K R</t>
  </si>
  <si>
    <t xml:space="preserve">GAVI KUMAR </t>
  </si>
  <si>
    <t>GOURI S</t>
  </si>
  <si>
    <t>HARISH M</t>
  </si>
  <si>
    <t>INDIRA K L</t>
  </si>
  <si>
    <t>KARTHIK C</t>
  </si>
  <si>
    <t>KEERTHANA H R</t>
  </si>
  <si>
    <t>KOTRESH K</t>
  </si>
  <si>
    <t>LATHA K</t>
  </si>
  <si>
    <t>LAVANYA H B</t>
  </si>
  <si>
    <t>MADHUSHREE K M</t>
  </si>
  <si>
    <t>MANOJ B</t>
  </si>
  <si>
    <t>MEGHANA V</t>
  </si>
  <si>
    <t>MOHAN KUMAR S</t>
  </si>
  <si>
    <t>NANDINI K</t>
  </si>
  <si>
    <t>NIKHIL V</t>
  </si>
  <si>
    <t>POORNIMA S</t>
  </si>
  <si>
    <t>PRAJWAL B T</t>
  </si>
  <si>
    <t>SANDESH NAIK</t>
  </si>
  <si>
    <t>SANJANA Y</t>
  </si>
  <si>
    <t>SOUBHAGYA B</t>
  </si>
  <si>
    <t>SREEDEVI K</t>
  </si>
  <si>
    <t>SRIVANDAN B G</t>
  </si>
  <si>
    <t>SUPRITHA N B</t>
  </si>
  <si>
    <t>SWATHI N S</t>
  </si>
  <si>
    <t>UDAY KUMAR M</t>
  </si>
  <si>
    <t>VAISHNAVI N R</t>
  </si>
  <si>
    <t>VIKAS S K</t>
  </si>
  <si>
    <t>VISHWANATH S M</t>
  </si>
  <si>
    <t>ABHISHEK G N</t>
  </si>
  <si>
    <t>ANIL KUMAR V</t>
  </si>
  <si>
    <t xml:space="preserve">ANKITHA </t>
  </si>
  <si>
    <t>ANUSHA M</t>
  </si>
  <si>
    <t>BABU D</t>
  </si>
  <si>
    <t>BHARATHESH T H</t>
  </si>
  <si>
    <t>BRAMHAYYA A</t>
  </si>
  <si>
    <t>CHAKRAVARTHY M</t>
  </si>
  <si>
    <t>DEVAKI K L</t>
  </si>
  <si>
    <t>GAGANDEEP K</t>
  </si>
  <si>
    <t>GEETHIKA M</t>
  </si>
  <si>
    <t>GOUTHAMI M P</t>
  </si>
  <si>
    <t>JANARDHAN K</t>
  </si>
  <si>
    <t>LAKKESH L</t>
  </si>
  <si>
    <t>LAKSHMI KANTH REDDY H</t>
  </si>
  <si>
    <t>LANKESH C D</t>
  </si>
  <si>
    <t>MAHESHAPPA</t>
  </si>
  <si>
    <t>MALLIKARJUN H</t>
  </si>
  <si>
    <t>MANASWINI M</t>
  </si>
  <si>
    <t>MANOJ G</t>
  </si>
  <si>
    <t>MANOJ KUMAR REDDY K</t>
  </si>
  <si>
    <t>MARESH D</t>
  </si>
  <si>
    <t>NANDINI V</t>
  </si>
  <si>
    <t>NANDITHA V</t>
  </si>
  <si>
    <t>NEELAMMA S</t>
  </si>
  <si>
    <t>PALLAVI BAI M P</t>
  </si>
  <si>
    <t>PRADEEP P T</t>
  </si>
  <si>
    <t>PREETHI N M</t>
  </si>
  <si>
    <t>PRIYANKA P</t>
  </si>
  <si>
    <t>RADHIKA A</t>
  </si>
  <si>
    <t>SANJAY KUMAR G P</t>
  </si>
  <si>
    <t>SINDHU K R</t>
  </si>
  <si>
    <t>SOMASHEKHAR D</t>
  </si>
  <si>
    <t>SUSMITHA D</t>
  </si>
  <si>
    <t>SWAROOP K</t>
  </si>
  <si>
    <t>TEJAS M</t>
  </si>
  <si>
    <t>TEJASWI GOUDA M G</t>
  </si>
  <si>
    <t>VENKATESH B</t>
  </si>
  <si>
    <t>VINAY KUMAR D M</t>
  </si>
  <si>
    <t>AISHWARAYA B S</t>
  </si>
  <si>
    <t>ANIL KUMAR M N</t>
  </si>
  <si>
    <t>ARSHI M</t>
  </si>
  <si>
    <t>ARUN KUAMR K R</t>
  </si>
  <si>
    <t>BASAVANA GOUDA S B</t>
  </si>
  <si>
    <t>BASAVARAJ M</t>
  </si>
  <si>
    <t>BHUVANESHWARI B P</t>
  </si>
  <si>
    <t>CHAITRA S A</t>
  </si>
  <si>
    <t>CHALAPATHI M</t>
  </si>
  <si>
    <t>CHANDANA T M</t>
  </si>
  <si>
    <t>CHANDRA NAIK P</t>
  </si>
  <si>
    <t>DARSHAN M C</t>
  </si>
  <si>
    <t>DARSHAN Y</t>
  </si>
  <si>
    <t>DEEPAK KUMAR K T</t>
  </si>
  <si>
    <t>DEVARAJ D S</t>
  </si>
  <si>
    <t>HEMA C</t>
  </si>
  <si>
    <t>HUSSIANAPPA S G</t>
  </si>
  <si>
    <t>IMPANA H B</t>
  </si>
  <si>
    <t>KAVITHA K</t>
  </si>
  <si>
    <t>KIRAN KUMAR P</t>
  </si>
  <si>
    <t>MADAN KUMAR M</t>
  </si>
  <si>
    <t>NANDEESH T</t>
  </si>
  <si>
    <t>NISARGA S</t>
  </si>
  <si>
    <t xml:space="preserve">PRATIK PRATAP SINGH </t>
  </si>
  <si>
    <t>PRAVEEN KUMAR P</t>
  </si>
  <si>
    <t>RAJESHWARI P</t>
  </si>
  <si>
    <t>RIKITHA D</t>
  </si>
  <si>
    <t>RITESH N</t>
  </si>
  <si>
    <t>RUDRESH V</t>
  </si>
  <si>
    <t>SAI BHUVANESHWARI</t>
  </si>
  <si>
    <t>SHABANU K</t>
  </si>
  <si>
    <t>SHASHANK K</t>
  </si>
  <si>
    <t>SHIVA KUMAR B S</t>
  </si>
  <si>
    <t>USHA K</t>
  </si>
  <si>
    <t>USHA K V</t>
  </si>
  <si>
    <t>VIDYA D M</t>
  </si>
  <si>
    <t>VIKRAM G</t>
  </si>
  <si>
    <t>VINAYAKA AILI B</t>
  </si>
  <si>
    <t>YASHASWINI M</t>
  </si>
  <si>
    <t>SWETHA S B</t>
  </si>
  <si>
    <t>FIROZ SHAH. H</t>
  </si>
  <si>
    <t>M CHETAN</t>
  </si>
  <si>
    <t xml:space="preserve">RUPASHRI </t>
  </si>
  <si>
    <t>ABHISHEK A</t>
  </si>
  <si>
    <t>KIRTINAYAK T</t>
  </si>
  <si>
    <t>AKSHYA J S</t>
  </si>
  <si>
    <t xml:space="preserve">      CLASS TEACHER                VICE PRINCIPAL                  PRINCIPAL</t>
  </si>
  <si>
    <t>BELOW 27( BELOW 33%)</t>
  </si>
  <si>
    <t>27 TO LESS THAN 48 (33% TO 59%)</t>
  </si>
  <si>
    <t>48 TO LESS THAN 60 (60% TO 74%)</t>
  </si>
  <si>
    <t>60 TO LESS THAN 72 (75% To 89)</t>
  </si>
  <si>
    <t>76 AND ABOVE(95% AND ABOVE)</t>
  </si>
  <si>
    <t>(95% AND ABOVE)</t>
  </si>
  <si>
    <t xml:space="preserve"> (90% TO 94)</t>
  </si>
  <si>
    <t>(75% To 89)</t>
  </si>
  <si>
    <t xml:space="preserve"> (60% TO 74%)</t>
  </si>
  <si>
    <t xml:space="preserve"> (33% TO 59%)</t>
  </si>
  <si>
    <t>( BELOW 33%)</t>
  </si>
  <si>
    <t>ARUN GANDHI P S</t>
  </si>
  <si>
    <t>ARUNA D M</t>
  </si>
  <si>
    <t>CHAITRA C</t>
  </si>
  <si>
    <t>CHAITRA S M</t>
  </si>
  <si>
    <t>KARTHAVYA JAYA G J</t>
  </si>
  <si>
    <t>PAVITHRA P</t>
  </si>
  <si>
    <t>SANGEETHA D L</t>
  </si>
  <si>
    <t>TEJASHWINI K R</t>
  </si>
  <si>
    <t xml:space="preserve">     CLASS: XI         ANNUAL EXAMINATION  MAX MARKS- 100        2017-18                    </t>
  </si>
  <si>
    <t xml:space="preserve">     CLASS: 6 A        TERM TEST -  2  MAX MARKS-80       2017-18                    </t>
  </si>
  <si>
    <t>72 TO LESS THAN 76 (90% TO 94)</t>
  </si>
  <si>
    <t xml:space="preserve">     CLASS: 7 A        TERM TEST -  2  MAX MARKS-80        2017-18                    </t>
  </si>
  <si>
    <t xml:space="preserve">     CLASS: 7 B        TERM TEST -  2  MAX MARKS-80        2017-18                    </t>
  </si>
  <si>
    <t xml:space="preserve">     CLASS: 8 A        TERM TEST -  2  MAX MARKS-80        2017-18                    </t>
  </si>
  <si>
    <t xml:space="preserve">     CLASS: 8 B        TERM TEST -  2  MAX MARKS-80        2017-18                    </t>
  </si>
  <si>
    <t xml:space="preserve">     CLASS: 9 A        TERM TEST -  2  MAX MARKS-80        2017-18                    </t>
  </si>
  <si>
    <t xml:space="preserve">     CLASS: 9 B        TERM TEST -  2  MAX MARKS-80        2017-18                    </t>
  </si>
  <si>
    <t xml:space="preserve">     CLASS: 6 B        TERM TEST -  2  MAX MARKS-50        2017-18                    </t>
  </si>
  <si>
    <t>class average</t>
  </si>
  <si>
    <t>CLASS AVERAGE</t>
  </si>
</sst>
</file>

<file path=xl/styles.xml><?xml version="1.0" encoding="utf-8"?>
<styleSheet xmlns="http://schemas.openxmlformats.org/spreadsheetml/2006/main">
  <numFmts count="1">
    <numFmt numFmtId="164" formatCode="0.0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b/>
      <sz val="11"/>
      <color rgb="FF002060"/>
      <name val="Arial"/>
      <family val="2"/>
    </font>
    <font>
      <b/>
      <sz val="10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i/>
      <sz val="12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Book Antiqua"/>
      <family val="1"/>
    </font>
    <font>
      <sz val="9"/>
      <name val="Book Antiqua"/>
      <family val="1"/>
    </font>
    <font>
      <sz val="7"/>
      <name val="Book Antiqua"/>
      <family val="1"/>
    </font>
    <font>
      <sz val="8"/>
      <name val="Book Antiqua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3"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2" fillId="2" borderId="19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9" fillId="0" borderId="1" xfId="0" applyFont="1" applyBorder="1"/>
    <xf numFmtId="0" fontId="10" fillId="2" borderId="10" xfId="1" applyFont="1" applyFill="1" applyBorder="1" applyAlignment="1">
      <alignment horizontal="center" vertical="center"/>
    </xf>
    <xf numFmtId="1" fontId="7" fillId="2" borderId="10" xfId="2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" fontId="7" fillId="2" borderId="1" xfId="2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2" borderId="14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9" fillId="0" borderId="4" xfId="0" applyFont="1" applyBorder="1"/>
    <xf numFmtId="0" fontId="10" fillId="2" borderId="4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1" fontId="7" fillId="2" borderId="4" xfId="2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10" xfId="3" applyFont="1" applyFill="1" applyBorder="1" applyAlignment="1">
      <alignment horizontal="center"/>
    </xf>
    <xf numFmtId="0" fontId="7" fillId="2" borderId="17" xfId="3" applyFont="1" applyFill="1" applyBorder="1" applyAlignment="1">
      <alignment horizontal="center"/>
    </xf>
    <xf numFmtId="0" fontId="7" fillId="2" borderId="0" xfId="1" applyFont="1" applyFill="1" applyBorder="1" applyAlignment="1"/>
    <xf numFmtId="0" fontId="5" fillId="2" borderId="0" xfId="0" applyFont="1" applyFill="1"/>
    <xf numFmtId="0" fontId="7" fillId="2" borderId="1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9" fontId="7" fillId="2" borderId="1" xfId="1" applyNumberFormat="1" applyFont="1" applyFill="1" applyBorder="1" applyAlignment="1">
      <alignment horizontal="center"/>
    </xf>
    <xf numFmtId="9" fontId="7" fillId="2" borderId="13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7" fillId="2" borderId="13" xfId="1" applyNumberFormat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2" fontId="7" fillId="2" borderId="1" xfId="1" applyNumberFormat="1" applyFont="1" applyFill="1" applyBorder="1" applyAlignment="1">
      <alignment horizontal="center"/>
    </xf>
    <xf numFmtId="2" fontId="7" fillId="2" borderId="4" xfId="1" applyNumberFormat="1" applyFont="1" applyFill="1" applyBorder="1" applyAlignment="1">
      <alignment horizontal="center"/>
    </xf>
    <xf numFmtId="0" fontId="7" fillId="2" borderId="3" xfId="3" applyFont="1" applyFill="1" applyBorder="1" applyAlignment="1">
      <alignment horizontal="center"/>
    </xf>
    <xf numFmtId="1" fontId="7" fillId="2" borderId="0" xfId="2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5" fillId="2" borderId="0" xfId="0" applyFont="1" applyFill="1" applyBorder="1" applyAlignment="1"/>
    <xf numFmtId="0" fontId="2" fillId="2" borderId="7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9" fillId="0" borderId="11" xfId="0" applyFont="1" applyFill="1" applyBorder="1"/>
    <xf numFmtId="0" fontId="14" fillId="0" borderId="1" xfId="0" applyFont="1" applyBorder="1"/>
    <xf numFmtId="0" fontId="7" fillId="2" borderId="12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1" fontId="10" fillId="2" borderId="1" xfId="1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" fontId="7" fillId="2" borderId="0" xfId="2" applyNumberFormat="1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/>
    </xf>
    <xf numFmtId="0" fontId="9" fillId="0" borderId="0" xfId="0" applyFont="1" applyBorder="1"/>
    <xf numFmtId="0" fontId="10" fillId="2" borderId="0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8" fillId="2" borderId="19" xfId="1" applyFont="1" applyFill="1" applyBorder="1" applyAlignment="1">
      <alignment horizontal="center" vertical="center" wrapText="1"/>
    </xf>
    <xf numFmtId="0" fontId="18" fillId="2" borderId="20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/>
    </xf>
    <xf numFmtId="0" fontId="17" fillId="2" borderId="8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/>
    </xf>
    <xf numFmtId="0" fontId="20" fillId="0" borderId="1" xfId="0" applyFont="1" applyBorder="1"/>
    <xf numFmtId="0" fontId="21" fillId="2" borderId="10" xfId="1" applyFont="1" applyFill="1" applyBorder="1" applyAlignment="1">
      <alignment horizontal="center" vertical="center"/>
    </xf>
    <xf numFmtId="1" fontId="17" fillId="2" borderId="10" xfId="2" applyNumberFormat="1" applyFont="1" applyFill="1" applyBorder="1" applyAlignment="1">
      <alignment horizontal="center" vertical="center"/>
    </xf>
    <xf numFmtId="164" fontId="17" fillId="2" borderId="10" xfId="1" applyNumberFormat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1" fontId="17" fillId="2" borderId="1" xfId="2" applyNumberFormat="1" applyFont="1" applyFill="1" applyBorder="1" applyAlignment="1">
      <alignment horizontal="center" vertical="center"/>
    </xf>
    <xf numFmtId="0" fontId="19" fillId="2" borderId="5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64" fontId="17" fillId="2" borderId="1" xfId="1" applyNumberFormat="1" applyFont="1" applyFill="1" applyBorder="1" applyAlignment="1">
      <alignment horizontal="center" vertical="center"/>
    </xf>
    <xf numFmtId="0" fontId="17" fillId="2" borderId="13" xfId="1" applyFont="1" applyFill="1" applyBorder="1" applyAlignment="1">
      <alignment horizontal="center" vertical="center"/>
    </xf>
    <xf numFmtId="0" fontId="17" fillId="2" borderId="14" xfId="1" applyFont="1" applyFill="1" applyBorder="1" applyAlignment="1">
      <alignment horizontal="center"/>
    </xf>
    <xf numFmtId="0" fontId="19" fillId="2" borderId="4" xfId="1" applyFont="1" applyFill="1" applyBorder="1" applyAlignment="1">
      <alignment horizontal="center"/>
    </xf>
    <xf numFmtId="0" fontId="20" fillId="0" borderId="4" xfId="0" applyFont="1" applyBorder="1"/>
    <xf numFmtId="0" fontId="21" fillId="2" borderId="4" xfId="1" applyFont="1" applyFill="1" applyBorder="1" applyAlignment="1">
      <alignment horizontal="center"/>
    </xf>
    <xf numFmtId="0" fontId="21" fillId="2" borderId="4" xfId="1" applyFont="1" applyFill="1" applyBorder="1" applyAlignment="1">
      <alignment horizontal="center" vertical="center"/>
    </xf>
    <xf numFmtId="1" fontId="17" fillId="2" borderId="4" xfId="2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center" vertical="center"/>
    </xf>
    <xf numFmtId="0" fontId="17" fillId="2" borderId="10" xfId="3" applyFont="1" applyFill="1" applyBorder="1" applyAlignment="1">
      <alignment horizontal="center"/>
    </xf>
    <xf numFmtId="0" fontId="17" fillId="2" borderId="17" xfId="3" applyFont="1" applyFill="1" applyBorder="1" applyAlignment="1">
      <alignment horizontal="center"/>
    </xf>
    <xf numFmtId="0" fontId="17" fillId="2" borderId="0" xfId="1" applyFont="1" applyFill="1" applyBorder="1" applyAlignment="1"/>
    <xf numFmtId="0" fontId="23" fillId="2" borderId="0" xfId="0" applyFont="1" applyFill="1"/>
    <xf numFmtId="0" fontId="17" fillId="2" borderId="1" xfId="1" applyFont="1" applyFill="1" applyBorder="1" applyAlignment="1">
      <alignment horizontal="center"/>
    </xf>
    <xf numFmtId="9" fontId="17" fillId="2" borderId="1" xfId="1" applyNumberFormat="1" applyFont="1" applyFill="1" applyBorder="1" applyAlignment="1">
      <alignment horizontal="center"/>
    </xf>
    <xf numFmtId="9" fontId="17" fillId="2" borderId="13" xfId="1" applyNumberFormat="1" applyFont="1" applyFill="1" applyBorder="1" applyAlignment="1">
      <alignment horizontal="center"/>
    </xf>
    <xf numFmtId="164" fontId="17" fillId="2" borderId="1" xfId="1" applyNumberFormat="1" applyFont="1" applyFill="1" applyBorder="1" applyAlignment="1">
      <alignment horizontal="center"/>
    </xf>
    <xf numFmtId="164" fontId="17" fillId="2" borderId="13" xfId="1" applyNumberFormat="1" applyFont="1" applyFill="1" applyBorder="1" applyAlignment="1">
      <alignment horizontal="center"/>
    </xf>
    <xf numFmtId="0" fontId="17" fillId="2" borderId="13" xfId="1" applyFont="1" applyFill="1" applyBorder="1" applyAlignment="1">
      <alignment horizontal="center"/>
    </xf>
    <xf numFmtId="0" fontId="23" fillId="0" borderId="0" xfId="0" applyFont="1"/>
    <xf numFmtId="0" fontId="23" fillId="0" borderId="0" xfId="0" applyFont="1" applyBorder="1"/>
    <xf numFmtId="0" fontId="17" fillId="2" borderId="0" xfId="1" applyFont="1" applyFill="1" applyBorder="1" applyAlignment="1">
      <alignment horizontal="center"/>
    </xf>
    <xf numFmtId="2" fontId="17" fillId="2" borderId="1" xfId="1" applyNumberFormat="1" applyFont="1" applyFill="1" applyBorder="1" applyAlignment="1">
      <alignment horizontal="center"/>
    </xf>
    <xf numFmtId="2" fontId="17" fillId="2" borderId="4" xfId="1" applyNumberFormat="1" applyFont="1" applyFill="1" applyBorder="1" applyAlignment="1">
      <alignment horizontal="center"/>
    </xf>
    <xf numFmtId="0" fontId="17" fillId="2" borderId="16" xfId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17" fillId="2" borderId="0" xfId="1" applyFont="1" applyFill="1" applyBorder="1" applyAlignment="1">
      <alignment horizontal="center"/>
    </xf>
    <xf numFmtId="0" fontId="7" fillId="2" borderId="0" xfId="3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9" fontId="17" fillId="2" borderId="0" xfId="1" applyNumberFormat="1" applyFont="1" applyFill="1" applyBorder="1" applyAlignment="1">
      <alignment horizontal="center"/>
    </xf>
    <xf numFmtId="164" fontId="17" fillId="2" borderId="0" xfId="1" applyNumberFormat="1" applyFont="1" applyFill="1" applyBorder="1" applyAlignment="1">
      <alignment horizontal="center"/>
    </xf>
    <xf numFmtId="1" fontId="10" fillId="2" borderId="10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2" borderId="10" xfId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/>
    </xf>
    <xf numFmtId="0" fontId="25" fillId="2" borderId="1" xfId="1" applyNumberFormat="1" applyFont="1" applyFill="1" applyBorder="1" applyAlignment="1">
      <alignment horizontal="center" vertical="center"/>
    </xf>
    <xf numFmtId="0" fontId="25" fillId="2" borderId="1" xfId="1" applyNumberFormat="1" applyFont="1" applyFill="1" applyBorder="1" applyAlignment="1">
      <alignment horizontal="center"/>
    </xf>
    <xf numFmtId="0" fontId="25" fillId="2" borderId="1" xfId="0" applyNumberFormat="1" applyFont="1" applyFill="1" applyBorder="1" applyAlignment="1">
      <alignment horizontal="center"/>
    </xf>
    <xf numFmtId="0" fontId="25" fillId="2" borderId="1" xfId="1" applyFont="1" applyFill="1" applyBorder="1" applyAlignment="1">
      <alignment horizontal="center" vertical="center"/>
    </xf>
    <xf numFmtId="0" fontId="26" fillId="0" borderId="1" xfId="0" applyFont="1" applyBorder="1"/>
    <xf numFmtId="0" fontId="25" fillId="2" borderId="1" xfId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64" fontId="7" fillId="2" borderId="18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/>
    <xf numFmtId="1" fontId="7" fillId="2" borderId="10" xfId="1" applyNumberFormat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7" fillId="3" borderId="1" xfId="1" applyFont="1" applyFill="1" applyBorder="1" applyAlignment="1">
      <alignment horizontal="center" vertical="center"/>
    </xf>
    <xf numFmtId="0" fontId="5" fillId="0" borderId="1" xfId="0" applyFont="1" applyBorder="1"/>
    <xf numFmtId="0" fontId="14" fillId="2" borderId="3" xfId="1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1" xfId="0" applyFont="1" applyFill="1" applyBorder="1"/>
    <xf numFmtId="0" fontId="28" fillId="2" borderId="1" xfId="1" applyFont="1" applyFill="1" applyBorder="1" applyAlignment="1">
      <alignment horizontal="center"/>
    </xf>
    <xf numFmtId="9" fontId="29" fillId="2" borderId="1" xfId="1" applyNumberFormat="1" applyFont="1" applyFill="1" applyBorder="1" applyAlignment="1">
      <alignment horizontal="center"/>
    </xf>
    <xf numFmtId="0" fontId="6" fillId="0" borderId="10" xfId="0" applyFont="1" applyBorder="1"/>
    <xf numFmtId="0" fontId="7" fillId="2" borderId="0" xfId="1" applyFont="1" applyFill="1" applyBorder="1" applyAlignment="1">
      <alignment horizontal="center"/>
    </xf>
    <xf numFmtId="0" fontId="30" fillId="2" borderId="20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/>
    </xf>
    <xf numFmtId="0" fontId="31" fillId="2" borderId="1" xfId="1" applyFont="1" applyFill="1" applyBorder="1" applyAlignment="1">
      <alignment horizontal="center"/>
    </xf>
    <xf numFmtId="0" fontId="31" fillId="2" borderId="5" xfId="1" applyFont="1" applyFill="1" applyBorder="1" applyAlignment="1">
      <alignment horizontal="center"/>
    </xf>
    <xf numFmtId="0" fontId="31" fillId="2" borderId="0" xfId="1" applyFont="1" applyFill="1" applyBorder="1" applyAlignment="1">
      <alignment horizontal="center"/>
    </xf>
    <xf numFmtId="0" fontId="32" fillId="2" borderId="0" xfId="1" applyFont="1" applyFill="1" applyBorder="1" applyAlignment="1">
      <alignment horizontal="center"/>
    </xf>
    <xf numFmtId="0" fontId="33" fillId="0" borderId="0" xfId="0" applyFont="1"/>
    <xf numFmtId="0" fontId="6" fillId="0" borderId="1" xfId="0" applyFont="1" applyFill="1" applyBorder="1"/>
    <xf numFmtId="1" fontId="10" fillId="2" borderId="1" xfId="1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/>
    <xf numFmtId="0" fontId="0" fillId="0" borderId="0" xfId="0" applyAlignment="1">
      <alignment horizontal="center"/>
    </xf>
    <xf numFmtId="0" fontId="1" fillId="4" borderId="1" xfId="4" applyFont="1" applyFill="1" applyBorder="1" applyAlignment="1" applyProtection="1">
      <alignment horizontal="left" vertical="center" wrapText="1"/>
    </xf>
    <xf numFmtId="0" fontId="34" fillId="4" borderId="1" xfId="4" applyFont="1" applyFill="1" applyBorder="1" applyAlignment="1" applyProtection="1">
      <alignment horizontal="left" vertical="center" wrapText="1"/>
    </xf>
    <xf numFmtId="0" fontId="35" fillId="0" borderId="1" xfId="0" applyFont="1" applyBorder="1" applyAlignment="1" applyProtection="1">
      <alignment horizontal="left" vertical="center"/>
      <protection hidden="1"/>
    </xf>
    <xf numFmtId="1" fontId="7" fillId="2" borderId="0" xfId="1" applyNumberFormat="1" applyFont="1" applyFill="1" applyBorder="1" applyAlignment="1">
      <alignment horizontal="center"/>
    </xf>
    <xf numFmtId="0" fontId="35" fillId="0" borderId="1" xfId="0" applyFont="1" applyBorder="1" applyAlignment="1" applyProtection="1">
      <alignment horizontal="left" vertical="center" wrapText="1"/>
      <protection locked="0" hidden="1"/>
    </xf>
    <xf numFmtId="1" fontId="35" fillId="0" borderId="1" xfId="0" applyNumberFormat="1" applyFont="1" applyFill="1" applyBorder="1" applyAlignment="1" applyProtection="1">
      <alignment horizontal="left" vertical="center" wrapText="1"/>
      <protection locked="0" hidden="1"/>
    </xf>
    <xf numFmtId="0" fontId="35" fillId="0" borderId="1" xfId="0" applyFont="1" applyFill="1" applyBorder="1" applyAlignment="1" applyProtection="1">
      <alignment horizontal="left" vertical="center" wrapText="1"/>
      <protection locked="0" hidden="1"/>
    </xf>
    <xf numFmtId="0" fontId="35" fillId="0" borderId="18" xfId="0" applyFont="1" applyBorder="1" applyAlignment="1" applyProtection="1">
      <alignment horizontal="left" vertical="center" wrapText="1"/>
      <protection locked="0" hidden="1"/>
    </xf>
    <xf numFmtId="1" fontId="36" fillId="0" borderId="1" xfId="0" applyNumberFormat="1" applyFont="1" applyFill="1" applyBorder="1" applyAlignment="1" applyProtection="1">
      <alignment horizontal="left" vertical="center" wrapText="1"/>
      <protection locked="0" hidden="1"/>
    </xf>
    <xf numFmtId="1" fontId="37" fillId="0" borderId="1" xfId="0" applyNumberFormat="1" applyFont="1" applyFill="1" applyBorder="1" applyAlignment="1" applyProtection="1">
      <alignment horizontal="left" vertical="center" wrapText="1"/>
      <protection locked="0" hidden="1"/>
    </xf>
    <xf numFmtId="0" fontId="1" fillId="4" borderId="22" xfId="4" applyFont="1" applyFill="1" applyBorder="1" applyAlignment="1" applyProtection="1">
      <alignment horizontal="left" vertical="center" wrapText="1"/>
    </xf>
    <xf numFmtId="0" fontId="0" fillId="0" borderId="1" xfId="0" applyBorder="1"/>
    <xf numFmtId="0" fontId="36" fillId="0" borderId="1" xfId="0" applyFont="1" applyBorder="1" applyAlignment="1" applyProtection="1">
      <alignment horizontal="left" vertical="center" wrapText="1"/>
      <protection locked="0" hidden="1"/>
    </xf>
    <xf numFmtId="0" fontId="0" fillId="0" borderId="10" xfId="0" applyBorder="1"/>
    <xf numFmtId="0" fontId="33" fillId="0" borderId="1" xfId="0" applyFont="1" applyBorder="1"/>
    <xf numFmtId="1" fontId="38" fillId="0" borderId="1" xfId="0" applyNumberFormat="1" applyFont="1" applyFill="1" applyBorder="1" applyAlignment="1" applyProtection="1">
      <alignment horizontal="left" vertical="center" wrapText="1"/>
      <protection locked="0" hidden="1"/>
    </xf>
    <xf numFmtId="0" fontId="35" fillId="0" borderId="1" xfId="0" applyFont="1" applyFill="1" applyBorder="1" applyProtection="1">
      <protection locked="0"/>
    </xf>
    <xf numFmtId="0" fontId="10" fillId="2" borderId="1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vertical="center" wrapText="1"/>
    </xf>
    <xf numFmtId="0" fontId="39" fillId="2" borderId="10" xfId="1" applyFont="1" applyFill="1" applyBorder="1" applyAlignment="1">
      <alignment vertical="center"/>
    </xf>
    <xf numFmtId="0" fontId="10" fillId="2" borderId="10" xfId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" fontId="40" fillId="0" borderId="1" xfId="0" applyNumberFormat="1" applyFont="1" applyBorder="1" applyAlignment="1" applyProtection="1">
      <alignment horizontal="center" vertical="center"/>
      <protection locked="0"/>
    </xf>
    <xf numFmtId="1" fontId="40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>
      <alignment horizontal="center"/>
    </xf>
    <xf numFmtId="1" fontId="7" fillId="2" borderId="1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11" fillId="2" borderId="3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24" fillId="2" borderId="2" xfId="1" applyFont="1" applyFill="1" applyBorder="1" applyAlignment="1">
      <alignment horizontal="center"/>
    </xf>
    <xf numFmtId="0" fontId="24" fillId="2" borderId="5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17" fillId="2" borderId="0" xfId="1" applyFont="1" applyFill="1" applyBorder="1" applyAlignment="1">
      <alignment horizontal="center"/>
    </xf>
    <xf numFmtId="0" fontId="22" fillId="2" borderId="8" xfId="1" applyFont="1" applyFill="1" applyBorder="1" applyAlignment="1">
      <alignment horizontal="center"/>
    </xf>
    <xf numFmtId="0" fontId="22" fillId="2" borderId="9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2" fillId="2" borderId="2" xfId="1" applyFont="1" applyFill="1" applyBorder="1" applyAlignment="1">
      <alignment horizontal="center"/>
    </xf>
    <xf numFmtId="0" fontId="22" fillId="2" borderId="5" xfId="1" applyFont="1" applyFill="1" applyBorder="1" applyAlignment="1">
      <alignment horizontal="center"/>
    </xf>
    <xf numFmtId="0" fontId="22" fillId="2" borderId="1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4" fillId="2" borderId="14" xfId="1" applyFont="1" applyFill="1" applyBorder="1" applyAlignment="1">
      <alignment horizontal="center"/>
    </xf>
    <xf numFmtId="0" fontId="24" fillId="2" borderId="15" xfId="1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1" fontId="10" fillId="2" borderId="1" xfId="1" applyNumberFormat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/>
    </xf>
    <xf numFmtId="0" fontId="6" fillId="2" borderId="23" xfId="1" applyFont="1" applyFill="1" applyBorder="1" applyAlignment="1">
      <alignment horizontal="center"/>
    </xf>
    <xf numFmtId="1" fontId="2" fillId="2" borderId="27" xfId="1" applyNumberFormat="1" applyFont="1" applyFill="1" applyBorder="1" applyAlignment="1">
      <alignment horizontal="center" vertical="center"/>
    </xf>
    <xf numFmtId="1" fontId="2" fillId="2" borderId="23" xfId="1" applyNumberFormat="1" applyFont="1" applyFill="1" applyBorder="1" applyAlignment="1">
      <alignment horizontal="center" vertical="center"/>
    </xf>
    <xf numFmtId="1" fontId="2" fillId="2" borderId="5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25" xfId="1" applyFont="1" applyFill="1" applyBorder="1" applyAlignment="1">
      <alignment horizontal="center"/>
    </xf>
    <xf numFmtId="0" fontId="6" fillId="2" borderId="26" xfId="1" applyFont="1" applyFill="1" applyBorder="1" applyAlignment="1">
      <alignment horizontal="center"/>
    </xf>
    <xf numFmtId="0" fontId="6" fillId="2" borderId="18" xfId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208475648"/>
        <c:axId val="208477184"/>
      </c:barChart>
      <c:catAx>
        <c:axId val="2084756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208477184"/>
        <c:crosses val="autoZero"/>
        <c:auto val="1"/>
        <c:lblAlgn val="ctr"/>
        <c:lblOffset val="100"/>
      </c:catAx>
      <c:valAx>
        <c:axId val="2084771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2084756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3"/>
  <sheetViews>
    <sheetView view="pageBreakPreview" topLeftCell="A376" zoomScale="55" zoomScaleNormal="89" zoomScaleSheetLayoutView="55" zoomScalePageLayoutView="80" workbookViewId="0">
      <selection activeCell="A468" sqref="A468:XFD481"/>
    </sheetView>
  </sheetViews>
  <sheetFormatPr defaultColWidth="9.140625" defaultRowHeight="23.1" customHeight="1"/>
  <cols>
    <col min="1" max="1" width="8.85546875" style="2" customWidth="1"/>
    <col min="2" max="2" width="8.42578125" style="2" customWidth="1"/>
    <col min="3" max="3" width="32.42578125" style="2" customWidth="1"/>
    <col min="4" max="8" width="9.28515625" style="2" customWidth="1"/>
    <col min="9" max="9" width="9.5703125" style="2" customWidth="1"/>
    <col min="10" max="11" width="9.28515625" style="2" customWidth="1"/>
    <col min="12" max="12" width="9.140625" style="2" customWidth="1"/>
    <col min="13" max="13" width="9.140625" style="2" hidden="1" customWidth="1"/>
    <col min="14" max="14" width="10.28515625" style="2" customWidth="1"/>
    <col min="15" max="16384" width="9.140625" style="2"/>
  </cols>
  <sheetData>
    <row r="1" spans="1:12" ht="23.1" customHeight="1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23.1" customHeight="1" thickBot="1">
      <c r="A2" s="196" t="s">
        <v>105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23.1" customHeight="1">
      <c r="A3" s="51" t="s">
        <v>8</v>
      </c>
      <c r="B3" s="52" t="s">
        <v>9</v>
      </c>
      <c r="C3" s="52" t="s">
        <v>14</v>
      </c>
      <c r="D3" s="52" t="s">
        <v>1</v>
      </c>
      <c r="E3" s="52" t="s">
        <v>15</v>
      </c>
      <c r="F3" s="52" t="s">
        <v>10</v>
      </c>
      <c r="G3" s="52" t="s">
        <v>11</v>
      </c>
      <c r="H3" s="52" t="s">
        <v>12</v>
      </c>
      <c r="I3" s="52"/>
      <c r="J3" s="52" t="s">
        <v>2</v>
      </c>
      <c r="K3" s="52" t="s">
        <v>3</v>
      </c>
      <c r="L3" s="53" t="s">
        <v>16</v>
      </c>
    </row>
    <row r="4" spans="1:12" ht="23.1" customHeight="1">
      <c r="A4" s="13">
        <v>1</v>
      </c>
      <c r="B4" s="7" t="s">
        <v>27</v>
      </c>
      <c r="C4" s="8" t="s">
        <v>28</v>
      </c>
      <c r="D4" s="14">
        <v>18</v>
      </c>
      <c r="E4" s="14">
        <v>23</v>
      </c>
      <c r="F4" s="14">
        <v>27</v>
      </c>
      <c r="G4" s="14">
        <v>5</v>
      </c>
      <c r="H4" s="14">
        <v>19</v>
      </c>
      <c r="I4" s="14"/>
      <c r="J4" s="15">
        <f>SUM(D4:H4)</f>
        <v>92</v>
      </c>
      <c r="K4" s="16">
        <f>J4/2</f>
        <v>46</v>
      </c>
      <c r="L4" s="17">
        <f>RANK(K4,K$4:K$36)</f>
        <v>33</v>
      </c>
    </row>
    <row r="5" spans="1:12" ht="23.1" customHeight="1">
      <c r="A5" s="13">
        <v>2</v>
      </c>
      <c r="B5" s="7" t="s">
        <v>29</v>
      </c>
      <c r="C5" s="8" t="s">
        <v>30</v>
      </c>
      <c r="D5" s="14">
        <v>29</v>
      </c>
      <c r="E5" s="14">
        <v>30</v>
      </c>
      <c r="F5" s="14">
        <v>34</v>
      </c>
      <c r="G5" s="14">
        <v>30</v>
      </c>
      <c r="H5" s="14">
        <v>36</v>
      </c>
      <c r="I5" s="14"/>
      <c r="J5" s="15">
        <f t="shared" ref="J5:J36" si="0">SUM(D5:H5)</f>
        <v>159</v>
      </c>
      <c r="K5" s="16">
        <f t="shared" ref="K5:K36" si="1">J5/2</f>
        <v>79.5</v>
      </c>
      <c r="L5" s="17">
        <f t="shared" ref="L5:L36" si="2">RANK(K5,K$4:K$36)</f>
        <v>8</v>
      </c>
    </row>
    <row r="6" spans="1:12" ht="23.1" customHeight="1">
      <c r="A6" s="13">
        <v>3</v>
      </c>
      <c r="B6" s="7" t="s">
        <v>29</v>
      </c>
      <c r="C6" s="8" t="s">
        <v>31</v>
      </c>
      <c r="D6" s="14">
        <v>32</v>
      </c>
      <c r="E6" s="14">
        <v>32</v>
      </c>
      <c r="F6" s="14">
        <v>38</v>
      </c>
      <c r="G6" s="14">
        <v>31</v>
      </c>
      <c r="H6" s="14">
        <v>30</v>
      </c>
      <c r="I6" s="14"/>
      <c r="J6" s="15">
        <f t="shared" si="0"/>
        <v>163</v>
      </c>
      <c r="K6" s="16">
        <f t="shared" si="1"/>
        <v>81.5</v>
      </c>
      <c r="L6" s="17">
        <f t="shared" si="2"/>
        <v>4</v>
      </c>
    </row>
    <row r="7" spans="1:12" ht="23.1" customHeight="1">
      <c r="A7" s="13">
        <v>4</v>
      </c>
      <c r="B7" s="7" t="s">
        <v>32</v>
      </c>
      <c r="C7" s="8" t="s">
        <v>33</v>
      </c>
      <c r="D7" s="14">
        <v>29</v>
      </c>
      <c r="E7" s="14">
        <v>30</v>
      </c>
      <c r="F7" s="14">
        <v>33</v>
      </c>
      <c r="G7" s="14">
        <v>24</v>
      </c>
      <c r="H7" s="14">
        <v>28</v>
      </c>
      <c r="I7" s="14"/>
      <c r="J7" s="15">
        <f t="shared" si="0"/>
        <v>144</v>
      </c>
      <c r="K7" s="16">
        <f t="shared" si="1"/>
        <v>72</v>
      </c>
      <c r="L7" s="17">
        <f t="shared" si="2"/>
        <v>18</v>
      </c>
    </row>
    <row r="8" spans="1:12" ht="23.1" customHeight="1">
      <c r="A8" s="13">
        <v>5</v>
      </c>
      <c r="B8" s="18" t="s">
        <v>29</v>
      </c>
      <c r="C8" s="54" t="s">
        <v>34</v>
      </c>
      <c r="D8" s="14">
        <v>26</v>
      </c>
      <c r="E8" s="14">
        <v>18</v>
      </c>
      <c r="F8" s="14">
        <v>30</v>
      </c>
      <c r="G8" s="14">
        <v>16</v>
      </c>
      <c r="H8" s="14">
        <v>19</v>
      </c>
      <c r="I8" s="14"/>
      <c r="J8" s="15">
        <f t="shared" si="0"/>
        <v>109</v>
      </c>
      <c r="K8" s="16">
        <f t="shared" si="1"/>
        <v>54.5</v>
      </c>
      <c r="L8" s="17">
        <f t="shared" si="2"/>
        <v>31</v>
      </c>
    </row>
    <row r="9" spans="1:12" ht="23.1" customHeight="1">
      <c r="A9" s="13">
        <v>6</v>
      </c>
      <c r="B9" s="18" t="s">
        <v>32</v>
      </c>
      <c r="C9" s="8" t="s">
        <v>35</v>
      </c>
      <c r="D9" s="14">
        <v>39</v>
      </c>
      <c r="E9" s="14">
        <v>25</v>
      </c>
      <c r="F9" s="14">
        <v>34</v>
      </c>
      <c r="G9" s="14">
        <v>25</v>
      </c>
      <c r="H9" s="14">
        <v>39</v>
      </c>
      <c r="I9" s="14"/>
      <c r="J9" s="15">
        <f t="shared" si="0"/>
        <v>162</v>
      </c>
      <c r="K9" s="16">
        <f t="shared" si="1"/>
        <v>81</v>
      </c>
      <c r="L9" s="17">
        <f t="shared" si="2"/>
        <v>6</v>
      </c>
    </row>
    <row r="10" spans="1:12" ht="23.1" customHeight="1">
      <c r="A10" s="19">
        <v>7</v>
      </c>
      <c r="B10" s="18" t="s">
        <v>36</v>
      </c>
      <c r="C10" s="8" t="s">
        <v>37</v>
      </c>
      <c r="D10" s="20">
        <v>33</v>
      </c>
      <c r="E10" s="20">
        <v>23</v>
      </c>
      <c r="F10" s="14">
        <v>29</v>
      </c>
      <c r="G10" s="14">
        <v>17</v>
      </c>
      <c r="H10" s="14">
        <v>39</v>
      </c>
      <c r="I10" s="14"/>
      <c r="J10" s="15">
        <f t="shared" si="0"/>
        <v>141</v>
      </c>
      <c r="K10" s="16">
        <f t="shared" si="1"/>
        <v>70.5</v>
      </c>
      <c r="L10" s="17">
        <f t="shared" si="2"/>
        <v>20</v>
      </c>
    </row>
    <row r="11" spans="1:12" ht="23.1" customHeight="1">
      <c r="A11" s="19">
        <v>8</v>
      </c>
      <c r="B11" s="18" t="s">
        <v>29</v>
      </c>
      <c r="C11" s="8" t="s">
        <v>38</v>
      </c>
      <c r="D11" s="20">
        <v>30</v>
      </c>
      <c r="E11" s="20">
        <v>20</v>
      </c>
      <c r="F11" s="14">
        <v>29</v>
      </c>
      <c r="G11" s="14">
        <v>12</v>
      </c>
      <c r="H11" s="14">
        <v>35</v>
      </c>
      <c r="I11" s="14"/>
      <c r="J11" s="15">
        <f t="shared" si="0"/>
        <v>126</v>
      </c>
      <c r="K11" s="16">
        <f t="shared" si="1"/>
        <v>63</v>
      </c>
      <c r="L11" s="17">
        <f t="shared" si="2"/>
        <v>26</v>
      </c>
    </row>
    <row r="12" spans="1:12" ht="23.1" customHeight="1">
      <c r="A12" s="19">
        <v>9</v>
      </c>
      <c r="B12" s="18" t="s">
        <v>32</v>
      </c>
      <c r="C12" s="8" t="s">
        <v>120</v>
      </c>
      <c r="D12" s="21">
        <v>33</v>
      </c>
      <c r="E12" s="21">
        <v>18</v>
      </c>
      <c r="F12" s="14">
        <v>34</v>
      </c>
      <c r="G12" s="14">
        <v>26</v>
      </c>
      <c r="H12" s="14">
        <v>37</v>
      </c>
      <c r="I12" s="14"/>
      <c r="J12" s="15">
        <f t="shared" si="0"/>
        <v>148</v>
      </c>
      <c r="K12" s="16">
        <f t="shared" si="1"/>
        <v>74</v>
      </c>
      <c r="L12" s="17">
        <f t="shared" si="2"/>
        <v>16</v>
      </c>
    </row>
    <row r="13" spans="1:12" ht="23.1" customHeight="1">
      <c r="A13" s="19">
        <v>10</v>
      </c>
      <c r="B13" s="18" t="s">
        <v>36</v>
      </c>
      <c r="C13" s="8" t="s">
        <v>39</v>
      </c>
      <c r="D13" s="20">
        <v>23</v>
      </c>
      <c r="E13" s="20">
        <v>24</v>
      </c>
      <c r="F13" s="14">
        <v>20</v>
      </c>
      <c r="G13" s="14">
        <v>22</v>
      </c>
      <c r="H13" s="14">
        <v>32</v>
      </c>
      <c r="I13" s="14"/>
      <c r="J13" s="15">
        <f t="shared" si="0"/>
        <v>121</v>
      </c>
      <c r="K13" s="16">
        <f t="shared" si="1"/>
        <v>60.5</v>
      </c>
      <c r="L13" s="17">
        <f t="shared" si="2"/>
        <v>29</v>
      </c>
    </row>
    <row r="14" spans="1:12" ht="23.1" customHeight="1">
      <c r="A14" s="19">
        <v>11</v>
      </c>
      <c r="B14" s="18" t="s">
        <v>29</v>
      </c>
      <c r="C14" s="8" t="s">
        <v>121</v>
      </c>
      <c r="D14" s="20">
        <v>32</v>
      </c>
      <c r="E14" s="20">
        <v>20</v>
      </c>
      <c r="F14" s="14">
        <v>36</v>
      </c>
      <c r="G14" s="14">
        <v>32</v>
      </c>
      <c r="H14" s="14">
        <v>38</v>
      </c>
      <c r="I14" s="14"/>
      <c r="J14" s="15">
        <f t="shared" si="0"/>
        <v>158</v>
      </c>
      <c r="K14" s="16">
        <f t="shared" si="1"/>
        <v>79</v>
      </c>
      <c r="L14" s="17">
        <f t="shared" si="2"/>
        <v>9</v>
      </c>
    </row>
    <row r="15" spans="1:12" ht="23.1" customHeight="1">
      <c r="A15" s="19">
        <v>12</v>
      </c>
      <c r="B15" s="18" t="s">
        <v>27</v>
      </c>
      <c r="C15" s="8" t="s">
        <v>40</v>
      </c>
      <c r="D15" s="20">
        <v>28</v>
      </c>
      <c r="E15" s="20">
        <v>35</v>
      </c>
      <c r="F15" s="14">
        <v>33</v>
      </c>
      <c r="G15" s="14">
        <v>24</v>
      </c>
      <c r="H15" s="14">
        <v>35</v>
      </c>
      <c r="I15" s="14"/>
      <c r="J15" s="15">
        <f t="shared" si="0"/>
        <v>155</v>
      </c>
      <c r="K15" s="16">
        <f t="shared" si="1"/>
        <v>77.5</v>
      </c>
      <c r="L15" s="17">
        <f t="shared" si="2"/>
        <v>10</v>
      </c>
    </row>
    <row r="16" spans="1:12" ht="23.1" customHeight="1">
      <c r="A16" s="19">
        <v>13</v>
      </c>
      <c r="B16" s="18" t="s">
        <v>36</v>
      </c>
      <c r="C16" s="8" t="s">
        <v>41</v>
      </c>
      <c r="D16" s="20">
        <v>30</v>
      </c>
      <c r="E16" s="20">
        <v>27</v>
      </c>
      <c r="F16" s="14">
        <v>26</v>
      </c>
      <c r="G16" s="14">
        <v>23</v>
      </c>
      <c r="H16" s="14">
        <v>39</v>
      </c>
      <c r="I16" s="14"/>
      <c r="J16" s="15">
        <f t="shared" si="0"/>
        <v>145</v>
      </c>
      <c r="K16" s="16">
        <f t="shared" si="1"/>
        <v>72.5</v>
      </c>
      <c r="L16" s="17">
        <f t="shared" si="2"/>
        <v>17</v>
      </c>
    </row>
    <row r="17" spans="1:12" ht="23.1" customHeight="1">
      <c r="A17" s="19">
        <v>14</v>
      </c>
      <c r="B17" s="18" t="s">
        <v>27</v>
      </c>
      <c r="C17" s="8" t="s">
        <v>42</v>
      </c>
      <c r="D17" s="20">
        <v>39</v>
      </c>
      <c r="E17" s="20">
        <v>25</v>
      </c>
      <c r="F17" s="14">
        <v>32</v>
      </c>
      <c r="G17" s="14">
        <v>39</v>
      </c>
      <c r="H17" s="14">
        <v>38</v>
      </c>
      <c r="I17" s="14"/>
      <c r="J17" s="15">
        <f t="shared" si="0"/>
        <v>173</v>
      </c>
      <c r="K17" s="16">
        <f t="shared" si="1"/>
        <v>86.5</v>
      </c>
      <c r="L17" s="17">
        <f t="shared" si="2"/>
        <v>1</v>
      </c>
    </row>
    <row r="18" spans="1:12" ht="23.1" customHeight="1">
      <c r="A18" s="19">
        <v>15</v>
      </c>
      <c r="B18" s="18" t="s">
        <v>27</v>
      </c>
      <c r="C18" s="55" t="s">
        <v>43</v>
      </c>
      <c r="D18" s="20">
        <v>29</v>
      </c>
      <c r="E18" s="20">
        <v>25</v>
      </c>
      <c r="F18" s="14">
        <v>31</v>
      </c>
      <c r="G18" s="14">
        <v>19</v>
      </c>
      <c r="H18" s="14">
        <v>29</v>
      </c>
      <c r="I18" s="14"/>
      <c r="J18" s="15">
        <f t="shared" si="0"/>
        <v>133</v>
      </c>
      <c r="K18" s="16">
        <f t="shared" si="1"/>
        <v>66.5</v>
      </c>
      <c r="L18" s="17">
        <f t="shared" si="2"/>
        <v>23</v>
      </c>
    </row>
    <row r="19" spans="1:12" ht="23.1" customHeight="1">
      <c r="A19" s="19">
        <v>16</v>
      </c>
      <c r="B19" s="18" t="s">
        <v>32</v>
      </c>
      <c r="C19" s="8" t="s">
        <v>44</v>
      </c>
      <c r="D19" s="20">
        <v>36</v>
      </c>
      <c r="E19" s="20">
        <v>26</v>
      </c>
      <c r="F19" s="14">
        <v>28</v>
      </c>
      <c r="G19" s="14">
        <v>30</v>
      </c>
      <c r="H19" s="14">
        <v>35</v>
      </c>
      <c r="I19" s="14"/>
      <c r="J19" s="15">
        <f t="shared" si="0"/>
        <v>155</v>
      </c>
      <c r="K19" s="16">
        <f t="shared" si="1"/>
        <v>77.5</v>
      </c>
      <c r="L19" s="17">
        <f t="shared" si="2"/>
        <v>10</v>
      </c>
    </row>
    <row r="20" spans="1:12" ht="23.1" customHeight="1">
      <c r="A20" s="19">
        <v>17</v>
      </c>
      <c r="B20" s="18" t="s">
        <v>27</v>
      </c>
      <c r="C20" s="8" t="s">
        <v>45</v>
      </c>
      <c r="D20" s="20">
        <v>27</v>
      </c>
      <c r="E20" s="20">
        <v>31</v>
      </c>
      <c r="F20" s="14">
        <v>31</v>
      </c>
      <c r="G20" s="14">
        <v>28</v>
      </c>
      <c r="H20" s="14">
        <v>37</v>
      </c>
      <c r="I20" s="14"/>
      <c r="J20" s="15">
        <f t="shared" si="0"/>
        <v>154</v>
      </c>
      <c r="K20" s="16">
        <f t="shared" si="1"/>
        <v>77</v>
      </c>
      <c r="L20" s="17">
        <f t="shared" si="2"/>
        <v>12</v>
      </c>
    </row>
    <row r="21" spans="1:12" ht="23.1" customHeight="1">
      <c r="A21" s="19">
        <v>18</v>
      </c>
      <c r="B21" s="18" t="s">
        <v>27</v>
      </c>
      <c r="C21" s="8" t="s">
        <v>46</v>
      </c>
      <c r="D21" s="20">
        <v>27</v>
      </c>
      <c r="E21" s="20">
        <v>20</v>
      </c>
      <c r="F21" s="14">
        <v>18</v>
      </c>
      <c r="G21" s="14">
        <v>10</v>
      </c>
      <c r="H21" s="14">
        <v>34</v>
      </c>
      <c r="I21" s="14"/>
      <c r="J21" s="15">
        <f t="shared" si="0"/>
        <v>109</v>
      </c>
      <c r="K21" s="16">
        <f t="shared" si="1"/>
        <v>54.5</v>
      </c>
      <c r="L21" s="17">
        <f t="shared" si="2"/>
        <v>31</v>
      </c>
    </row>
    <row r="22" spans="1:12" ht="23.1" customHeight="1">
      <c r="A22" s="19">
        <v>19</v>
      </c>
      <c r="B22" s="18" t="s">
        <v>27</v>
      </c>
      <c r="C22" s="8" t="s">
        <v>47</v>
      </c>
      <c r="D22" s="20">
        <v>24</v>
      </c>
      <c r="E22" s="20">
        <v>20</v>
      </c>
      <c r="F22" s="14">
        <v>30</v>
      </c>
      <c r="G22" s="14">
        <v>18</v>
      </c>
      <c r="H22" s="14">
        <v>33</v>
      </c>
      <c r="I22" s="14"/>
      <c r="J22" s="15">
        <v>125</v>
      </c>
      <c r="K22" s="16">
        <f t="shared" si="1"/>
        <v>62.5</v>
      </c>
      <c r="L22" s="17">
        <f t="shared" si="2"/>
        <v>27</v>
      </c>
    </row>
    <row r="23" spans="1:12" ht="23.1" customHeight="1">
      <c r="A23" s="19">
        <v>20</v>
      </c>
      <c r="B23" s="18" t="s">
        <v>32</v>
      </c>
      <c r="C23" s="8" t="s">
        <v>48</v>
      </c>
      <c r="D23" s="20">
        <v>29</v>
      </c>
      <c r="E23" s="20">
        <v>30</v>
      </c>
      <c r="F23" s="14">
        <v>31</v>
      </c>
      <c r="G23" s="14">
        <v>25</v>
      </c>
      <c r="H23" s="14">
        <v>34</v>
      </c>
      <c r="I23" s="14"/>
      <c r="J23" s="15">
        <f t="shared" si="0"/>
        <v>149</v>
      </c>
      <c r="K23" s="16">
        <f t="shared" si="1"/>
        <v>74.5</v>
      </c>
      <c r="L23" s="17">
        <f t="shared" si="2"/>
        <v>15</v>
      </c>
    </row>
    <row r="24" spans="1:12" ht="23.1" customHeight="1">
      <c r="A24" s="19">
        <v>21</v>
      </c>
      <c r="B24" s="7" t="s">
        <v>29</v>
      </c>
      <c r="C24" s="8" t="s">
        <v>49</v>
      </c>
      <c r="D24" s="20">
        <v>32</v>
      </c>
      <c r="E24" s="20">
        <v>28</v>
      </c>
      <c r="F24" s="14">
        <v>34</v>
      </c>
      <c r="G24" s="14">
        <v>35</v>
      </c>
      <c r="H24" s="14">
        <v>35</v>
      </c>
      <c r="I24" s="14"/>
      <c r="J24" s="15">
        <f t="shared" si="0"/>
        <v>164</v>
      </c>
      <c r="K24" s="16">
        <f t="shared" si="1"/>
        <v>82</v>
      </c>
      <c r="L24" s="17">
        <f t="shared" si="2"/>
        <v>3</v>
      </c>
    </row>
    <row r="25" spans="1:12" ht="23.1" customHeight="1">
      <c r="A25" s="19">
        <v>22</v>
      </c>
      <c r="B25" s="7" t="s">
        <v>32</v>
      </c>
      <c r="C25" s="8" t="s">
        <v>50</v>
      </c>
      <c r="D25" s="20">
        <v>27</v>
      </c>
      <c r="E25" s="20">
        <v>18</v>
      </c>
      <c r="F25" s="14">
        <v>22</v>
      </c>
      <c r="G25" s="14">
        <v>16</v>
      </c>
      <c r="H25" s="14">
        <v>30</v>
      </c>
      <c r="I25" s="14"/>
      <c r="J25" s="15">
        <f t="shared" si="0"/>
        <v>113</v>
      </c>
      <c r="K25" s="16">
        <f t="shared" si="1"/>
        <v>56.5</v>
      </c>
      <c r="L25" s="17">
        <f t="shared" si="2"/>
        <v>30</v>
      </c>
    </row>
    <row r="26" spans="1:12" ht="23.1" customHeight="1">
      <c r="A26" s="19">
        <v>23</v>
      </c>
      <c r="B26" s="7" t="s">
        <v>36</v>
      </c>
      <c r="C26" s="8" t="s">
        <v>51</v>
      </c>
      <c r="D26" s="20">
        <v>21</v>
      </c>
      <c r="E26" s="20">
        <v>39</v>
      </c>
      <c r="F26" s="14">
        <v>34</v>
      </c>
      <c r="G26" s="14">
        <v>23</v>
      </c>
      <c r="H26" s="14">
        <v>35</v>
      </c>
      <c r="I26" s="14"/>
      <c r="J26" s="15">
        <f t="shared" si="0"/>
        <v>152</v>
      </c>
      <c r="K26" s="16">
        <f t="shared" si="1"/>
        <v>76</v>
      </c>
      <c r="L26" s="17">
        <f t="shared" si="2"/>
        <v>14</v>
      </c>
    </row>
    <row r="27" spans="1:12" ht="23.1" customHeight="1">
      <c r="A27" s="19">
        <v>24</v>
      </c>
      <c r="B27" s="7" t="s">
        <v>32</v>
      </c>
      <c r="C27" s="8" t="s">
        <v>52</v>
      </c>
      <c r="D27" s="20">
        <v>30</v>
      </c>
      <c r="E27" s="20">
        <v>34</v>
      </c>
      <c r="F27" s="14">
        <v>33</v>
      </c>
      <c r="G27" s="14">
        <v>31</v>
      </c>
      <c r="H27" s="14">
        <v>32</v>
      </c>
      <c r="I27" s="14"/>
      <c r="J27" s="15">
        <f t="shared" si="0"/>
        <v>160</v>
      </c>
      <c r="K27" s="16">
        <f t="shared" si="1"/>
        <v>80</v>
      </c>
      <c r="L27" s="17">
        <f t="shared" si="2"/>
        <v>7</v>
      </c>
    </row>
    <row r="28" spans="1:12" ht="23.1" customHeight="1">
      <c r="A28" s="19">
        <v>25</v>
      </c>
      <c r="B28" s="7" t="s">
        <v>32</v>
      </c>
      <c r="C28" s="8" t="s">
        <v>53</v>
      </c>
      <c r="D28" s="20">
        <v>16</v>
      </c>
      <c r="E28" s="20">
        <v>37</v>
      </c>
      <c r="F28" s="14">
        <v>34</v>
      </c>
      <c r="G28" s="14">
        <v>28</v>
      </c>
      <c r="H28" s="14">
        <v>38</v>
      </c>
      <c r="I28" s="14"/>
      <c r="J28" s="15">
        <f t="shared" si="0"/>
        <v>153</v>
      </c>
      <c r="K28" s="16">
        <f t="shared" si="1"/>
        <v>76.5</v>
      </c>
      <c r="L28" s="17">
        <f t="shared" si="2"/>
        <v>13</v>
      </c>
    </row>
    <row r="29" spans="1:12" ht="23.1" customHeight="1">
      <c r="A29" s="19">
        <v>26</v>
      </c>
      <c r="B29" s="18" t="s">
        <v>36</v>
      </c>
      <c r="C29" s="8" t="s">
        <v>54</v>
      </c>
      <c r="D29" s="20">
        <v>28</v>
      </c>
      <c r="E29" s="20">
        <v>39</v>
      </c>
      <c r="F29" s="14">
        <v>36</v>
      </c>
      <c r="G29" s="14">
        <v>29</v>
      </c>
      <c r="H29" s="14">
        <v>31</v>
      </c>
      <c r="I29" s="14"/>
      <c r="J29" s="15">
        <f t="shared" si="0"/>
        <v>163</v>
      </c>
      <c r="K29" s="16">
        <f t="shared" si="1"/>
        <v>81.5</v>
      </c>
      <c r="L29" s="17">
        <f t="shared" si="2"/>
        <v>4</v>
      </c>
    </row>
    <row r="30" spans="1:12" ht="23.1" customHeight="1">
      <c r="A30" s="19">
        <v>27</v>
      </c>
      <c r="B30" s="18" t="s">
        <v>29</v>
      </c>
      <c r="C30" s="8" t="s">
        <v>55</v>
      </c>
      <c r="D30" s="20">
        <v>29</v>
      </c>
      <c r="E30" s="20">
        <v>29</v>
      </c>
      <c r="F30" s="14">
        <v>27</v>
      </c>
      <c r="G30" s="14">
        <v>22</v>
      </c>
      <c r="H30" s="14">
        <v>36</v>
      </c>
      <c r="I30" s="14"/>
      <c r="J30" s="15">
        <f t="shared" si="0"/>
        <v>143</v>
      </c>
      <c r="K30" s="16">
        <f t="shared" si="1"/>
        <v>71.5</v>
      </c>
      <c r="L30" s="17">
        <f t="shared" si="2"/>
        <v>19</v>
      </c>
    </row>
    <row r="31" spans="1:12" ht="23.1" customHeight="1">
      <c r="A31" s="19">
        <v>28</v>
      </c>
      <c r="B31" s="7" t="s">
        <v>32</v>
      </c>
      <c r="C31" s="8" t="s">
        <v>56</v>
      </c>
      <c r="D31" s="20">
        <v>25</v>
      </c>
      <c r="E31" s="20">
        <v>20</v>
      </c>
      <c r="F31" s="14">
        <v>31</v>
      </c>
      <c r="G31" s="14">
        <v>21</v>
      </c>
      <c r="H31" s="14">
        <v>30</v>
      </c>
      <c r="I31" s="14"/>
      <c r="J31" s="15">
        <f t="shared" si="0"/>
        <v>127</v>
      </c>
      <c r="K31" s="16">
        <f t="shared" si="1"/>
        <v>63.5</v>
      </c>
      <c r="L31" s="17">
        <f t="shared" si="2"/>
        <v>25</v>
      </c>
    </row>
    <row r="32" spans="1:12" ht="23.1" customHeight="1">
      <c r="A32" s="19">
        <v>29</v>
      </c>
      <c r="B32" s="7" t="s">
        <v>32</v>
      </c>
      <c r="C32" s="8" t="s">
        <v>57</v>
      </c>
      <c r="D32" s="20">
        <v>21</v>
      </c>
      <c r="E32" s="20">
        <v>38</v>
      </c>
      <c r="F32" s="14">
        <v>27</v>
      </c>
      <c r="G32" s="14">
        <v>13</v>
      </c>
      <c r="H32" s="14">
        <v>33</v>
      </c>
      <c r="I32" s="14"/>
      <c r="J32" s="15">
        <f t="shared" si="0"/>
        <v>132</v>
      </c>
      <c r="K32" s="16">
        <f t="shared" si="1"/>
        <v>66</v>
      </c>
      <c r="L32" s="17">
        <f t="shared" si="2"/>
        <v>24</v>
      </c>
    </row>
    <row r="33" spans="1:12" ht="23.1" customHeight="1">
      <c r="A33" s="19">
        <v>4</v>
      </c>
      <c r="B33" s="7" t="s">
        <v>29</v>
      </c>
      <c r="C33" s="8" t="s">
        <v>58</v>
      </c>
      <c r="D33" s="20">
        <v>21</v>
      </c>
      <c r="E33" s="20">
        <v>28</v>
      </c>
      <c r="F33" s="14">
        <v>20</v>
      </c>
      <c r="G33" s="14">
        <v>20</v>
      </c>
      <c r="H33" s="14">
        <v>36</v>
      </c>
      <c r="I33" s="14"/>
      <c r="J33" s="15">
        <f t="shared" si="0"/>
        <v>125</v>
      </c>
      <c r="K33" s="16">
        <f t="shared" si="1"/>
        <v>62.5</v>
      </c>
      <c r="L33" s="17">
        <f t="shared" si="2"/>
        <v>27</v>
      </c>
    </row>
    <row r="34" spans="1:12" ht="23.1" customHeight="1">
      <c r="A34" s="19">
        <v>31</v>
      </c>
      <c r="B34" s="7" t="s">
        <v>36</v>
      </c>
      <c r="C34" s="8" t="s">
        <v>59</v>
      </c>
      <c r="D34" s="20">
        <v>27</v>
      </c>
      <c r="E34" s="20">
        <v>37</v>
      </c>
      <c r="F34" s="14">
        <v>32</v>
      </c>
      <c r="G34" s="14">
        <v>30</v>
      </c>
      <c r="H34" s="14">
        <v>39</v>
      </c>
      <c r="I34" s="14"/>
      <c r="J34" s="15">
        <f t="shared" si="0"/>
        <v>165</v>
      </c>
      <c r="K34" s="16">
        <f t="shared" si="1"/>
        <v>82.5</v>
      </c>
      <c r="L34" s="17">
        <f t="shared" si="2"/>
        <v>2</v>
      </c>
    </row>
    <row r="35" spans="1:12" ht="23.1" customHeight="1">
      <c r="A35" s="19">
        <v>32</v>
      </c>
      <c r="B35" s="7" t="s">
        <v>27</v>
      </c>
      <c r="C35" s="8" t="s">
        <v>60</v>
      </c>
      <c r="D35" s="20">
        <v>30</v>
      </c>
      <c r="E35" s="20">
        <v>18</v>
      </c>
      <c r="F35" s="14">
        <v>31</v>
      </c>
      <c r="G35" s="14">
        <v>30</v>
      </c>
      <c r="H35" s="14">
        <v>30</v>
      </c>
      <c r="I35" s="14"/>
      <c r="J35" s="15">
        <f t="shared" si="0"/>
        <v>139</v>
      </c>
      <c r="K35" s="16">
        <f t="shared" si="1"/>
        <v>69.5</v>
      </c>
      <c r="L35" s="17">
        <f t="shared" si="2"/>
        <v>21</v>
      </c>
    </row>
    <row r="36" spans="1:12" ht="23.1" customHeight="1">
      <c r="A36" s="34">
        <v>33</v>
      </c>
      <c r="B36" s="7" t="s">
        <v>29</v>
      </c>
      <c r="C36" s="8" t="s">
        <v>61</v>
      </c>
      <c r="D36" s="20">
        <v>22</v>
      </c>
      <c r="E36" s="20">
        <v>30</v>
      </c>
      <c r="F36" s="14">
        <v>29</v>
      </c>
      <c r="G36" s="14">
        <v>20</v>
      </c>
      <c r="H36" s="14">
        <v>38</v>
      </c>
      <c r="I36" s="14"/>
      <c r="J36" s="15">
        <f t="shared" si="0"/>
        <v>139</v>
      </c>
      <c r="K36" s="16">
        <f t="shared" si="1"/>
        <v>69.5</v>
      </c>
      <c r="L36" s="17">
        <f t="shared" si="2"/>
        <v>21</v>
      </c>
    </row>
    <row r="37" spans="1:12" ht="23.1" customHeight="1">
      <c r="A37" s="60"/>
      <c r="B37" s="64"/>
      <c r="C37" s="65"/>
      <c r="D37" s="66"/>
      <c r="E37" s="66"/>
      <c r="F37" s="67"/>
      <c r="G37" s="67"/>
      <c r="H37" s="67"/>
      <c r="I37" s="67"/>
      <c r="J37" s="61"/>
      <c r="K37" s="62"/>
      <c r="L37" s="63"/>
    </row>
    <row r="38" spans="1:12" ht="23.1" customHeight="1">
      <c r="A38" s="202" t="s">
        <v>4</v>
      </c>
      <c r="B38" s="202"/>
      <c r="C38" s="202"/>
      <c r="D38" s="57">
        <f>COUNTIF(D4:D36,"&gt;=0")</f>
        <v>33</v>
      </c>
      <c r="E38" s="57">
        <f>COUNTIF(E4:E36,"&gt;=0")</f>
        <v>33</v>
      </c>
      <c r="F38" s="57">
        <f>COUNTIF(F4:F36,"&gt;=0")</f>
        <v>33</v>
      </c>
      <c r="G38" s="57">
        <f>COUNTIF(G4:G36,"&gt;=0")</f>
        <v>33</v>
      </c>
      <c r="H38" s="57">
        <f>COUNTIF(H4:H36,"&gt;=0")</f>
        <v>33</v>
      </c>
      <c r="I38" s="115"/>
      <c r="J38" s="32"/>
      <c r="K38" s="32"/>
      <c r="L38" s="33"/>
    </row>
    <row r="39" spans="1:12" ht="23.1" customHeight="1">
      <c r="A39" s="200" t="s">
        <v>5</v>
      </c>
      <c r="B39" s="201"/>
      <c r="C39" s="202"/>
      <c r="D39" s="34">
        <f>COUNTIF(D4:D36,"&gt;=13")</f>
        <v>33</v>
      </c>
      <c r="E39" s="34">
        <f t="shared" ref="E39:H39" si="3">COUNTIF(E4:E36,"&gt;=13")</f>
        <v>33</v>
      </c>
      <c r="F39" s="34">
        <f t="shared" si="3"/>
        <v>33</v>
      </c>
      <c r="G39" s="34">
        <f t="shared" si="3"/>
        <v>30</v>
      </c>
      <c r="H39" s="34">
        <f t="shared" si="3"/>
        <v>33</v>
      </c>
      <c r="I39" s="113"/>
      <c r="J39" s="32"/>
      <c r="K39" s="32"/>
      <c r="L39" s="33"/>
    </row>
    <row r="40" spans="1:12" ht="23.1" customHeight="1">
      <c r="A40" s="200" t="s">
        <v>6</v>
      </c>
      <c r="B40" s="201"/>
      <c r="C40" s="202"/>
      <c r="D40" s="36">
        <f>D39/D38</f>
        <v>1</v>
      </c>
      <c r="E40" s="36">
        <f t="shared" ref="E40:H40" si="4">E39/E38</f>
        <v>1</v>
      </c>
      <c r="F40" s="36">
        <f t="shared" si="4"/>
        <v>1</v>
      </c>
      <c r="G40" s="36">
        <f t="shared" si="4"/>
        <v>0.90909090909090906</v>
      </c>
      <c r="H40" s="37">
        <f t="shared" si="4"/>
        <v>1</v>
      </c>
      <c r="I40" s="116"/>
      <c r="J40" s="32"/>
      <c r="K40" s="32"/>
      <c r="L40" s="33"/>
    </row>
    <row r="41" spans="1:12" ht="23.1" customHeight="1">
      <c r="A41" s="200" t="s">
        <v>7</v>
      </c>
      <c r="B41" s="201"/>
      <c r="C41" s="202"/>
      <c r="D41" s="38">
        <f>SUM(D4:D36)*2.5/D38</f>
        <v>69.848484848484844</v>
      </c>
      <c r="E41" s="38">
        <f>SUM(E4:E36)*2.5/E38</f>
        <v>67.954545454545453</v>
      </c>
      <c r="F41" s="38">
        <f>SUM(F4:F36)*2.5/F38</f>
        <v>75.303030303030297</v>
      </c>
      <c r="G41" s="38">
        <f>SUM(G4:G36)*2.5/G38</f>
        <v>58.636363636363633</v>
      </c>
      <c r="H41" s="39">
        <f>SUM(H4:H36)*2.5/H38</f>
        <v>84.015151515151516</v>
      </c>
      <c r="I41" s="48"/>
      <c r="J41" s="32"/>
      <c r="K41" s="32"/>
      <c r="L41" s="33"/>
    </row>
    <row r="42" spans="1:12" ht="23.1" customHeight="1">
      <c r="A42" s="189" t="s">
        <v>17</v>
      </c>
      <c r="B42" s="190"/>
      <c r="C42" s="191"/>
      <c r="D42" s="34">
        <f>COUNTIF(D4:D36,"&lt;=40")-D43-D44-D45-D46</f>
        <v>3</v>
      </c>
      <c r="E42" s="34">
        <f>COUNTIF(E4:E36,"&lt;=40")-E43-E44-E45-E46</f>
        <v>5</v>
      </c>
      <c r="F42" s="34">
        <f>COUNTIF(F4:F36,"&lt;=40")-F43-F44-F45-F46</f>
        <v>3</v>
      </c>
      <c r="G42" s="34">
        <f>COUNTIF(G4:G36,"&lt;=40")-G43-G44-G45-G46</f>
        <v>1</v>
      </c>
      <c r="H42" s="35">
        <f>COUNTIF(H4:H36,"&lt;=40")-H43-H44-H45-H46</f>
        <v>13</v>
      </c>
      <c r="I42" s="113"/>
      <c r="J42" s="32"/>
      <c r="K42" s="33"/>
    </row>
    <row r="43" spans="1:12" ht="23.1" customHeight="1">
      <c r="A43" s="189" t="s">
        <v>18</v>
      </c>
      <c r="B43" s="190"/>
      <c r="C43" s="191"/>
      <c r="D43" s="34">
        <f>COUNTIF(D4:D36,"&lt;36")-D44-D45-D46</f>
        <v>9</v>
      </c>
      <c r="E43" s="34">
        <f>COUNTIF(E4:E36,"&lt;36")-E44-E45-E46</f>
        <v>8</v>
      </c>
      <c r="F43" s="34">
        <f>COUNTIF(F4:F36,"&lt;36")-F44-F45-F46</f>
        <v>18</v>
      </c>
      <c r="G43" s="34">
        <f>COUNTIF(G4:G36,"&lt;36")-G44-G45-G46</f>
        <v>8</v>
      </c>
      <c r="H43" s="35">
        <f>COUNTIF(H4:H36,"&lt;36")-H44-H45-H46</f>
        <v>16</v>
      </c>
      <c r="I43" s="113"/>
      <c r="J43" s="32"/>
      <c r="K43" s="33"/>
    </row>
    <row r="44" spans="1:12" ht="23.1" customHeight="1">
      <c r="A44" s="189" t="s">
        <v>13</v>
      </c>
      <c r="B44" s="190"/>
      <c r="C44" s="191"/>
      <c r="D44" s="34">
        <f>COUNTIF(D4:D36,"&lt;30")-D45-D46</f>
        <v>14</v>
      </c>
      <c r="E44" s="34">
        <f>COUNTIF(E4:E36,"&lt;30")-E45-E46</f>
        <v>9</v>
      </c>
      <c r="F44" s="34">
        <f>COUNTIF(F4:F36,"&lt;30")-F45-F46</f>
        <v>8</v>
      </c>
      <c r="G44" s="34">
        <f>COUNTIF(G4:G36,"&lt;30")-G45-G46</f>
        <v>8</v>
      </c>
      <c r="H44" s="35">
        <f>COUNTIF(H4:H36,"&lt;30")-H45-H46</f>
        <v>2</v>
      </c>
      <c r="I44" s="113"/>
      <c r="J44" s="32"/>
      <c r="K44" s="33"/>
    </row>
    <row r="45" spans="1:12" ht="23.1" customHeight="1">
      <c r="A45" s="189" t="s">
        <v>19</v>
      </c>
      <c r="B45" s="190"/>
      <c r="C45" s="191"/>
      <c r="D45" s="34">
        <f>COUNTIF(D4:D36,"&lt;24")-D46</f>
        <v>7</v>
      </c>
      <c r="E45" s="34">
        <f>COUNTIF(E4:E36,"&lt;24")-E46</f>
        <v>11</v>
      </c>
      <c r="F45" s="34">
        <f>COUNTIF(F4:F36,"&lt;24")-F46</f>
        <v>4</v>
      </c>
      <c r="G45" s="34">
        <f>COUNTIF(G4:G36,"&lt;24")-G46</f>
        <v>13</v>
      </c>
      <c r="H45" s="35">
        <f>COUNTIF(H4:H36,"&lt;24")-H46</f>
        <v>2</v>
      </c>
      <c r="I45" s="113"/>
      <c r="J45" s="32"/>
      <c r="K45" s="33"/>
    </row>
    <row r="46" spans="1:12" ht="23.1" customHeight="1">
      <c r="A46" s="189" t="s">
        <v>20</v>
      </c>
      <c r="B46" s="190"/>
      <c r="C46" s="191"/>
      <c r="D46" s="34">
        <f>COUNTIF(D4:D36,"&lt;13")</f>
        <v>0</v>
      </c>
      <c r="E46" s="34">
        <f>COUNTIF(E4:E36,"&lt;13")</f>
        <v>0</v>
      </c>
      <c r="F46" s="34">
        <f>COUNTIF(F4:F36,"&lt;13")</f>
        <v>0</v>
      </c>
      <c r="G46" s="34">
        <f>COUNTIF(G4:G36,"&lt;13")</f>
        <v>3</v>
      </c>
      <c r="H46" s="35">
        <f>COUNTIF(H4:H36,"&lt;13")</f>
        <v>0</v>
      </c>
      <c r="I46" s="113"/>
      <c r="J46" s="40"/>
      <c r="K46" s="33"/>
    </row>
    <row r="47" spans="1:12" ht="23.1" customHeight="1">
      <c r="A47" s="43"/>
      <c r="B47" s="43"/>
      <c r="C47" s="43"/>
      <c r="D47" s="59"/>
      <c r="E47" s="59"/>
      <c r="F47" s="59"/>
      <c r="G47" s="59"/>
      <c r="H47" s="59"/>
      <c r="I47" s="113"/>
      <c r="J47" s="59"/>
      <c r="K47" s="33"/>
    </row>
    <row r="48" spans="1:12" ht="23.1" customHeight="1">
      <c r="A48" s="43"/>
      <c r="B48" s="43"/>
      <c r="C48" s="43"/>
      <c r="D48" s="59"/>
      <c r="E48" s="59"/>
      <c r="F48" s="59"/>
      <c r="G48" s="59"/>
      <c r="H48" s="59"/>
      <c r="I48" s="113"/>
      <c r="J48" s="59"/>
      <c r="K48" s="33"/>
    </row>
    <row r="49" spans="1:13" ht="23.1" customHeight="1">
      <c r="A49" s="43"/>
      <c r="B49" s="195" t="s">
        <v>21</v>
      </c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</row>
    <row r="50" spans="1:13" ht="23.1" customHeight="1">
      <c r="A50" s="196" t="s">
        <v>0</v>
      </c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3" ht="23.1" customHeight="1" thickBot="1">
      <c r="A51" s="196" t="s">
        <v>109</v>
      </c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</row>
    <row r="52" spans="1:13" ht="23.1" customHeight="1">
      <c r="A52" s="51" t="s">
        <v>8</v>
      </c>
      <c r="B52" s="52" t="s">
        <v>9</v>
      </c>
      <c r="C52" s="52" t="s">
        <v>14</v>
      </c>
      <c r="D52" s="52" t="s">
        <v>1</v>
      </c>
      <c r="E52" s="52" t="s">
        <v>15</v>
      </c>
      <c r="F52" s="52" t="s">
        <v>10</v>
      </c>
      <c r="G52" s="52" t="s">
        <v>11</v>
      </c>
      <c r="H52" s="52" t="s">
        <v>12</v>
      </c>
      <c r="I52" s="52"/>
      <c r="J52" s="52" t="s">
        <v>2</v>
      </c>
      <c r="K52" s="52" t="s">
        <v>3</v>
      </c>
      <c r="L52" s="53" t="s">
        <v>16</v>
      </c>
    </row>
    <row r="53" spans="1:13" ht="23.1" customHeight="1">
      <c r="A53" s="13">
        <v>1</v>
      </c>
      <c r="B53" s="7" t="s">
        <v>27</v>
      </c>
      <c r="C53" s="8" t="s">
        <v>28</v>
      </c>
      <c r="D53" s="14">
        <v>19</v>
      </c>
      <c r="E53" s="14">
        <v>23</v>
      </c>
      <c r="F53" s="14">
        <v>22</v>
      </c>
      <c r="G53" s="14">
        <v>20</v>
      </c>
      <c r="H53" s="14">
        <v>17</v>
      </c>
      <c r="I53" s="14"/>
      <c r="J53" s="15">
        <f>SUM(D53:H53)</f>
        <v>101</v>
      </c>
      <c r="K53" s="16">
        <f>J53/2</f>
        <v>50.5</v>
      </c>
      <c r="L53" s="17">
        <f>RANK(K53,K$53:K$85)</f>
        <v>33</v>
      </c>
    </row>
    <row r="54" spans="1:13" ht="23.1" customHeight="1">
      <c r="A54" s="13">
        <v>2</v>
      </c>
      <c r="B54" s="7" t="s">
        <v>29</v>
      </c>
      <c r="C54" s="8" t="s">
        <v>30</v>
      </c>
      <c r="D54" s="14">
        <v>32</v>
      </c>
      <c r="E54" s="14">
        <v>33</v>
      </c>
      <c r="F54" s="14">
        <v>26</v>
      </c>
      <c r="G54" s="14">
        <v>28</v>
      </c>
      <c r="H54" s="14">
        <v>37</v>
      </c>
      <c r="I54" s="14"/>
      <c r="J54" s="15">
        <f t="shared" ref="J54:J85" si="5">SUM(D54:H54)</f>
        <v>156</v>
      </c>
      <c r="K54" s="16">
        <f t="shared" ref="K54:K85" si="6">J54/2</f>
        <v>78</v>
      </c>
      <c r="L54" s="17">
        <f t="shared" ref="L54:L85" si="7">RANK(K54,K$53:K$85)</f>
        <v>10</v>
      </c>
    </row>
    <row r="55" spans="1:13" ht="23.1" customHeight="1">
      <c r="A55" s="13">
        <v>3</v>
      </c>
      <c r="B55" s="7" t="s">
        <v>29</v>
      </c>
      <c r="C55" s="8" t="s">
        <v>31</v>
      </c>
      <c r="D55" s="14">
        <v>27</v>
      </c>
      <c r="E55" s="14">
        <v>29</v>
      </c>
      <c r="F55" s="14">
        <v>21</v>
      </c>
      <c r="G55" s="14">
        <v>22</v>
      </c>
      <c r="H55" s="14">
        <v>35</v>
      </c>
      <c r="I55" s="14"/>
      <c r="J55" s="15">
        <f t="shared" si="5"/>
        <v>134</v>
      </c>
      <c r="K55" s="16">
        <f t="shared" si="6"/>
        <v>67</v>
      </c>
      <c r="L55" s="17">
        <f t="shared" si="7"/>
        <v>22</v>
      </c>
    </row>
    <row r="56" spans="1:13" ht="23.1" customHeight="1">
      <c r="A56" s="13">
        <v>4</v>
      </c>
      <c r="B56" s="7" t="s">
        <v>32</v>
      </c>
      <c r="C56" s="8" t="s">
        <v>33</v>
      </c>
      <c r="D56" s="14">
        <v>32</v>
      </c>
      <c r="E56" s="14">
        <v>40</v>
      </c>
      <c r="F56" s="14">
        <v>32</v>
      </c>
      <c r="G56" s="14">
        <v>29</v>
      </c>
      <c r="H56" s="14">
        <v>32</v>
      </c>
      <c r="I56" s="14"/>
      <c r="J56" s="15">
        <f t="shared" si="5"/>
        <v>165</v>
      </c>
      <c r="K56" s="16">
        <f t="shared" si="6"/>
        <v>82.5</v>
      </c>
      <c r="L56" s="17">
        <f t="shared" si="7"/>
        <v>4</v>
      </c>
    </row>
    <row r="57" spans="1:13" ht="23.1" customHeight="1">
      <c r="A57" s="13">
        <v>5</v>
      </c>
      <c r="B57" s="18" t="s">
        <v>29</v>
      </c>
      <c r="C57" s="54" t="s">
        <v>34</v>
      </c>
      <c r="D57" s="14">
        <v>29</v>
      </c>
      <c r="E57" s="14">
        <v>28</v>
      </c>
      <c r="F57" s="14">
        <v>20</v>
      </c>
      <c r="G57" s="14">
        <v>20</v>
      </c>
      <c r="H57" s="14">
        <v>31</v>
      </c>
      <c r="I57" s="14"/>
      <c r="J57" s="15">
        <f t="shared" si="5"/>
        <v>128</v>
      </c>
      <c r="K57" s="16">
        <f t="shared" si="6"/>
        <v>64</v>
      </c>
      <c r="L57" s="17">
        <f t="shared" si="7"/>
        <v>26</v>
      </c>
    </row>
    <row r="58" spans="1:13" ht="23.1" customHeight="1">
      <c r="A58" s="13">
        <v>6</v>
      </c>
      <c r="B58" s="18" t="s">
        <v>32</v>
      </c>
      <c r="C58" s="8" t="s">
        <v>35</v>
      </c>
      <c r="D58" s="14">
        <v>37</v>
      </c>
      <c r="E58" s="14">
        <v>39</v>
      </c>
      <c r="F58" s="14">
        <v>32</v>
      </c>
      <c r="G58" s="14">
        <v>32</v>
      </c>
      <c r="H58" s="14">
        <v>37</v>
      </c>
      <c r="I58" s="14"/>
      <c r="J58" s="15">
        <f t="shared" si="5"/>
        <v>177</v>
      </c>
      <c r="K58" s="16">
        <f t="shared" si="6"/>
        <v>88.5</v>
      </c>
      <c r="L58" s="17">
        <f t="shared" si="7"/>
        <v>1</v>
      </c>
    </row>
    <row r="59" spans="1:13" ht="23.1" customHeight="1">
      <c r="A59" s="19">
        <v>7</v>
      </c>
      <c r="B59" s="18" t="s">
        <v>36</v>
      </c>
      <c r="C59" s="8" t="s">
        <v>37</v>
      </c>
      <c r="D59" s="20">
        <v>32</v>
      </c>
      <c r="E59" s="20">
        <v>20</v>
      </c>
      <c r="F59" s="14">
        <v>24</v>
      </c>
      <c r="G59" s="14">
        <v>27</v>
      </c>
      <c r="H59" s="14">
        <v>27</v>
      </c>
      <c r="I59" s="14"/>
      <c r="J59" s="15">
        <f t="shared" si="5"/>
        <v>130</v>
      </c>
      <c r="K59" s="16">
        <f t="shared" si="6"/>
        <v>65</v>
      </c>
      <c r="L59" s="17">
        <f t="shared" si="7"/>
        <v>25</v>
      </c>
    </row>
    <row r="60" spans="1:13" ht="23.1" customHeight="1">
      <c r="A60" s="19">
        <v>8</v>
      </c>
      <c r="B60" s="18" t="s">
        <v>29</v>
      </c>
      <c r="C60" s="8" t="s">
        <v>38</v>
      </c>
      <c r="D60" s="20">
        <v>26</v>
      </c>
      <c r="E60" s="20">
        <v>23</v>
      </c>
      <c r="F60" s="14">
        <v>23</v>
      </c>
      <c r="G60" s="14">
        <v>20</v>
      </c>
      <c r="H60" s="14">
        <v>20</v>
      </c>
      <c r="I60" s="14"/>
      <c r="J60" s="15">
        <f t="shared" si="5"/>
        <v>112</v>
      </c>
      <c r="K60" s="16">
        <f t="shared" si="6"/>
        <v>56</v>
      </c>
      <c r="L60" s="17">
        <f t="shared" si="7"/>
        <v>31</v>
      </c>
    </row>
    <row r="61" spans="1:13" ht="23.1" customHeight="1">
      <c r="A61" s="19">
        <v>9</v>
      </c>
      <c r="B61" s="18" t="s">
        <v>32</v>
      </c>
      <c r="C61" s="8" t="s">
        <v>120</v>
      </c>
      <c r="D61" s="21">
        <v>28</v>
      </c>
      <c r="E61" s="21">
        <v>35</v>
      </c>
      <c r="F61" s="14">
        <v>22</v>
      </c>
      <c r="G61" s="14">
        <v>28</v>
      </c>
      <c r="H61" s="14">
        <v>24</v>
      </c>
      <c r="I61" s="14"/>
      <c r="J61" s="15">
        <f t="shared" si="5"/>
        <v>137</v>
      </c>
      <c r="K61" s="16">
        <f t="shared" si="6"/>
        <v>68.5</v>
      </c>
      <c r="L61" s="17">
        <f t="shared" si="7"/>
        <v>20</v>
      </c>
    </row>
    <row r="62" spans="1:13" ht="23.1" customHeight="1">
      <c r="A62" s="19">
        <v>10</v>
      </c>
      <c r="B62" s="18" t="s">
        <v>36</v>
      </c>
      <c r="C62" s="8" t="s">
        <v>39</v>
      </c>
      <c r="D62" s="20">
        <v>34</v>
      </c>
      <c r="E62" s="20">
        <v>39</v>
      </c>
      <c r="F62" s="14">
        <v>20</v>
      </c>
      <c r="G62" s="14">
        <v>34</v>
      </c>
      <c r="H62" s="14">
        <v>30</v>
      </c>
      <c r="I62" s="14"/>
      <c r="J62" s="15">
        <f t="shared" si="5"/>
        <v>157</v>
      </c>
      <c r="K62" s="16">
        <f t="shared" si="6"/>
        <v>78.5</v>
      </c>
      <c r="L62" s="17">
        <f t="shared" si="7"/>
        <v>9</v>
      </c>
    </row>
    <row r="63" spans="1:13" ht="23.1" customHeight="1">
      <c r="A63" s="19">
        <v>11</v>
      </c>
      <c r="B63" s="18" t="s">
        <v>29</v>
      </c>
      <c r="C63" s="8" t="s">
        <v>121</v>
      </c>
      <c r="D63" s="20">
        <v>35</v>
      </c>
      <c r="E63" s="20">
        <v>39</v>
      </c>
      <c r="F63" s="14">
        <v>30</v>
      </c>
      <c r="G63" s="14">
        <v>36</v>
      </c>
      <c r="H63" s="14">
        <v>36</v>
      </c>
      <c r="I63" s="14"/>
      <c r="J63" s="15">
        <f t="shared" si="5"/>
        <v>176</v>
      </c>
      <c r="K63" s="16">
        <f t="shared" si="6"/>
        <v>88</v>
      </c>
      <c r="L63" s="17">
        <f t="shared" si="7"/>
        <v>2</v>
      </c>
    </row>
    <row r="64" spans="1:13" ht="23.1" customHeight="1">
      <c r="A64" s="19">
        <v>12</v>
      </c>
      <c r="B64" s="18" t="s">
        <v>27</v>
      </c>
      <c r="C64" s="8" t="s">
        <v>40</v>
      </c>
      <c r="D64" s="20">
        <v>32</v>
      </c>
      <c r="E64" s="20">
        <v>34</v>
      </c>
      <c r="F64" s="14">
        <v>26</v>
      </c>
      <c r="G64" s="14">
        <v>29</v>
      </c>
      <c r="H64" s="14">
        <v>21</v>
      </c>
      <c r="I64" s="14"/>
      <c r="J64" s="15">
        <f t="shared" si="5"/>
        <v>142</v>
      </c>
      <c r="K64" s="16">
        <f t="shared" si="6"/>
        <v>71</v>
      </c>
      <c r="L64" s="17">
        <f t="shared" si="7"/>
        <v>18</v>
      </c>
    </row>
    <row r="65" spans="1:12" ht="23.1" customHeight="1">
      <c r="A65" s="19">
        <v>13</v>
      </c>
      <c r="B65" s="18" t="s">
        <v>36</v>
      </c>
      <c r="C65" s="8" t="s">
        <v>41</v>
      </c>
      <c r="D65" s="20">
        <v>30</v>
      </c>
      <c r="E65" s="20">
        <v>26</v>
      </c>
      <c r="F65" s="14">
        <v>25</v>
      </c>
      <c r="G65" s="14">
        <v>24</v>
      </c>
      <c r="H65" s="14">
        <v>31</v>
      </c>
      <c r="I65" s="14"/>
      <c r="J65" s="15">
        <f t="shared" si="5"/>
        <v>136</v>
      </c>
      <c r="K65" s="16">
        <f t="shared" si="6"/>
        <v>68</v>
      </c>
      <c r="L65" s="17">
        <f t="shared" si="7"/>
        <v>21</v>
      </c>
    </row>
    <row r="66" spans="1:12" ht="23.1" customHeight="1">
      <c r="A66" s="19">
        <v>14</v>
      </c>
      <c r="B66" s="18" t="s">
        <v>27</v>
      </c>
      <c r="C66" s="8" t="s">
        <v>42</v>
      </c>
      <c r="D66" s="20">
        <v>34</v>
      </c>
      <c r="E66" s="20">
        <v>30</v>
      </c>
      <c r="F66" s="14">
        <v>30</v>
      </c>
      <c r="G66" s="14">
        <v>33</v>
      </c>
      <c r="H66" s="14">
        <v>25</v>
      </c>
      <c r="I66" s="14"/>
      <c r="J66" s="15">
        <f t="shared" si="5"/>
        <v>152</v>
      </c>
      <c r="K66" s="16">
        <f t="shared" si="6"/>
        <v>76</v>
      </c>
      <c r="L66" s="17">
        <f t="shared" si="7"/>
        <v>12</v>
      </c>
    </row>
    <row r="67" spans="1:12" ht="23.1" customHeight="1">
      <c r="A67" s="19">
        <v>15</v>
      </c>
      <c r="B67" s="18" t="s">
        <v>27</v>
      </c>
      <c r="C67" s="55" t="s">
        <v>43</v>
      </c>
      <c r="D67" s="20">
        <v>31</v>
      </c>
      <c r="E67" s="20">
        <v>37</v>
      </c>
      <c r="F67" s="14">
        <v>21</v>
      </c>
      <c r="G67" s="14">
        <v>21</v>
      </c>
      <c r="H67" s="14">
        <v>30</v>
      </c>
      <c r="I67" s="14"/>
      <c r="J67" s="15">
        <f t="shared" si="5"/>
        <v>140</v>
      </c>
      <c r="K67" s="16">
        <f t="shared" si="6"/>
        <v>70</v>
      </c>
      <c r="L67" s="17">
        <f t="shared" si="7"/>
        <v>19</v>
      </c>
    </row>
    <row r="68" spans="1:12" ht="23.1" customHeight="1">
      <c r="A68" s="19">
        <v>16</v>
      </c>
      <c r="B68" s="18" t="s">
        <v>32</v>
      </c>
      <c r="C68" s="8" t="s">
        <v>44</v>
      </c>
      <c r="D68" s="20">
        <v>36</v>
      </c>
      <c r="E68" s="20">
        <v>28</v>
      </c>
      <c r="F68" s="14">
        <v>23</v>
      </c>
      <c r="G68" s="14">
        <v>29</v>
      </c>
      <c r="H68" s="14">
        <v>33</v>
      </c>
      <c r="I68" s="14"/>
      <c r="J68" s="15">
        <f t="shared" si="5"/>
        <v>149</v>
      </c>
      <c r="K68" s="16">
        <f t="shared" si="6"/>
        <v>74.5</v>
      </c>
      <c r="L68" s="17">
        <f t="shared" si="7"/>
        <v>16</v>
      </c>
    </row>
    <row r="69" spans="1:12" ht="23.1" customHeight="1">
      <c r="A69" s="19">
        <v>17</v>
      </c>
      <c r="B69" s="18" t="s">
        <v>27</v>
      </c>
      <c r="C69" s="8" t="s">
        <v>45</v>
      </c>
      <c r="D69" s="20">
        <v>32</v>
      </c>
      <c r="E69" s="20">
        <v>32</v>
      </c>
      <c r="F69" s="14">
        <v>20</v>
      </c>
      <c r="G69" s="14">
        <v>29</v>
      </c>
      <c r="H69" s="14">
        <v>18</v>
      </c>
      <c r="I69" s="14"/>
      <c r="J69" s="15">
        <f t="shared" si="5"/>
        <v>131</v>
      </c>
      <c r="K69" s="16">
        <f t="shared" si="6"/>
        <v>65.5</v>
      </c>
      <c r="L69" s="17">
        <f t="shared" si="7"/>
        <v>24</v>
      </c>
    </row>
    <row r="70" spans="1:12" ht="23.1" customHeight="1">
      <c r="A70" s="19">
        <v>18</v>
      </c>
      <c r="B70" s="18" t="s">
        <v>27</v>
      </c>
      <c r="C70" s="8" t="s">
        <v>46</v>
      </c>
      <c r="D70" s="20">
        <v>28</v>
      </c>
      <c r="E70" s="20">
        <v>22</v>
      </c>
      <c r="F70" s="14">
        <v>19</v>
      </c>
      <c r="G70" s="14">
        <v>19</v>
      </c>
      <c r="H70" s="14">
        <v>22</v>
      </c>
      <c r="I70" s="14"/>
      <c r="J70" s="15">
        <f t="shared" si="5"/>
        <v>110</v>
      </c>
      <c r="K70" s="16">
        <f t="shared" si="6"/>
        <v>55</v>
      </c>
      <c r="L70" s="17">
        <f t="shared" si="7"/>
        <v>32</v>
      </c>
    </row>
    <row r="71" spans="1:12" ht="23.1" customHeight="1">
      <c r="A71" s="19">
        <v>19</v>
      </c>
      <c r="B71" s="18" t="s">
        <v>27</v>
      </c>
      <c r="C71" s="8" t="s">
        <v>47</v>
      </c>
      <c r="D71" s="20">
        <v>30</v>
      </c>
      <c r="E71" s="20">
        <v>27</v>
      </c>
      <c r="F71" s="14">
        <v>22</v>
      </c>
      <c r="G71" s="14">
        <v>20</v>
      </c>
      <c r="H71" s="14">
        <v>34</v>
      </c>
      <c r="I71" s="14"/>
      <c r="J71" s="15">
        <f t="shared" si="5"/>
        <v>133</v>
      </c>
      <c r="K71" s="16">
        <f t="shared" si="6"/>
        <v>66.5</v>
      </c>
      <c r="L71" s="17">
        <f t="shared" si="7"/>
        <v>23</v>
      </c>
    </row>
    <row r="72" spans="1:12" ht="23.1" customHeight="1">
      <c r="A72" s="19">
        <v>20</v>
      </c>
      <c r="B72" s="18" t="s">
        <v>32</v>
      </c>
      <c r="C72" s="8" t="s">
        <v>48</v>
      </c>
      <c r="D72" s="20">
        <v>32</v>
      </c>
      <c r="E72" s="20">
        <v>36</v>
      </c>
      <c r="F72" s="14">
        <v>26</v>
      </c>
      <c r="G72" s="14">
        <v>36</v>
      </c>
      <c r="H72" s="14">
        <v>32</v>
      </c>
      <c r="I72" s="14"/>
      <c r="J72" s="15">
        <f t="shared" si="5"/>
        <v>162</v>
      </c>
      <c r="K72" s="16">
        <f t="shared" si="6"/>
        <v>81</v>
      </c>
      <c r="L72" s="17">
        <f t="shared" si="7"/>
        <v>6</v>
      </c>
    </row>
    <row r="73" spans="1:12" ht="23.1" customHeight="1">
      <c r="A73" s="19">
        <v>21</v>
      </c>
      <c r="B73" s="7" t="s">
        <v>29</v>
      </c>
      <c r="C73" s="8" t="s">
        <v>49</v>
      </c>
      <c r="D73" s="20">
        <v>35</v>
      </c>
      <c r="E73" s="20">
        <v>32</v>
      </c>
      <c r="F73" s="14">
        <v>18</v>
      </c>
      <c r="G73" s="14">
        <v>32</v>
      </c>
      <c r="H73" s="14">
        <v>39</v>
      </c>
      <c r="I73" s="14"/>
      <c r="J73" s="15">
        <f t="shared" si="5"/>
        <v>156</v>
      </c>
      <c r="K73" s="16">
        <f t="shared" si="6"/>
        <v>78</v>
      </c>
      <c r="L73" s="17">
        <f t="shared" si="7"/>
        <v>10</v>
      </c>
    </row>
    <row r="74" spans="1:12" ht="23.1" customHeight="1">
      <c r="A74" s="19">
        <v>22</v>
      </c>
      <c r="B74" s="7" t="s">
        <v>32</v>
      </c>
      <c r="C74" s="8" t="s">
        <v>50</v>
      </c>
      <c r="D74" s="20">
        <v>22</v>
      </c>
      <c r="E74" s="20">
        <v>33</v>
      </c>
      <c r="F74" s="14">
        <v>20</v>
      </c>
      <c r="G74" s="14">
        <v>20</v>
      </c>
      <c r="H74" s="14">
        <v>20</v>
      </c>
      <c r="I74" s="14"/>
      <c r="J74" s="15">
        <f t="shared" si="5"/>
        <v>115</v>
      </c>
      <c r="K74" s="16">
        <f t="shared" si="6"/>
        <v>57.5</v>
      </c>
      <c r="L74" s="17">
        <f t="shared" si="7"/>
        <v>30</v>
      </c>
    </row>
    <row r="75" spans="1:12" ht="23.1" customHeight="1">
      <c r="A75" s="19">
        <v>23</v>
      </c>
      <c r="B75" s="7" t="s">
        <v>36</v>
      </c>
      <c r="C75" s="8" t="s">
        <v>51</v>
      </c>
      <c r="D75" s="20">
        <v>28</v>
      </c>
      <c r="E75" s="20">
        <v>39</v>
      </c>
      <c r="F75" s="14">
        <v>34</v>
      </c>
      <c r="G75" s="14">
        <v>30</v>
      </c>
      <c r="H75" s="14">
        <v>30</v>
      </c>
      <c r="I75" s="14"/>
      <c r="J75" s="15">
        <f t="shared" si="5"/>
        <v>161</v>
      </c>
      <c r="K75" s="16">
        <f t="shared" si="6"/>
        <v>80.5</v>
      </c>
      <c r="L75" s="17">
        <f t="shared" si="7"/>
        <v>7</v>
      </c>
    </row>
    <row r="76" spans="1:12" ht="23.1" customHeight="1">
      <c r="A76" s="19">
        <v>24</v>
      </c>
      <c r="B76" s="7" t="s">
        <v>32</v>
      </c>
      <c r="C76" s="8" t="s">
        <v>52</v>
      </c>
      <c r="D76" s="20">
        <v>29</v>
      </c>
      <c r="E76" s="20">
        <v>40</v>
      </c>
      <c r="F76" s="14">
        <v>18</v>
      </c>
      <c r="G76" s="14">
        <v>33</v>
      </c>
      <c r="H76" s="14">
        <v>38</v>
      </c>
      <c r="I76" s="14"/>
      <c r="J76" s="15">
        <f t="shared" si="5"/>
        <v>158</v>
      </c>
      <c r="K76" s="16">
        <f t="shared" si="6"/>
        <v>79</v>
      </c>
      <c r="L76" s="17">
        <f t="shared" si="7"/>
        <v>8</v>
      </c>
    </row>
    <row r="77" spans="1:12" ht="23.1" customHeight="1">
      <c r="A77" s="19">
        <v>25</v>
      </c>
      <c r="B77" s="7" t="s">
        <v>32</v>
      </c>
      <c r="C77" s="8" t="s">
        <v>53</v>
      </c>
      <c r="D77" s="20">
        <v>28</v>
      </c>
      <c r="E77" s="20">
        <v>34</v>
      </c>
      <c r="F77" s="14">
        <v>21</v>
      </c>
      <c r="G77" s="14">
        <v>15</v>
      </c>
      <c r="H77" s="14">
        <v>25</v>
      </c>
      <c r="I77" s="14"/>
      <c r="J77" s="15">
        <f t="shared" si="5"/>
        <v>123</v>
      </c>
      <c r="K77" s="16">
        <f t="shared" si="6"/>
        <v>61.5</v>
      </c>
      <c r="L77" s="17">
        <f t="shared" si="7"/>
        <v>28</v>
      </c>
    </row>
    <row r="78" spans="1:12" ht="23.1" customHeight="1">
      <c r="A78" s="19">
        <v>26</v>
      </c>
      <c r="B78" s="18" t="s">
        <v>36</v>
      </c>
      <c r="C78" s="8" t="s">
        <v>54</v>
      </c>
      <c r="D78" s="20">
        <v>26</v>
      </c>
      <c r="E78" s="20">
        <v>38</v>
      </c>
      <c r="F78" s="14">
        <v>28</v>
      </c>
      <c r="G78" s="14">
        <v>34</v>
      </c>
      <c r="H78" s="14">
        <v>26</v>
      </c>
      <c r="I78" s="14"/>
      <c r="J78" s="15">
        <f t="shared" si="5"/>
        <v>152</v>
      </c>
      <c r="K78" s="16">
        <f t="shared" si="6"/>
        <v>76</v>
      </c>
      <c r="L78" s="17">
        <f t="shared" si="7"/>
        <v>12</v>
      </c>
    </row>
    <row r="79" spans="1:12" ht="23.1" customHeight="1">
      <c r="A79" s="19">
        <v>27</v>
      </c>
      <c r="B79" s="18" t="s">
        <v>29</v>
      </c>
      <c r="C79" s="8" t="s">
        <v>55</v>
      </c>
      <c r="D79" s="20">
        <v>31</v>
      </c>
      <c r="E79" s="20">
        <v>39</v>
      </c>
      <c r="F79" s="14">
        <v>21</v>
      </c>
      <c r="G79" s="14">
        <v>25</v>
      </c>
      <c r="H79" s="14">
        <v>34</v>
      </c>
      <c r="I79" s="14"/>
      <c r="J79" s="15">
        <f t="shared" si="5"/>
        <v>150</v>
      </c>
      <c r="K79" s="16">
        <f t="shared" si="6"/>
        <v>75</v>
      </c>
      <c r="L79" s="17">
        <f t="shared" si="7"/>
        <v>15</v>
      </c>
    </row>
    <row r="80" spans="1:12" ht="23.1" customHeight="1">
      <c r="A80" s="19">
        <v>28</v>
      </c>
      <c r="B80" s="7" t="s">
        <v>32</v>
      </c>
      <c r="C80" s="8" t="s">
        <v>56</v>
      </c>
      <c r="D80" s="20">
        <v>30</v>
      </c>
      <c r="E80" s="20">
        <v>38</v>
      </c>
      <c r="F80" s="14">
        <v>32</v>
      </c>
      <c r="G80" s="14">
        <v>29</v>
      </c>
      <c r="H80" s="14">
        <v>38</v>
      </c>
      <c r="I80" s="14"/>
      <c r="J80" s="15">
        <f t="shared" si="5"/>
        <v>167</v>
      </c>
      <c r="K80" s="16">
        <f t="shared" si="6"/>
        <v>83.5</v>
      </c>
      <c r="L80" s="17">
        <f t="shared" si="7"/>
        <v>3</v>
      </c>
    </row>
    <row r="81" spans="1:12" ht="23.1" customHeight="1">
      <c r="A81" s="19">
        <v>29</v>
      </c>
      <c r="B81" s="7" t="s">
        <v>32</v>
      </c>
      <c r="C81" s="8" t="s">
        <v>57</v>
      </c>
      <c r="D81" s="20">
        <v>26</v>
      </c>
      <c r="E81" s="20">
        <v>36</v>
      </c>
      <c r="F81" s="14">
        <v>9</v>
      </c>
      <c r="G81" s="14">
        <v>31</v>
      </c>
      <c r="H81" s="14">
        <v>24</v>
      </c>
      <c r="I81" s="14"/>
      <c r="J81" s="15">
        <f t="shared" si="5"/>
        <v>126</v>
      </c>
      <c r="K81" s="16">
        <f t="shared" si="6"/>
        <v>63</v>
      </c>
      <c r="L81" s="17">
        <f t="shared" si="7"/>
        <v>27</v>
      </c>
    </row>
    <row r="82" spans="1:12" ht="23.1" customHeight="1">
      <c r="A82" s="19">
        <v>4</v>
      </c>
      <c r="B82" s="7" t="s">
        <v>29</v>
      </c>
      <c r="C82" s="8" t="s">
        <v>58</v>
      </c>
      <c r="D82" s="20">
        <v>32</v>
      </c>
      <c r="E82" s="20">
        <v>30</v>
      </c>
      <c r="F82" s="14">
        <v>15</v>
      </c>
      <c r="G82" s="14">
        <v>20</v>
      </c>
      <c r="H82" s="14">
        <v>25</v>
      </c>
      <c r="I82" s="14"/>
      <c r="J82" s="15">
        <f t="shared" si="5"/>
        <v>122</v>
      </c>
      <c r="K82" s="16">
        <f t="shared" si="6"/>
        <v>61</v>
      </c>
      <c r="L82" s="17">
        <f t="shared" si="7"/>
        <v>29</v>
      </c>
    </row>
    <row r="83" spans="1:12" ht="23.1" customHeight="1">
      <c r="A83" s="19">
        <v>31</v>
      </c>
      <c r="B83" s="7" t="s">
        <v>36</v>
      </c>
      <c r="C83" s="8" t="s">
        <v>59</v>
      </c>
      <c r="D83" s="20">
        <v>29</v>
      </c>
      <c r="E83" s="20">
        <v>37</v>
      </c>
      <c r="F83" s="14">
        <v>25</v>
      </c>
      <c r="G83" s="14">
        <v>28</v>
      </c>
      <c r="H83" s="14">
        <v>33</v>
      </c>
      <c r="I83" s="14"/>
      <c r="J83" s="15">
        <f t="shared" si="5"/>
        <v>152</v>
      </c>
      <c r="K83" s="16">
        <f t="shared" si="6"/>
        <v>76</v>
      </c>
      <c r="L83" s="17">
        <f t="shared" si="7"/>
        <v>12</v>
      </c>
    </row>
    <row r="84" spans="1:12" ht="23.1" customHeight="1">
      <c r="A84" s="19">
        <v>32</v>
      </c>
      <c r="B84" s="7" t="s">
        <v>27</v>
      </c>
      <c r="C84" s="8" t="s">
        <v>60</v>
      </c>
      <c r="D84" s="20">
        <v>33</v>
      </c>
      <c r="E84" s="20">
        <v>34</v>
      </c>
      <c r="F84" s="14">
        <v>31</v>
      </c>
      <c r="G84" s="14">
        <v>30</v>
      </c>
      <c r="H84" s="14">
        <v>36</v>
      </c>
      <c r="I84" s="14"/>
      <c r="J84" s="15">
        <f t="shared" si="5"/>
        <v>164</v>
      </c>
      <c r="K84" s="16">
        <f t="shared" si="6"/>
        <v>82</v>
      </c>
      <c r="L84" s="17">
        <f t="shared" si="7"/>
        <v>5</v>
      </c>
    </row>
    <row r="85" spans="1:12" ht="23.1" customHeight="1">
      <c r="A85" s="19">
        <v>33</v>
      </c>
      <c r="B85" s="18" t="s">
        <v>29</v>
      </c>
      <c r="C85" s="8" t="s">
        <v>61</v>
      </c>
      <c r="D85" s="20">
        <v>28</v>
      </c>
      <c r="E85" s="20">
        <v>37</v>
      </c>
      <c r="F85" s="14">
        <v>21</v>
      </c>
      <c r="G85" s="14">
        <v>28</v>
      </c>
      <c r="H85" s="14">
        <v>29</v>
      </c>
      <c r="I85" s="14"/>
      <c r="J85" s="15">
        <f t="shared" si="5"/>
        <v>143</v>
      </c>
      <c r="K85" s="16">
        <f t="shared" si="6"/>
        <v>71.5</v>
      </c>
      <c r="L85" s="17">
        <f t="shared" si="7"/>
        <v>17</v>
      </c>
    </row>
    <row r="86" spans="1:12" ht="23.1" customHeight="1" thickBot="1">
      <c r="A86" s="19">
        <v>34</v>
      </c>
      <c r="B86" s="18"/>
      <c r="C86" s="8"/>
      <c r="D86" s="20"/>
      <c r="E86" s="20"/>
      <c r="F86" s="14"/>
      <c r="G86" s="14"/>
      <c r="H86" s="14"/>
      <c r="I86" s="14"/>
      <c r="J86" s="15"/>
      <c r="K86" s="16"/>
      <c r="L86" s="17"/>
    </row>
    <row r="87" spans="1:12" ht="23.1" customHeight="1">
      <c r="A87" s="197" t="s">
        <v>4</v>
      </c>
      <c r="B87" s="198"/>
      <c r="C87" s="199"/>
      <c r="D87" s="46">
        <f>COUNTIF(D53:D86,"&gt;=0")</f>
        <v>33</v>
      </c>
      <c r="E87" s="46">
        <f>COUNTIF(E53:E86,"&gt;=0")</f>
        <v>33</v>
      </c>
      <c r="F87" s="46">
        <f>COUNTIF(F53:F86,"&gt;=0")</f>
        <v>33</v>
      </c>
      <c r="G87" s="46">
        <f>COUNTIF(G53:G86,"&gt;=0")</f>
        <v>33</v>
      </c>
      <c r="H87" s="56">
        <f>COUNTIF(H53:H86,"&gt;=0")</f>
        <v>33</v>
      </c>
      <c r="I87" s="115"/>
      <c r="J87" s="32"/>
      <c r="K87" s="32"/>
      <c r="L87" s="33"/>
    </row>
    <row r="88" spans="1:12" ht="23.1" customHeight="1">
      <c r="A88" s="200" t="s">
        <v>5</v>
      </c>
      <c r="B88" s="201"/>
      <c r="C88" s="202"/>
      <c r="D88" s="34">
        <f>COUNTIF(D53:D86,"&gt;=13")</f>
        <v>33</v>
      </c>
      <c r="E88" s="34">
        <f>COUNTIF(E53:E86,"&gt;=13")</f>
        <v>33</v>
      </c>
      <c r="F88" s="34">
        <f>COUNTIF(F53:F86,"&gt;=13")</f>
        <v>32</v>
      </c>
      <c r="G88" s="34">
        <f>COUNTIF(G53:G86,"&gt;=13")</f>
        <v>33</v>
      </c>
      <c r="H88" s="34">
        <f>COUNTIF(H53:H86,"&gt;=13")</f>
        <v>33</v>
      </c>
      <c r="I88" s="113"/>
      <c r="J88" s="32"/>
      <c r="K88" s="32"/>
      <c r="L88" s="33"/>
    </row>
    <row r="89" spans="1:12" ht="23.1" customHeight="1">
      <c r="A89" s="200" t="s">
        <v>6</v>
      </c>
      <c r="B89" s="201"/>
      <c r="C89" s="202"/>
      <c r="D89" s="36">
        <f>D88/D87</f>
        <v>1</v>
      </c>
      <c r="E89" s="36">
        <f t="shared" ref="E89:H89" si="8">E88/E87</f>
        <v>1</v>
      </c>
      <c r="F89" s="36">
        <f t="shared" si="8"/>
        <v>0.96969696969696972</v>
      </c>
      <c r="G89" s="36">
        <f t="shared" si="8"/>
        <v>1</v>
      </c>
      <c r="H89" s="37">
        <f t="shared" si="8"/>
        <v>1</v>
      </c>
      <c r="I89" s="116"/>
      <c r="J89" s="32"/>
      <c r="K89" s="32"/>
      <c r="L89" s="33"/>
    </row>
    <row r="90" spans="1:12" ht="23.1" customHeight="1">
      <c r="A90" s="200" t="s">
        <v>7</v>
      </c>
      <c r="B90" s="201"/>
      <c r="C90" s="202"/>
      <c r="D90" s="38">
        <f>SUM(D53:D86)*2.5/D87</f>
        <v>75.227272727272734</v>
      </c>
      <c r="E90" s="38">
        <f>SUM(E53:E86)*2.5/E87</f>
        <v>82.348484848484844</v>
      </c>
      <c r="F90" s="38">
        <f>SUM(F53:F86)*2.5/F87</f>
        <v>58.863636363636367</v>
      </c>
      <c r="G90" s="38">
        <f>SUM(G53:G86)*2.5/G87</f>
        <v>67.5</v>
      </c>
      <c r="H90" s="39">
        <f>SUM(H53:H86)*2.5/H87</f>
        <v>73.409090909090907</v>
      </c>
      <c r="I90" s="48"/>
      <c r="J90" s="32"/>
      <c r="K90" s="32"/>
      <c r="L90" s="33"/>
    </row>
    <row r="91" spans="1:12" ht="23.1" customHeight="1">
      <c r="A91" s="189" t="s">
        <v>17</v>
      </c>
      <c r="B91" s="190"/>
      <c r="C91" s="191"/>
      <c r="D91" s="34">
        <f>COUNTIF(D53:D86,"&lt;=40")-D92-D93-D94-D95</f>
        <v>2</v>
      </c>
      <c r="E91" s="34">
        <f>COUNTIF(E53:E86,"&lt;=40")-E92-E93-E94-E95</f>
        <v>14</v>
      </c>
      <c r="F91" s="34">
        <f>COUNTIF(F53:F86,"&lt;=40")-F92-F93-F94-F95</f>
        <v>0</v>
      </c>
      <c r="G91" s="34">
        <f>COUNTIF(G53:G86,"&lt;=40")-G92-G93-G94-G95</f>
        <v>2</v>
      </c>
      <c r="H91" s="35">
        <f>COUNTIF(H53:H86,"&lt;=40")-H92-H93-H94-H95</f>
        <v>7</v>
      </c>
      <c r="I91" s="113"/>
      <c r="J91" s="32"/>
      <c r="K91" s="33"/>
    </row>
    <row r="92" spans="1:12" ht="23.1" customHeight="1">
      <c r="A92" s="189" t="s">
        <v>18</v>
      </c>
      <c r="B92" s="190"/>
      <c r="C92" s="191"/>
      <c r="D92" s="34">
        <f>COUNTIF(D53:D86,"&lt;36")-D93-D94-D95</f>
        <v>17</v>
      </c>
      <c r="E92" s="34">
        <f>COUNTIF(E53:E86,"&lt;36")-E93-E94-E95</f>
        <v>10</v>
      </c>
      <c r="F92" s="34">
        <f>COUNTIF(F53:F86,"&lt;36")-F93-F94-F95</f>
        <v>7</v>
      </c>
      <c r="G92" s="34">
        <f>COUNTIF(G53:G86,"&lt;36")-G93-G94-G95</f>
        <v>9</v>
      </c>
      <c r="H92" s="35">
        <f>COUNTIF(H53:H86,"&lt;36")-H93-H94-H95</f>
        <v>12</v>
      </c>
      <c r="I92" s="113"/>
      <c r="J92" s="32"/>
      <c r="K92" s="33"/>
    </row>
    <row r="93" spans="1:12" ht="23.1" customHeight="1">
      <c r="A93" s="189" t="s">
        <v>13</v>
      </c>
      <c r="B93" s="190"/>
      <c r="C93" s="191"/>
      <c r="D93" s="34">
        <f>COUNTIF(D53:D86,"&lt;30")-D94-D95</f>
        <v>12</v>
      </c>
      <c r="E93" s="34">
        <f>COUNTIF(E53:E86,"&lt;30")-E94-E95</f>
        <v>5</v>
      </c>
      <c r="F93" s="34">
        <f>COUNTIF(F53:F86,"&lt;30")-F94-F95</f>
        <v>7</v>
      </c>
      <c r="G93" s="34">
        <f>COUNTIF(G53:G86,"&lt;30")-G94-G95</f>
        <v>12</v>
      </c>
      <c r="H93" s="35">
        <f>COUNTIF(H53:H86,"&lt;30")-H94-H95</f>
        <v>8</v>
      </c>
      <c r="I93" s="113"/>
      <c r="J93" s="32"/>
      <c r="K93" s="33"/>
    </row>
    <row r="94" spans="1:12" ht="23.1" customHeight="1">
      <c r="A94" s="189" t="s">
        <v>19</v>
      </c>
      <c r="B94" s="190"/>
      <c r="C94" s="191"/>
      <c r="D94" s="34">
        <f>COUNTIF(D53:D86,"&lt;24")-D95</f>
        <v>2</v>
      </c>
      <c r="E94" s="34">
        <f>COUNTIF(E53:E86,"&lt;24")-E95</f>
        <v>4</v>
      </c>
      <c r="F94" s="34">
        <f>COUNTIF(F53:F86,"&lt;24")-F95</f>
        <v>18</v>
      </c>
      <c r="G94" s="34">
        <f>COUNTIF(G53:G86,"&lt;24")-G95</f>
        <v>10</v>
      </c>
      <c r="H94" s="35">
        <f>COUNTIF(H53:H86,"&lt;24")-H95</f>
        <v>6</v>
      </c>
      <c r="I94" s="113"/>
      <c r="J94" s="32"/>
      <c r="K94" s="33"/>
    </row>
    <row r="95" spans="1:12" ht="23.1" customHeight="1">
      <c r="A95" s="189" t="s">
        <v>20</v>
      </c>
      <c r="B95" s="190"/>
      <c r="C95" s="191"/>
      <c r="D95" s="34">
        <f>COUNTIF(D53:D86,"&lt;13")</f>
        <v>0</v>
      </c>
      <c r="E95" s="34">
        <f>COUNTIF(E53:E86,"&lt;13")</f>
        <v>0</v>
      </c>
      <c r="F95" s="34">
        <f>COUNTIF(F53:F86,"&lt;13")</f>
        <v>1</v>
      </c>
      <c r="G95" s="34">
        <f>COUNTIF(G53:G86,"&lt;13")</f>
        <v>0</v>
      </c>
      <c r="H95" s="35">
        <f>COUNTIF(H53:H86,"&lt;13")</f>
        <v>0</v>
      </c>
      <c r="I95" s="113"/>
      <c r="J95" s="40"/>
      <c r="K95" s="33"/>
    </row>
    <row r="96" spans="1:12" ht="23.1" customHeight="1">
      <c r="A96" s="189" t="s">
        <v>17</v>
      </c>
      <c r="B96" s="190"/>
      <c r="C96" s="191"/>
      <c r="D96" s="44">
        <f>D91/D87  *100</f>
        <v>6.0606060606060606</v>
      </c>
      <c r="E96" s="44">
        <f t="shared" ref="E96:H96" si="9">E91/E87  *100</f>
        <v>42.424242424242422</v>
      </c>
      <c r="F96" s="44">
        <f t="shared" si="9"/>
        <v>0</v>
      </c>
      <c r="G96" s="44">
        <f t="shared" si="9"/>
        <v>6.0606060606060606</v>
      </c>
      <c r="H96" s="35">
        <f t="shared" si="9"/>
        <v>21.212121212121211</v>
      </c>
      <c r="I96" s="113"/>
      <c r="J96" s="40"/>
      <c r="K96" s="40"/>
      <c r="L96" s="33"/>
    </row>
    <row r="97" spans="1:12" ht="23.1" customHeight="1">
      <c r="A97" s="189" t="s">
        <v>18</v>
      </c>
      <c r="B97" s="190"/>
      <c r="C97" s="191"/>
      <c r="D97" s="44">
        <f>D92/D87  *100</f>
        <v>51.515151515151516</v>
      </c>
      <c r="E97" s="44">
        <f t="shared" ref="E97:H97" si="10">E92/E87  *100</f>
        <v>30.303030303030305</v>
      </c>
      <c r="F97" s="44">
        <f t="shared" si="10"/>
        <v>21.212121212121211</v>
      </c>
      <c r="G97" s="44">
        <f t="shared" si="10"/>
        <v>27.27272727272727</v>
      </c>
      <c r="H97" s="35">
        <f t="shared" si="10"/>
        <v>36.363636363636367</v>
      </c>
      <c r="I97" s="113"/>
      <c r="J97" s="40"/>
      <c r="K97" s="40"/>
      <c r="L97" s="33"/>
    </row>
    <row r="98" spans="1:12" ht="23.1" customHeight="1">
      <c r="A98" s="189" t="s">
        <v>13</v>
      </c>
      <c r="B98" s="190"/>
      <c r="C98" s="191"/>
      <c r="D98" s="44">
        <f>D93/D87  *100</f>
        <v>36.363636363636367</v>
      </c>
      <c r="E98" s="44">
        <f t="shared" ref="E98:H98" si="11">E93/E87  *100</f>
        <v>15.151515151515152</v>
      </c>
      <c r="F98" s="44">
        <f t="shared" si="11"/>
        <v>21.212121212121211</v>
      </c>
      <c r="G98" s="44">
        <f t="shared" si="11"/>
        <v>36.363636363636367</v>
      </c>
      <c r="H98" s="35">
        <f t="shared" si="11"/>
        <v>24.242424242424242</v>
      </c>
      <c r="I98" s="113"/>
      <c r="J98" s="40"/>
      <c r="K98" s="40"/>
      <c r="L98" s="33"/>
    </row>
    <row r="99" spans="1:12" ht="23.1" customHeight="1">
      <c r="A99" s="189" t="s">
        <v>19</v>
      </c>
      <c r="B99" s="190"/>
      <c r="C99" s="191"/>
      <c r="D99" s="44">
        <f>D94/D87  *100</f>
        <v>6.0606060606060606</v>
      </c>
      <c r="E99" s="44">
        <f t="shared" ref="E99:H99" si="12">E94/E87  *100</f>
        <v>12.121212121212121</v>
      </c>
      <c r="F99" s="44">
        <f t="shared" si="12"/>
        <v>54.54545454545454</v>
      </c>
      <c r="G99" s="44">
        <f t="shared" si="12"/>
        <v>30.303030303030305</v>
      </c>
      <c r="H99" s="35">
        <f t="shared" si="12"/>
        <v>18.181818181818183</v>
      </c>
      <c r="I99" s="113"/>
      <c r="J99" s="40"/>
      <c r="K99" s="40"/>
      <c r="L99" s="33"/>
    </row>
    <row r="100" spans="1:12" ht="23.1" customHeight="1" thickBot="1">
      <c r="A100" s="192" t="s">
        <v>20</v>
      </c>
      <c r="B100" s="193"/>
      <c r="C100" s="194"/>
      <c r="D100" s="45">
        <f>D95/D87  *100</f>
        <v>0</v>
      </c>
      <c r="E100" s="45">
        <f t="shared" ref="E100:H100" si="13">E95/E87  *100</f>
        <v>0</v>
      </c>
      <c r="F100" s="45">
        <f t="shared" si="13"/>
        <v>3.0303030303030303</v>
      </c>
      <c r="G100" s="45">
        <f t="shared" si="13"/>
        <v>0</v>
      </c>
      <c r="H100" s="42">
        <f t="shared" si="13"/>
        <v>0</v>
      </c>
      <c r="I100" s="113"/>
      <c r="J100" s="40"/>
      <c r="K100" s="40"/>
      <c r="L100" s="33"/>
    </row>
    <row r="102" spans="1:12" ht="23.1" customHeight="1">
      <c r="A102" s="195" t="s">
        <v>21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</row>
    <row r="104" spans="1:12" ht="23.1" customHeight="1">
      <c r="A104" s="196" t="s">
        <v>0</v>
      </c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</row>
    <row r="105" spans="1:12" ht="23.1" customHeight="1" thickBot="1">
      <c r="A105" s="196" t="s">
        <v>110</v>
      </c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</row>
    <row r="106" spans="1:12" ht="23.1" customHeight="1">
      <c r="A106" s="51" t="s">
        <v>8</v>
      </c>
      <c r="B106" s="52" t="s">
        <v>9</v>
      </c>
      <c r="C106" s="52" t="s">
        <v>14</v>
      </c>
      <c r="D106" s="52" t="s">
        <v>1</v>
      </c>
      <c r="E106" s="52" t="s">
        <v>15</v>
      </c>
      <c r="F106" s="52" t="s">
        <v>10</v>
      </c>
      <c r="G106" s="52" t="s">
        <v>11</v>
      </c>
      <c r="H106" s="52" t="s">
        <v>12</v>
      </c>
      <c r="I106" s="52"/>
      <c r="J106" s="52" t="s">
        <v>2</v>
      </c>
      <c r="K106" s="52" t="s">
        <v>3</v>
      </c>
      <c r="L106" s="53" t="s">
        <v>16</v>
      </c>
    </row>
    <row r="107" spans="1:12" ht="23.1" customHeight="1">
      <c r="A107" s="13">
        <v>1</v>
      </c>
      <c r="B107" s="7" t="s">
        <v>27</v>
      </c>
      <c r="C107" s="8" t="s">
        <v>28</v>
      </c>
      <c r="D107" s="14">
        <v>32</v>
      </c>
      <c r="E107" s="14">
        <v>16</v>
      </c>
      <c r="F107" s="14">
        <v>14</v>
      </c>
      <c r="G107" s="14">
        <v>16</v>
      </c>
      <c r="H107" s="14">
        <v>17</v>
      </c>
      <c r="I107" s="14"/>
      <c r="J107" s="15">
        <f>SUM(D107:H107)</f>
        <v>95</v>
      </c>
      <c r="K107" s="16">
        <f>J107/2</f>
        <v>47.5</v>
      </c>
      <c r="L107" s="17">
        <f>RANK(K107,K$107:K$139)</f>
        <v>31</v>
      </c>
    </row>
    <row r="108" spans="1:12" ht="23.1" customHeight="1">
      <c r="A108" s="13">
        <v>2</v>
      </c>
      <c r="B108" s="7" t="s">
        <v>29</v>
      </c>
      <c r="C108" s="8" t="s">
        <v>30</v>
      </c>
      <c r="D108" s="14">
        <v>31</v>
      </c>
      <c r="E108" s="14">
        <v>36</v>
      </c>
      <c r="F108" s="14">
        <v>29</v>
      </c>
      <c r="G108" s="14">
        <v>30</v>
      </c>
      <c r="H108" s="14">
        <v>24</v>
      </c>
      <c r="I108" s="14"/>
      <c r="J108" s="15">
        <f t="shared" ref="J108:J139" si="14">SUM(D108:H108)</f>
        <v>150</v>
      </c>
      <c r="K108" s="16">
        <f t="shared" ref="K108:K139" si="15">J108/2</f>
        <v>75</v>
      </c>
      <c r="L108" s="17">
        <f t="shared" ref="L108:L139" si="16">RANK(K108,K$107:K$139)</f>
        <v>15</v>
      </c>
    </row>
    <row r="109" spans="1:12" ht="23.1" customHeight="1">
      <c r="A109" s="13">
        <v>3</v>
      </c>
      <c r="B109" s="7" t="s">
        <v>29</v>
      </c>
      <c r="C109" s="8" t="s">
        <v>31</v>
      </c>
      <c r="D109" s="14">
        <v>35</v>
      </c>
      <c r="E109" s="14">
        <v>38</v>
      </c>
      <c r="F109" s="14">
        <v>37</v>
      </c>
      <c r="G109" s="14">
        <v>30</v>
      </c>
      <c r="H109" s="14">
        <v>28</v>
      </c>
      <c r="I109" s="14"/>
      <c r="J109" s="15">
        <f t="shared" si="14"/>
        <v>168</v>
      </c>
      <c r="K109" s="16">
        <f t="shared" si="15"/>
        <v>84</v>
      </c>
      <c r="L109" s="17">
        <f t="shared" si="16"/>
        <v>9</v>
      </c>
    </row>
    <row r="110" spans="1:12" ht="23.1" customHeight="1">
      <c r="A110" s="13">
        <v>4</v>
      </c>
      <c r="B110" s="7" t="s">
        <v>32</v>
      </c>
      <c r="C110" s="8" t="s">
        <v>33</v>
      </c>
      <c r="D110" s="14">
        <v>34</v>
      </c>
      <c r="E110" s="14">
        <v>37</v>
      </c>
      <c r="F110" s="14">
        <v>34</v>
      </c>
      <c r="G110" s="14">
        <v>37</v>
      </c>
      <c r="H110" s="14">
        <v>30</v>
      </c>
      <c r="I110" s="14"/>
      <c r="J110" s="15">
        <f t="shared" si="14"/>
        <v>172</v>
      </c>
      <c r="K110" s="16">
        <f t="shared" si="15"/>
        <v>86</v>
      </c>
      <c r="L110" s="17">
        <f t="shared" si="16"/>
        <v>4</v>
      </c>
    </row>
    <row r="111" spans="1:12" ht="23.1" customHeight="1">
      <c r="A111" s="13">
        <v>5</v>
      </c>
      <c r="B111" s="18" t="s">
        <v>29</v>
      </c>
      <c r="C111" s="54" t="s">
        <v>34</v>
      </c>
      <c r="D111" s="14">
        <v>31</v>
      </c>
      <c r="E111" s="14">
        <v>17</v>
      </c>
      <c r="F111" s="14">
        <v>26</v>
      </c>
      <c r="G111" s="14">
        <v>17</v>
      </c>
      <c r="H111" s="14">
        <v>17</v>
      </c>
      <c r="I111" s="14"/>
      <c r="J111" s="15">
        <f t="shared" si="14"/>
        <v>108</v>
      </c>
      <c r="K111" s="16">
        <f t="shared" si="15"/>
        <v>54</v>
      </c>
      <c r="L111" s="17">
        <f t="shared" si="16"/>
        <v>27</v>
      </c>
    </row>
    <row r="112" spans="1:12" ht="23.1" customHeight="1">
      <c r="A112" s="13">
        <v>6</v>
      </c>
      <c r="B112" s="18" t="s">
        <v>32</v>
      </c>
      <c r="C112" s="8" t="s">
        <v>35</v>
      </c>
      <c r="D112" s="14">
        <v>36</v>
      </c>
      <c r="E112" s="14">
        <v>35</v>
      </c>
      <c r="F112" s="14">
        <v>36</v>
      </c>
      <c r="G112" s="14">
        <v>34</v>
      </c>
      <c r="H112" s="14">
        <v>39</v>
      </c>
      <c r="I112" s="14"/>
      <c r="J112" s="15">
        <f t="shared" si="14"/>
        <v>180</v>
      </c>
      <c r="K112" s="16">
        <f t="shared" si="15"/>
        <v>90</v>
      </c>
      <c r="L112" s="17">
        <f t="shared" si="16"/>
        <v>1</v>
      </c>
    </row>
    <row r="113" spans="1:12" ht="23.1" customHeight="1">
      <c r="A113" s="19">
        <v>7</v>
      </c>
      <c r="B113" s="18" t="s">
        <v>36</v>
      </c>
      <c r="C113" s="8" t="s">
        <v>37</v>
      </c>
      <c r="D113" s="20">
        <v>21</v>
      </c>
      <c r="E113" s="20">
        <v>17</v>
      </c>
      <c r="F113" s="14">
        <v>20</v>
      </c>
      <c r="G113" s="14">
        <v>19</v>
      </c>
      <c r="H113" s="14">
        <v>35</v>
      </c>
      <c r="I113" s="14"/>
      <c r="J113" s="15">
        <f t="shared" si="14"/>
        <v>112</v>
      </c>
      <c r="K113" s="16">
        <f t="shared" si="15"/>
        <v>56</v>
      </c>
      <c r="L113" s="17">
        <f t="shared" si="16"/>
        <v>25</v>
      </c>
    </row>
    <row r="114" spans="1:12" ht="23.1" customHeight="1">
      <c r="A114" s="19">
        <v>8</v>
      </c>
      <c r="B114" s="18" t="s">
        <v>29</v>
      </c>
      <c r="C114" s="8" t="s">
        <v>38</v>
      </c>
      <c r="D114" s="20">
        <v>21</v>
      </c>
      <c r="E114" s="20">
        <v>27</v>
      </c>
      <c r="F114" s="14">
        <v>16</v>
      </c>
      <c r="G114" s="14">
        <v>16</v>
      </c>
      <c r="H114" s="14">
        <v>23</v>
      </c>
      <c r="I114" s="14"/>
      <c r="J114" s="15">
        <f t="shared" si="14"/>
        <v>103</v>
      </c>
      <c r="K114" s="16">
        <f t="shared" si="15"/>
        <v>51.5</v>
      </c>
      <c r="L114" s="17">
        <f t="shared" si="16"/>
        <v>28</v>
      </c>
    </row>
    <row r="115" spans="1:12" ht="23.1" customHeight="1">
      <c r="A115" s="19">
        <v>9</v>
      </c>
      <c r="B115" s="18" t="s">
        <v>32</v>
      </c>
      <c r="C115" s="8" t="s">
        <v>120</v>
      </c>
      <c r="D115" s="21">
        <v>29</v>
      </c>
      <c r="E115" s="21">
        <v>34</v>
      </c>
      <c r="F115" s="14">
        <v>33</v>
      </c>
      <c r="G115" s="14">
        <v>17</v>
      </c>
      <c r="H115" s="14">
        <v>40</v>
      </c>
      <c r="I115" s="14"/>
      <c r="J115" s="15">
        <f t="shared" si="14"/>
        <v>153</v>
      </c>
      <c r="K115" s="16">
        <f t="shared" si="15"/>
        <v>76.5</v>
      </c>
      <c r="L115" s="17">
        <f t="shared" si="16"/>
        <v>14</v>
      </c>
    </row>
    <row r="116" spans="1:12" ht="23.1" customHeight="1">
      <c r="A116" s="19">
        <v>10</v>
      </c>
      <c r="B116" s="18" t="s">
        <v>36</v>
      </c>
      <c r="C116" s="8" t="s">
        <v>39</v>
      </c>
      <c r="D116" s="20">
        <v>27</v>
      </c>
      <c r="E116" s="20">
        <v>37</v>
      </c>
      <c r="F116" s="14">
        <v>30</v>
      </c>
      <c r="G116" s="14">
        <v>38</v>
      </c>
      <c r="H116" s="14">
        <v>36</v>
      </c>
      <c r="I116" s="14"/>
      <c r="J116" s="15">
        <f t="shared" si="14"/>
        <v>168</v>
      </c>
      <c r="K116" s="16">
        <f t="shared" si="15"/>
        <v>84</v>
      </c>
      <c r="L116" s="17">
        <f t="shared" si="16"/>
        <v>9</v>
      </c>
    </row>
    <row r="117" spans="1:12" ht="23.1" customHeight="1">
      <c r="A117" s="19">
        <v>11</v>
      </c>
      <c r="B117" s="18" t="s">
        <v>29</v>
      </c>
      <c r="C117" s="8" t="s">
        <v>121</v>
      </c>
      <c r="D117" s="20">
        <v>33</v>
      </c>
      <c r="E117" s="20">
        <v>40</v>
      </c>
      <c r="F117" s="14">
        <v>37</v>
      </c>
      <c r="G117" s="14">
        <v>39</v>
      </c>
      <c r="H117" s="14">
        <v>28</v>
      </c>
      <c r="I117" s="14"/>
      <c r="J117" s="15">
        <f t="shared" si="14"/>
        <v>177</v>
      </c>
      <c r="K117" s="16">
        <f t="shared" si="15"/>
        <v>88.5</v>
      </c>
      <c r="L117" s="17">
        <f t="shared" si="16"/>
        <v>3</v>
      </c>
    </row>
    <row r="118" spans="1:12" ht="23.1" customHeight="1">
      <c r="A118" s="19">
        <v>12</v>
      </c>
      <c r="B118" s="18" t="s">
        <v>27</v>
      </c>
      <c r="C118" s="8" t="s">
        <v>40</v>
      </c>
      <c r="D118" s="20">
        <v>30</v>
      </c>
      <c r="E118" s="20">
        <v>32</v>
      </c>
      <c r="F118" s="14">
        <v>37</v>
      </c>
      <c r="G118" s="14">
        <v>38</v>
      </c>
      <c r="H118" s="14">
        <v>35</v>
      </c>
      <c r="I118" s="14"/>
      <c r="J118" s="15">
        <f t="shared" si="14"/>
        <v>172</v>
      </c>
      <c r="K118" s="16">
        <f t="shared" si="15"/>
        <v>86</v>
      </c>
      <c r="L118" s="17">
        <f t="shared" si="16"/>
        <v>4</v>
      </c>
    </row>
    <row r="119" spans="1:12" ht="23.1" customHeight="1">
      <c r="A119" s="19">
        <v>13</v>
      </c>
      <c r="B119" s="18" t="s">
        <v>36</v>
      </c>
      <c r="C119" s="8" t="s">
        <v>41</v>
      </c>
      <c r="D119" s="20">
        <v>29</v>
      </c>
      <c r="E119" s="20">
        <v>37</v>
      </c>
      <c r="F119" s="14">
        <v>20</v>
      </c>
      <c r="G119" s="14">
        <v>26</v>
      </c>
      <c r="H119" s="14">
        <v>29</v>
      </c>
      <c r="I119" s="14"/>
      <c r="J119" s="15">
        <f t="shared" si="14"/>
        <v>141</v>
      </c>
      <c r="K119" s="16">
        <f t="shared" si="15"/>
        <v>70.5</v>
      </c>
      <c r="L119" s="17">
        <f t="shared" si="16"/>
        <v>20</v>
      </c>
    </row>
    <row r="120" spans="1:12" ht="23.1" customHeight="1">
      <c r="A120" s="19">
        <v>14</v>
      </c>
      <c r="B120" s="18" t="s">
        <v>27</v>
      </c>
      <c r="C120" s="8" t="s">
        <v>42</v>
      </c>
      <c r="D120" s="20">
        <v>30</v>
      </c>
      <c r="E120" s="20">
        <v>40</v>
      </c>
      <c r="F120" s="14">
        <v>37</v>
      </c>
      <c r="G120" s="14">
        <v>34</v>
      </c>
      <c r="H120" s="14">
        <v>39</v>
      </c>
      <c r="I120" s="14"/>
      <c r="J120" s="15">
        <f t="shared" si="14"/>
        <v>180</v>
      </c>
      <c r="K120" s="16">
        <f t="shared" si="15"/>
        <v>90</v>
      </c>
      <c r="L120" s="17">
        <f t="shared" si="16"/>
        <v>1</v>
      </c>
    </row>
    <row r="121" spans="1:12" ht="23.1" customHeight="1">
      <c r="A121" s="19">
        <v>15</v>
      </c>
      <c r="B121" s="18" t="s">
        <v>27</v>
      </c>
      <c r="C121" s="55" t="s">
        <v>43</v>
      </c>
      <c r="D121" s="20">
        <v>24</v>
      </c>
      <c r="E121" s="20">
        <v>22</v>
      </c>
      <c r="F121" s="14">
        <v>29</v>
      </c>
      <c r="G121" s="14">
        <v>21</v>
      </c>
      <c r="H121" s="14">
        <v>29</v>
      </c>
      <c r="I121" s="14"/>
      <c r="J121" s="15">
        <f t="shared" si="14"/>
        <v>125</v>
      </c>
      <c r="K121" s="16">
        <f t="shared" si="15"/>
        <v>62.5</v>
      </c>
      <c r="L121" s="17">
        <f t="shared" si="16"/>
        <v>23</v>
      </c>
    </row>
    <row r="122" spans="1:12" ht="23.1" customHeight="1">
      <c r="A122" s="19">
        <v>16</v>
      </c>
      <c r="B122" s="18" t="s">
        <v>32</v>
      </c>
      <c r="C122" s="8" t="s">
        <v>44</v>
      </c>
      <c r="D122" s="20">
        <v>33</v>
      </c>
      <c r="E122" s="20">
        <v>38</v>
      </c>
      <c r="F122" s="14">
        <v>35</v>
      </c>
      <c r="G122" s="14">
        <v>34</v>
      </c>
      <c r="H122" s="14">
        <v>29</v>
      </c>
      <c r="I122" s="14"/>
      <c r="J122" s="15">
        <f t="shared" si="14"/>
        <v>169</v>
      </c>
      <c r="K122" s="16">
        <f t="shared" si="15"/>
        <v>84.5</v>
      </c>
      <c r="L122" s="17">
        <f t="shared" si="16"/>
        <v>8</v>
      </c>
    </row>
    <row r="123" spans="1:12" ht="23.1" customHeight="1">
      <c r="A123" s="19">
        <v>17</v>
      </c>
      <c r="B123" s="18" t="s">
        <v>27</v>
      </c>
      <c r="C123" s="8" t="s">
        <v>45</v>
      </c>
      <c r="D123" s="20">
        <v>29</v>
      </c>
      <c r="E123" s="20">
        <v>32</v>
      </c>
      <c r="F123" s="14">
        <v>17</v>
      </c>
      <c r="G123" s="14">
        <v>21</v>
      </c>
      <c r="H123" s="14">
        <v>23</v>
      </c>
      <c r="I123" s="14"/>
      <c r="J123" s="15">
        <f t="shared" si="14"/>
        <v>122</v>
      </c>
      <c r="K123" s="16">
        <f t="shared" si="15"/>
        <v>61</v>
      </c>
      <c r="L123" s="17">
        <f t="shared" si="16"/>
        <v>24</v>
      </c>
    </row>
    <row r="124" spans="1:12" ht="23.1" customHeight="1">
      <c r="A124" s="19">
        <v>18</v>
      </c>
      <c r="B124" s="18" t="s">
        <v>27</v>
      </c>
      <c r="C124" s="8" t="s">
        <v>46</v>
      </c>
      <c r="D124" s="20">
        <v>29</v>
      </c>
      <c r="E124" s="20">
        <v>31</v>
      </c>
      <c r="F124" s="14">
        <v>15</v>
      </c>
      <c r="G124" s="14">
        <v>16</v>
      </c>
      <c r="H124" s="14">
        <v>21</v>
      </c>
      <c r="I124" s="14"/>
      <c r="J124" s="15">
        <f t="shared" si="14"/>
        <v>112</v>
      </c>
      <c r="K124" s="16">
        <f t="shared" si="15"/>
        <v>56</v>
      </c>
      <c r="L124" s="17">
        <f t="shared" si="16"/>
        <v>25</v>
      </c>
    </row>
    <row r="125" spans="1:12" ht="23.1" customHeight="1">
      <c r="A125" s="19">
        <v>19</v>
      </c>
      <c r="B125" s="18" t="s">
        <v>27</v>
      </c>
      <c r="C125" s="8" t="s">
        <v>47</v>
      </c>
      <c r="D125" s="20">
        <v>30</v>
      </c>
      <c r="E125" s="20">
        <v>26</v>
      </c>
      <c r="F125" s="14">
        <v>34</v>
      </c>
      <c r="G125" s="14">
        <v>30</v>
      </c>
      <c r="H125" s="14">
        <v>30</v>
      </c>
      <c r="I125" s="14"/>
      <c r="J125" s="15">
        <f t="shared" si="14"/>
        <v>150</v>
      </c>
      <c r="K125" s="16">
        <f t="shared" si="15"/>
        <v>75</v>
      </c>
      <c r="L125" s="17">
        <f t="shared" si="16"/>
        <v>15</v>
      </c>
    </row>
    <row r="126" spans="1:12" ht="23.1" customHeight="1">
      <c r="A126" s="19">
        <v>20</v>
      </c>
      <c r="B126" s="18" t="s">
        <v>32</v>
      </c>
      <c r="C126" s="8" t="s">
        <v>48</v>
      </c>
      <c r="D126" s="20">
        <v>29</v>
      </c>
      <c r="E126" s="20">
        <v>35</v>
      </c>
      <c r="F126" s="14">
        <v>24</v>
      </c>
      <c r="G126" s="14">
        <v>36</v>
      </c>
      <c r="H126" s="14">
        <v>22</v>
      </c>
      <c r="I126" s="14"/>
      <c r="J126" s="15">
        <f t="shared" si="14"/>
        <v>146</v>
      </c>
      <c r="K126" s="16">
        <f t="shared" si="15"/>
        <v>73</v>
      </c>
      <c r="L126" s="17">
        <f t="shared" si="16"/>
        <v>18</v>
      </c>
    </row>
    <row r="127" spans="1:12" ht="23.1" customHeight="1">
      <c r="A127" s="19">
        <v>21</v>
      </c>
      <c r="B127" s="7" t="s">
        <v>29</v>
      </c>
      <c r="C127" s="8" t="s">
        <v>49</v>
      </c>
      <c r="D127" s="20">
        <v>32</v>
      </c>
      <c r="E127" s="20">
        <v>32</v>
      </c>
      <c r="F127" s="14">
        <v>36</v>
      </c>
      <c r="G127" s="14">
        <v>34</v>
      </c>
      <c r="H127" s="14">
        <v>27</v>
      </c>
      <c r="I127" s="14"/>
      <c r="J127" s="15">
        <f t="shared" si="14"/>
        <v>161</v>
      </c>
      <c r="K127" s="16">
        <f t="shared" si="15"/>
        <v>80.5</v>
      </c>
      <c r="L127" s="17">
        <f t="shared" si="16"/>
        <v>12</v>
      </c>
    </row>
    <row r="128" spans="1:12" ht="23.1" customHeight="1">
      <c r="A128" s="19">
        <v>22</v>
      </c>
      <c r="B128" s="7" t="s">
        <v>32</v>
      </c>
      <c r="C128" s="8" t="s">
        <v>50</v>
      </c>
      <c r="D128" s="20">
        <v>18</v>
      </c>
      <c r="E128" s="20">
        <v>16</v>
      </c>
      <c r="F128" s="14">
        <v>8</v>
      </c>
      <c r="G128" s="14">
        <v>16</v>
      </c>
      <c r="H128" s="14">
        <v>18</v>
      </c>
      <c r="I128" s="14"/>
      <c r="J128" s="15">
        <f t="shared" si="14"/>
        <v>76</v>
      </c>
      <c r="K128" s="16">
        <f t="shared" si="15"/>
        <v>38</v>
      </c>
      <c r="L128" s="17">
        <f t="shared" si="16"/>
        <v>33</v>
      </c>
    </row>
    <row r="129" spans="1:12" ht="23.1" customHeight="1">
      <c r="A129" s="19">
        <v>23</v>
      </c>
      <c r="B129" s="7" t="s">
        <v>36</v>
      </c>
      <c r="C129" s="8" t="s">
        <v>51</v>
      </c>
      <c r="D129" s="20">
        <v>27</v>
      </c>
      <c r="E129" s="20">
        <v>39</v>
      </c>
      <c r="F129" s="14">
        <v>30</v>
      </c>
      <c r="G129" s="14">
        <v>29</v>
      </c>
      <c r="H129" s="14">
        <v>33</v>
      </c>
      <c r="I129" s="14"/>
      <c r="J129" s="15">
        <f t="shared" si="14"/>
        <v>158</v>
      </c>
      <c r="K129" s="16">
        <f t="shared" si="15"/>
        <v>79</v>
      </c>
      <c r="L129" s="17">
        <f t="shared" si="16"/>
        <v>13</v>
      </c>
    </row>
    <row r="130" spans="1:12" ht="23.1" customHeight="1">
      <c r="A130" s="19">
        <v>24</v>
      </c>
      <c r="B130" s="7" t="s">
        <v>32</v>
      </c>
      <c r="C130" s="8" t="s">
        <v>52</v>
      </c>
      <c r="D130" s="20">
        <v>29</v>
      </c>
      <c r="E130" s="20">
        <v>38</v>
      </c>
      <c r="F130" s="14">
        <v>35</v>
      </c>
      <c r="G130" s="14">
        <v>33</v>
      </c>
      <c r="H130" s="14">
        <v>30</v>
      </c>
      <c r="I130" s="14"/>
      <c r="J130" s="15">
        <f t="shared" si="14"/>
        <v>165</v>
      </c>
      <c r="K130" s="16">
        <f t="shared" si="15"/>
        <v>82.5</v>
      </c>
      <c r="L130" s="17">
        <f t="shared" si="16"/>
        <v>11</v>
      </c>
    </row>
    <row r="131" spans="1:12" ht="23.1" customHeight="1">
      <c r="A131" s="19">
        <v>25</v>
      </c>
      <c r="B131" s="7" t="s">
        <v>32</v>
      </c>
      <c r="C131" s="8" t="s">
        <v>53</v>
      </c>
      <c r="D131" s="20">
        <v>20</v>
      </c>
      <c r="E131" s="20">
        <v>21</v>
      </c>
      <c r="F131" s="14">
        <v>7</v>
      </c>
      <c r="G131" s="14">
        <v>16</v>
      </c>
      <c r="H131" s="14">
        <v>29</v>
      </c>
      <c r="I131" s="14"/>
      <c r="J131" s="15">
        <f t="shared" si="14"/>
        <v>93</v>
      </c>
      <c r="K131" s="16">
        <f t="shared" si="15"/>
        <v>46.5</v>
      </c>
      <c r="L131" s="17">
        <f t="shared" si="16"/>
        <v>32</v>
      </c>
    </row>
    <row r="132" spans="1:12" ht="23.1" customHeight="1">
      <c r="A132" s="19">
        <v>26</v>
      </c>
      <c r="B132" s="18" t="s">
        <v>36</v>
      </c>
      <c r="C132" s="8" t="s">
        <v>54</v>
      </c>
      <c r="D132" s="20">
        <v>27</v>
      </c>
      <c r="E132" s="20">
        <v>40</v>
      </c>
      <c r="F132" s="14">
        <v>35</v>
      </c>
      <c r="G132" s="14">
        <v>32</v>
      </c>
      <c r="H132" s="14">
        <v>37</v>
      </c>
      <c r="I132" s="14"/>
      <c r="J132" s="15">
        <f t="shared" si="14"/>
        <v>171</v>
      </c>
      <c r="K132" s="16">
        <f t="shared" si="15"/>
        <v>85.5</v>
      </c>
      <c r="L132" s="17">
        <f t="shared" si="16"/>
        <v>6</v>
      </c>
    </row>
    <row r="133" spans="1:12" ht="23.1" customHeight="1">
      <c r="A133" s="19">
        <v>27</v>
      </c>
      <c r="B133" s="18" t="s">
        <v>29</v>
      </c>
      <c r="C133" s="8" t="s">
        <v>55</v>
      </c>
      <c r="D133" s="20">
        <v>24</v>
      </c>
      <c r="E133" s="20">
        <v>31</v>
      </c>
      <c r="F133" s="14">
        <v>25</v>
      </c>
      <c r="G133" s="14">
        <v>21</v>
      </c>
      <c r="H133" s="14">
        <v>27</v>
      </c>
      <c r="I133" s="14"/>
      <c r="J133" s="15">
        <f t="shared" si="14"/>
        <v>128</v>
      </c>
      <c r="K133" s="16">
        <f t="shared" si="15"/>
        <v>64</v>
      </c>
      <c r="L133" s="17">
        <f t="shared" si="16"/>
        <v>22</v>
      </c>
    </row>
    <row r="134" spans="1:12" ht="23.1" customHeight="1">
      <c r="A134" s="19">
        <v>28</v>
      </c>
      <c r="B134" s="7" t="s">
        <v>32</v>
      </c>
      <c r="C134" s="8" t="s">
        <v>56</v>
      </c>
      <c r="D134" s="20">
        <v>31</v>
      </c>
      <c r="E134" s="20">
        <v>38</v>
      </c>
      <c r="F134" s="14">
        <v>36</v>
      </c>
      <c r="G134" s="14">
        <v>35</v>
      </c>
      <c r="H134" s="14">
        <v>30</v>
      </c>
      <c r="I134" s="14"/>
      <c r="J134" s="15">
        <f t="shared" si="14"/>
        <v>170</v>
      </c>
      <c r="K134" s="16">
        <f t="shared" si="15"/>
        <v>85</v>
      </c>
      <c r="L134" s="17">
        <f t="shared" si="16"/>
        <v>7</v>
      </c>
    </row>
    <row r="135" spans="1:12" ht="23.1" customHeight="1">
      <c r="A135" s="19">
        <v>29</v>
      </c>
      <c r="B135" s="7" t="s">
        <v>32</v>
      </c>
      <c r="C135" s="8" t="s">
        <v>57</v>
      </c>
      <c r="D135" s="20">
        <v>27</v>
      </c>
      <c r="E135" s="20">
        <v>28</v>
      </c>
      <c r="F135" s="14">
        <v>10</v>
      </c>
      <c r="G135" s="14">
        <v>16</v>
      </c>
      <c r="H135" s="14">
        <v>18</v>
      </c>
      <c r="I135" s="14"/>
      <c r="J135" s="15">
        <f t="shared" si="14"/>
        <v>99</v>
      </c>
      <c r="K135" s="16">
        <f t="shared" si="15"/>
        <v>49.5</v>
      </c>
      <c r="L135" s="17">
        <f t="shared" si="16"/>
        <v>29</v>
      </c>
    </row>
    <row r="136" spans="1:12" ht="23.1" customHeight="1">
      <c r="A136" s="19">
        <v>30</v>
      </c>
      <c r="B136" s="7" t="s">
        <v>29</v>
      </c>
      <c r="C136" s="8" t="s">
        <v>58</v>
      </c>
      <c r="D136" s="20">
        <v>22</v>
      </c>
      <c r="E136" s="20">
        <v>16</v>
      </c>
      <c r="F136" s="14">
        <v>16</v>
      </c>
      <c r="G136" s="14">
        <v>16</v>
      </c>
      <c r="H136" s="14">
        <v>28</v>
      </c>
      <c r="I136" s="14"/>
      <c r="J136" s="15">
        <f t="shared" si="14"/>
        <v>98</v>
      </c>
      <c r="K136" s="16">
        <f t="shared" si="15"/>
        <v>49</v>
      </c>
      <c r="L136" s="17">
        <f t="shared" si="16"/>
        <v>30</v>
      </c>
    </row>
    <row r="137" spans="1:12" ht="23.1" customHeight="1">
      <c r="A137" s="19">
        <v>31</v>
      </c>
      <c r="B137" s="7" t="s">
        <v>36</v>
      </c>
      <c r="C137" s="8" t="s">
        <v>59</v>
      </c>
      <c r="D137" s="20">
        <v>30</v>
      </c>
      <c r="E137" s="20">
        <v>22</v>
      </c>
      <c r="F137" s="14">
        <v>20</v>
      </c>
      <c r="G137" s="14">
        <v>29</v>
      </c>
      <c r="H137" s="14">
        <v>30</v>
      </c>
      <c r="I137" s="14"/>
      <c r="J137" s="15">
        <f t="shared" si="14"/>
        <v>131</v>
      </c>
      <c r="K137" s="16">
        <f t="shared" si="15"/>
        <v>65.5</v>
      </c>
      <c r="L137" s="17">
        <f t="shared" si="16"/>
        <v>21</v>
      </c>
    </row>
    <row r="138" spans="1:12" ht="23.1" customHeight="1">
      <c r="A138" s="19">
        <v>32</v>
      </c>
      <c r="B138" s="7" t="s">
        <v>27</v>
      </c>
      <c r="C138" s="8" t="s">
        <v>60</v>
      </c>
      <c r="D138" s="20">
        <v>26</v>
      </c>
      <c r="E138" s="20">
        <v>33</v>
      </c>
      <c r="F138" s="14">
        <v>31</v>
      </c>
      <c r="G138" s="14">
        <v>35</v>
      </c>
      <c r="H138" s="14">
        <v>24</v>
      </c>
      <c r="I138" s="14"/>
      <c r="J138" s="15">
        <f t="shared" si="14"/>
        <v>149</v>
      </c>
      <c r="K138" s="16">
        <f t="shared" si="15"/>
        <v>74.5</v>
      </c>
      <c r="L138" s="17">
        <f t="shared" si="16"/>
        <v>17</v>
      </c>
    </row>
    <row r="139" spans="1:12" ht="23.1" customHeight="1">
      <c r="A139" s="19">
        <v>33</v>
      </c>
      <c r="B139" s="18" t="s">
        <v>29</v>
      </c>
      <c r="C139" s="8" t="s">
        <v>61</v>
      </c>
      <c r="D139" s="20">
        <v>30</v>
      </c>
      <c r="E139" s="20">
        <v>37</v>
      </c>
      <c r="F139" s="14">
        <v>23</v>
      </c>
      <c r="G139" s="14">
        <v>25</v>
      </c>
      <c r="H139" s="14">
        <v>31</v>
      </c>
      <c r="I139" s="14"/>
      <c r="J139" s="15">
        <f t="shared" si="14"/>
        <v>146</v>
      </c>
      <c r="K139" s="16">
        <f t="shared" si="15"/>
        <v>73</v>
      </c>
      <c r="L139" s="17">
        <f t="shared" si="16"/>
        <v>18</v>
      </c>
    </row>
    <row r="140" spans="1:12" ht="23.1" customHeight="1" thickBot="1">
      <c r="A140" s="19">
        <v>34</v>
      </c>
      <c r="B140" s="18"/>
      <c r="C140" s="8"/>
      <c r="D140" s="20"/>
      <c r="E140" s="20"/>
      <c r="F140" s="14"/>
      <c r="G140" s="14"/>
      <c r="H140" s="14"/>
      <c r="I140" s="14"/>
      <c r="J140" s="15"/>
      <c r="K140" s="16"/>
      <c r="L140" s="17"/>
    </row>
    <row r="141" spans="1:12" ht="23.1" customHeight="1">
      <c r="A141" s="197" t="s">
        <v>4</v>
      </c>
      <c r="B141" s="198"/>
      <c r="C141" s="199"/>
      <c r="D141" s="46">
        <f>COUNTIF(D107:D140,"&gt;=0")</f>
        <v>33</v>
      </c>
      <c r="E141" s="46">
        <f>COUNTIF(E107:E140,"&gt;=0")</f>
        <v>33</v>
      </c>
      <c r="F141" s="46">
        <f>COUNTIF(F107:F140,"&gt;=0")</f>
        <v>33</v>
      </c>
      <c r="G141" s="46">
        <f>COUNTIF(G107:G140,"&gt;=0")</f>
        <v>33</v>
      </c>
      <c r="H141" s="56">
        <f>COUNTIF(H107:H140,"&gt;=0")</f>
        <v>33</v>
      </c>
      <c r="I141" s="115"/>
      <c r="J141" s="32"/>
      <c r="K141" s="32"/>
      <c r="L141" s="33"/>
    </row>
    <row r="142" spans="1:12" ht="23.1" customHeight="1">
      <c r="A142" s="200" t="s">
        <v>5</v>
      </c>
      <c r="B142" s="201"/>
      <c r="C142" s="202"/>
      <c r="D142" s="34">
        <f>COUNTIF(D107:D140,"&gt;=16")</f>
        <v>33</v>
      </c>
      <c r="E142" s="34">
        <f>COUNTIF(E107:E140,"&gt;=16")</f>
        <v>33</v>
      </c>
      <c r="F142" s="34">
        <f>COUNTIF(F107:F140,"&gt;=16")</f>
        <v>28</v>
      </c>
      <c r="G142" s="34">
        <f>COUNTIF(G107:G140,"&gt;=16")</f>
        <v>33</v>
      </c>
      <c r="H142" s="35">
        <f>COUNTIF(H107:H140,"&gt;=16")</f>
        <v>33</v>
      </c>
      <c r="I142" s="113"/>
      <c r="J142" s="32"/>
      <c r="K142" s="32"/>
      <c r="L142" s="33"/>
    </row>
    <row r="143" spans="1:12" ht="23.1" customHeight="1">
      <c r="A143" s="200" t="s">
        <v>6</v>
      </c>
      <c r="B143" s="201"/>
      <c r="C143" s="202"/>
      <c r="D143" s="36">
        <f>D142/D141</f>
        <v>1</v>
      </c>
      <c r="E143" s="36">
        <f t="shared" ref="E143:H143" si="17">E142/E141</f>
        <v>1</v>
      </c>
      <c r="F143" s="36">
        <f t="shared" si="17"/>
        <v>0.84848484848484851</v>
      </c>
      <c r="G143" s="36">
        <f t="shared" si="17"/>
        <v>1</v>
      </c>
      <c r="H143" s="37">
        <f t="shared" si="17"/>
        <v>1</v>
      </c>
      <c r="I143" s="116"/>
      <c r="J143" s="32"/>
      <c r="K143" s="32"/>
      <c r="L143" s="33"/>
    </row>
    <row r="144" spans="1:12" ht="23.1" customHeight="1">
      <c r="A144" s="200" t="s">
        <v>7</v>
      </c>
      <c r="B144" s="201"/>
      <c r="C144" s="202"/>
      <c r="D144" s="38">
        <f>SUM(D107:D140)*2.5/D141</f>
        <v>70.909090909090907</v>
      </c>
      <c r="E144" s="38">
        <f>SUM(E107:E140)*2.5/E141</f>
        <v>77.121212121212125</v>
      </c>
      <c r="F144" s="38">
        <f>SUM(F107:F140)*2.5/F141</f>
        <v>66.060606060606062</v>
      </c>
      <c r="G144" s="38">
        <f>SUM(G107:G140)*2.5/G141</f>
        <v>67.121212121212125</v>
      </c>
      <c r="H144" s="39">
        <f>SUM(H107:H140)*2.5/H141</f>
        <v>70.909090909090907</v>
      </c>
      <c r="I144" s="48"/>
      <c r="J144" s="32"/>
      <c r="K144" s="32"/>
      <c r="L144" s="33"/>
    </row>
    <row r="145" spans="1:12" ht="23.1" customHeight="1">
      <c r="A145" s="189" t="s">
        <v>17</v>
      </c>
      <c r="B145" s="190"/>
      <c r="C145" s="191"/>
      <c r="D145" s="34">
        <f>COUNTIF(D107:D140,"&lt;=40")-D146-D147-D148-D149</f>
        <v>1</v>
      </c>
      <c r="E145" s="34">
        <f>COUNTIF(E107:E140,"&lt;=40")-E146-E147-E148-E149</f>
        <v>13</v>
      </c>
      <c r="F145" s="34">
        <f>COUNTIF(F107:F140,"&lt;=40")-F146-F147-F148-F149</f>
        <v>7</v>
      </c>
      <c r="G145" s="34">
        <f>COUNTIF(G107:G140,"&lt;=40")-G146-G147-G148-G149</f>
        <v>5</v>
      </c>
      <c r="H145" s="35">
        <f>COUNTIF(H107:H140,"&lt;=40")-H146-H147-H148-H149</f>
        <v>5</v>
      </c>
      <c r="I145" s="113"/>
      <c r="J145" s="32"/>
      <c r="K145" s="33"/>
    </row>
    <row r="146" spans="1:12" ht="23.1" customHeight="1">
      <c r="A146" s="189" t="s">
        <v>18</v>
      </c>
      <c r="B146" s="190"/>
      <c r="C146" s="191"/>
      <c r="D146" s="34">
        <f>COUNTIF(D107:D140,"&lt;36")-D147-D148-D149</f>
        <v>14</v>
      </c>
      <c r="E146" s="34">
        <f>COUNTIF(E107:E140,"&lt;36")-E147-E148-E149</f>
        <v>9</v>
      </c>
      <c r="F146" s="34">
        <f>COUNTIF(F107:F140,"&lt;36")-F147-F148-F149</f>
        <v>9</v>
      </c>
      <c r="G146" s="34">
        <f>COUNTIF(G107:G140,"&lt;36")-G147-G148-G149</f>
        <v>11</v>
      </c>
      <c r="H146" s="35">
        <f>COUNTIF(H107:H140,"&lt;36")-H147-H148-H149</f>
        <v>9</v>
      </c>
      <c r="I146" s="113"/>
      <c r="J146" s="32"/>
      <c r="K146" s="33"/>
    </row>
    <row r="147" spans="1:12" ht="23.1" customHeight="1">
      <c r="A147" s="189" t="s">
        <v>13</v>
      </c>
      <c r="B147" s="190"/>
      <c r="C147" s="191"/>
      <c r="D147" s="34">
        <f>COUNTIF(D107:D140,"&lt;30")-D148-D149</f>
        <v>13</v>
      </c>
      <c r="E147" s="34">
        <f>COUNTIF(E107:E140,"&lt;30")-E148-E149</f>
        <v>3</v>
      </c>
      <c r="F147" s="34">
        <f>COUNTIF(F107:F140,"&lt;30")-F148-F149</f>
        <v>5</v>
      </c>
      <c r="G147" s="34">
        <f>COUNTIF(G107:G140,"&lt;30")-G148-G149</f>
        <v>4</v>
      </c>
      <c r="H147" s="35">
        <f>COUNTIF(H107:H140,"&lt;30")-H148-H149</f>
        <v>11</v>
      </c>
      <c r="I147" s="113"/>
      <c r="J147" s="32"/>
      <c r="K147" s="33"/>
    </row>
    <row r="148" spans="1:12" ht="23.1" customHeight="1">
      <c r="A148" s="189" t="s">
        <v>19</v>
      </c>
      <c r="B148" s="190"/>
      <c r="C148" s="191"/>
      <c r="D148" s="34">
        <f>COUNTIF(D107:D140,"&lt;24")-D149</f>
        <v>5</v>
      </c>
      <c r="E148" s="34">
        <f>COUNTIF(E107:E140,"&lt;24")-E149</f>
        <v>8</v>
      </c>
      <c r="F148" s="34">
        <f>COUNTIF(F107:F140,"&lt;24")-F149</f>
        <v>9</v>
      </c>
      <c r="G148" s="34">
        <f>COUNTIF(G107:G140,"&lt;24")-G149</f>
        <v>13</v>
      </c>
      <c r="H148" s="35">
        <f>COUNTIF(H107:H140,"&lt;24")-H149</f>
        <v>8</v>
      </c>
      <c r="I148" s="113"/>
      <c r="J148" s="32"/>
      <c r="K148" s="33"/>
    </row>
    <row r="149" spans="1:12" ht="23.1" customHeight="1">
      <c r="A149" s="189" t="s">
        <v>20</v>
      </c>
      <c r="B149" s="190"/>
      <c r="C149" s="191"/>
      <c r="D149" s="34">
        <f>COUNTIF(D107:D140,"&lt;13")</f>
        <v>0</v>
      </c>
      <c r="E149" s="34">
        <f>COUNTIF(E107:E140,"&lt;13")</f>
        <v>0</v>
      </c>
      <c r="F149" s="34">
        <f>COUNTIF(F107:F140,"&lt;13")</f>
        <v>3</v>
      </c>
      <c r="G149" s="34">
        <f>COUNTIF(G107:G140,"&lt;13")</f>
        <v>0</v>
      </c>
      <c r="H149" s="35">
        <f>COUNTIF(H107:H140,"&lt;13")</f>
        <v>0</v>
      </c>
      <c r="I149" s="113"/>
      <c r="J149" s="40"/>
      <c r="K149" s="33"/>
    </row>
    <row r="150" spans="1:12" ht="23.1" customHeight="1">
      <c r="A150" s="189" t="s">
        <v>17</v>
      </c>
      <c r="B150" s="190"/>
      <c r="C150" s="191"/>
      <c r="D150" s="34">
        <f>D145/D141  *100</f>
        <v>3.0303030303030303</v>
      </c>
      <c r="E150" s="44">
        <f t="shared" ref="E150:H150" si="18">E145/E141  *100</f>
        <v>39.393939393939391</v>
      </c>
      <c r="F150" s="34">
        <f t="shared" si="18"/>
        <v>21.212121212121211</v>
      </c>
      <c r="G150" s="34">
        <f t="shared" si="18"/>
        <v>15.151515151515152</v>
      </c>
      <c r="H150" s="35">
        <f t="shared" si="18"/>
        <v>15.151515151515152</v>
      </c>
      <c r="I150" s="113"/>
      <c r="J150" s="40"/>
      <c r="K150" s="40"/>
      <c r="L150" s="33"/>
    </row>
    <row r="151" spans="1:12" ht="23.1" customHeight="1">
      <c r="A151" s="189" t="s">
        <v>18</v>
      </c>
      <c r="B151" s="190"/>
      <c r="C151" s="191"/>
      <c r="D151" s="34">
        <f>D146/D141  *100</f>
        <v>42.424242424242422</v>
      </c>
      <c r="E151" s="44">
        <f t="shared" ref="E151:H151" si="19">E146/E141  *100</f>
        <v>27.27272727272727</v>
      </c>
      <c r="F151" s="34">
        <f t="shared" si="19"/>
        <v>27.27272727272727</v>
      </c>
      <c r="G151" s="34">
        <f t="shared" si="19"/>
        <v>33.333333333333329</v>
      </c>
      <c r="H151" s="35">
        <f t="shared" si="19"/>
        <v>27.27272727272727</v>
      </c>
      <c r="I151" s="113"/>
      <c r="J151" s="40"/>
      <c r="K151" s="40"/>
      <c r="L151" s="33"/>
    </row>
    <row r="152" spans="1:12" ht="23.1" customHeight="1">
      <c r="A152" s="189" t="s">
        <v>13</v>
      </c>
      <c r="B152" s="190"/>
      <c r="C152" s="191"/>
      <c r="D152" s="34">
        <f>D147/D141  *100</f>
        <v>39.393939393939391</v>
      </c>
      <c r="E152" s="44">
        <f t="shared" ref="E152:H152" si="20">E147/E141  *100</f>
        <v>9.0909090909090917</v>
      </c>
      <c r="F152" s="34">
        <f t="shared" si="20"/>
        <v>15.151515151515152</v>
      </c>
      <c r="G152" s="34">
        <f t="shared" si="20"/>
        <v>12.121212121212121</v>
      </c>
      <c r="H152" s="35">
        <f t="shared" si="20"/>
        <v>33.333333333333329</v>
      </c>
      <c r="I152" s="113"/>
      <c r="J152" s="40"/>
      <c r="K152" s="40"/>
      <c r="L152" s="33"/>
    </row>
    <row r="153" spans="1:12" ht="23.1" customHeight="1">
      <c r="A153" s="189" t="s">
        <v>19</v>
      </c>
      <c r="B153" s="190"/>
      <c r="C153" s="191"/>
      <c r="D153" s="34">
        <f>D148/D141  *100</f>
        <v>15.151515151515152</v>
      </c>
      <c r="E153" s="44">
        <f t="shared" ref="E153:H153" si="21">E148/E141  *100</f>
        <v>24.242424242424242</v>
      </c>
      <c r="F153" s="34">
        <f t="shared" si="21"/>
        <v>27.27272727272727</v>
      </c>
      <c r="G153" s="34">
        <f t="shared" si="21"/>
        <v>39.393939393939391</v>
      </c>
      <c r="H153" s="35">
        <f t="shared" si="21"/>
        <v>24.242424242424242</v>
      </c>
      <c r="I153" s="113"/>
      <c r="J153" s="40"/>
      <c r="K153" s="40"/>
      <c r="L153" s="33"/>
    </row>
    <row r="154" spans="1:12" ht="23.1" customHeight="1" thickBot="1">
      <c r="A154" s="192" t="s">
        <v>20</v>
      </c>
      <c r="B154" s="193"/>
      <c r="C154" s="194"/>
      <c r="D154" s="41">
        <f>D149/D141  *100</f>
        <v>0</v>
      </c>
      <c r="E154" s="45">
        <f t="shared" ref="E154:H154" si="22">E149/E141  *100</f>
        <v>0</v>
      </c>
      <c r="F154" s="41">
        <f t="shared" si="22"/>
        <v>9.0909090909090917</v>
      </c>
      <c r="G154" s="41">
        <f t="shared" si="22"/>
        <v>0</v>
      </c>
      <c r="H154" s="42">
        <f t="shared" si="22"/>
        <v>0</v>
      </c>
      <c r="I154" s="113"/>
      <c r="J154" s="40"/>
      <c r="K154" s="40"/>
      <c r="L154" s="33"/>
    </row>
    <row r="156" spans="1:12" ht="23.1" customHeight="1">
      <c r="A156" s="195" t="s">
        <v>21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</row>
    <row r="159" spans="1:12" ht="23.1" customHeight="1">
      <c r="A159" s="196" t="s">
        <v>0</v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</row>
    <row r="160" spans="1:12" ht="23.1" customHeight="1" thickBot="1">
      <c r="A160" s="196" t="s">
        <v>116</v>
      </c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</row>
    <row r="161" spans="1:12" ht="23.1" customHeight="1">
      <c r="A161" s="51" t="s">
        <v>8</v>
      </c>
      <c r="B161" s="52" t="s">
        <v>9</v>
      </c>
      <c r="C161" s="52" t="s">
        <v>14</v>
      </c>
      <c r="D161" s="52" t="s">
        <v>1</v>
      </c>
      <c r="E161" s="52" t="s">
        <v>15</v>
      </c>
      <c r="F161" s="52" t="s">
        <v>10</v>
      </c>
      <c r="G161" s="52" t="s">
        <v>11</v>
      </c>
      <c r="H161" s="52" t="s">
        <v>12</v>
      </c>
      <c r="I161" s="52" t="s">
        <v>123</v>
      </c>
      <c r="J161" s="52" t="s">
        <v>2</v>
      </c>
      <c r="K161" s="52" t="s">
        <v>3</v>
      </c>
      <c r="L161" s="53" t="s">
        <v>16</v>
      </c>
    </row>
    <row r="162" spans="1:12" ht="23.1" customHeight="1">
      <c r="A162" s="13">
        <v>1</v>
      </c>
      <c r="B162" s="7" t="s">
        <v>27</v>
      </c>
      <c r="C162" s="8" t="s">
        <v>28</v>
      </c>
      <c r="D162" s="123">
        <v>80</v>
      </c>
      <c r="E162" s="123">
        <v>43</v>
      </c>
      <c r="F162" s="123">
        <v>64</v>
      </c>
      <c r="G162" s="123">
        <v>14</v>
      </c>
      <c r="H162" s="123">
        <v>50</v>
      </c>
      <c r="I162" s="123">
        <v>44</v>
      </c>
      <c r="J162" s="15">
        <f>SUM(D162:H162)</f>
        <v>251</v>
      </c>
      <c r="K162" s="16">
        <f>J162/5</f>
        <v>50.2</v>
      </c>
      <c r="L162" s="17">
        <f>RANK(K162,K$162:K$194)</f>
        <v>28</v>
      </c>
    </row>
    <row r="163" spans="1:12" ht="23.1" customHeight="1">
      <c r="A163" s="13">
        <v>2</v>
      </c>
      <c r="B163" s="7" t="s">
        <v>29</v>
      </c>
      <c r="C163" s="8" t="s">
        <v>30</v>
      </c>
      <c r="D163" s="123">
        <v>80</v>
      </c>
      <c r="E163" s="123">
        <v>66</v>
      </c>
      <c r="F163" s="123">
        <v>71</v>
      </c>
      <c r="G163" s="123">
        <v>44</v>
      </c>
      <c r="H163" s="123">
        <v>82</v>
      </c>
      <c r="I163" s="123">
        <v>71</v>
      </c>
      <c r="J163" s="15">
        <f t="shared" ref="J163:J194" si="23">SUM(D163:H163)</f>
        <v>343</v>
      </c>
      <c r="K163" s="16">
        <f t="shared" ref="K163:K194" si="24">J163/5</f>
        <v>68.599999999999994</v>
      </c>
      <c r="L163" s="17">
        <f t="shared" ref="L163:L194" si="25">RANK(K163,K$162:K$194)</f>
        <v>11</v>
      </c>
    </row>
    <row r="164" spans="1:12" ht="23.1" customHeight="1">
      <c r="A164" s="13">
        <v>3</v>
      </c>
      <c r="B164" s="7" t="s">
        <v>29</v>
      </c>
      <c r="C164" s="8" t="s">
        <v>31</v>
      </c>
      <c r="D164" s="123">
        <v>75</v>
      </c>
      <c r="E164" s="123">
        <v>60</v>
      </c>
      <c r="F164" s="123">
        <v>80</v>
      </c>
      <c r="G164" s="123">
        <v>37</v>
      </c>
      <c r="H164" s="123">
        <v>65</v>
      </c>
      <c r="I164" s="123">
        <v>84</v>
      </c>
      <c r="J164" s="15">
        <f t="shared" si="23"/>
        <v>317</v>
      </c>
      <c r="K164" s="16">
        <f t="shared" si="24"/>
        <v>63.4</v>
      </c>
      <c r="L164" s="17">
        <f t="shared" si="25"/>
        <v>17</v>
      </c>
    </row>
    <row r="165" spans="1:12" ht="23.1" customHeight="1">
      <c r="A165" s="13">
        <v>4</v>
      </c>
      <c r="B165" s="7" t="s">
        <v>32</v>
      </c>
      <c r="C165" s="8" t="s">
        <v>33</v>
      </c>
      <c r="D165" s="123">
        <v>70</v>
      </c>
      <c r="E165" s="123">
        <v>92</v>
      </c>
      <c r="F165" s="123">
        <v>90</v>
      </c>
      <c r="G165" s="123">
        <v>76</v>
      </c>
      <c r="H165" s="123">
        <v>57</v>
      </c>
      <c r="I165" s="123">
        <v>81</v>
      </c>
      <c r="J165" s="15">
        <f t="shared" si="23"/>
        <v>385</v>
      </c>
      <c r="K165" s="16">
        <f t="shared" si="24"/>
        <v>77</v>
      </c>
      <c r="L165" s="17">
        <f t="shared" si="25"/>
        <v>6</v>
      </c>
    </row>
    <row r="166" spans="1:12" ht="23.1" customHeight="1">
      <c r="A166" s="13">
        <v>5</v>
      </c>
      <c r="B166" s="18" t="s">
        <v>29</v>
      </c>
      <c r="C166" s="54" t="s">
        <v>34</v>
      </c>
      <c r="D166" s="123">
        <v>83</v>
      </c>
      <c r="E166" s="123">
        <v>45</v>
      </c>
      <c r="F166" s="123">
        <v>43</v>
      </c>
      <c r="G166" s="123">
        <v>36</v>
      </c>
      <c r="H166" s="123">
        <v>54</v>
      </c>
      <c r="I166" s="123">
        <v>71</v>
      </c>
      <c r="J166" s="15">
        <f t="shared" si="23"/>
        <v>261</v>
      </c>
      <c r="K166" s="16">
        <f t="shared" si="24"/>
        <v>52.2</v>
      </c>
      <c r="L166" s="17">
        <f t="shared" si="25"/>
        <v>26</v>
      </c>
    </row>
    <row r="167" spans="1:12" ht="23.1" customHeight="1">
      <c r="A167" s="13">
        <v>6</v>
      </c>
      <c r="B167" s="18" t="s">
        <v>32</v>
      </c>
      <c r="C167" s="8" t="s">
        <v>35</v>
      </c>
      <c r="D167" s="123">
        <v>90</v>
      </c>
      <c r="E167" s="123">
        <v>50</v>
      </c>
      <c r="F167" s="123">
        <v>96</v>
      </c>
      <c r="G167" s="123">
        <v>84</v>
      </c>
      <c r="H167" s="123">
        <v>92</v>
      </c>
      <c r="I167" s="123">
        <v>89</v>
      </c>
      <c r="J167" s="15">
        <f t="shared" si="23"/>
        <v>412</v>
      </c>
      <c r="K167" s="16">
        <f t="shared" si="24"/>
        <v>82.4</v>
      </c>
      <c r="L167" s="17">
        <f t="shared" si="25"/>
        <v>2</v>
      </c>
    </row>
    <row r="168" spans="1:12" ht="23.1" customHeight="1">
      <c r="A168" s="19">
        <v>7</v>
      </c>
      <c r="B168" s="18" t="s">
        <v>36</v>
      </c>
      <c r="C168" s="8" t="s">
        <v>37</v>
      </c>
      <c r="D168" s="124">
        <v>86</v>
      </c>
      <c r="E168" s="124">
        <v>47</v>
      </c>
      <c r="F168" s="123">
        <v>43</v>
      </c>
      <c r="G168" s="123">
        <v>41</v>
      </c>
      <c r="H168" s="123">
        <v>80</v>
      </c>
      <c r="I168" s="123">
        <v>85</v>
      </c>
      <c r="J168" s="15">
        <f t="shared" si="23"/>
        <v>297</v>
      </c>
      <c r="K168" s="16">
        <f t="shared" si="24"/>
        <v>59.4</v>
      </c>
      <c r="L168" s="17">
        <f t="shared" si="25"/>
        <v>23</v>
      </c>
    </row>
    <row r="169" spans="1:12" ht="23.1" customHeight="1">
      <c r="A169" s="19">
        <v>8</v>
      </c>
      <c r="B169" s="18" t="s">
        <v>29</v>
      </c>
      <c r="C169" s="8" t="s">
        <v>38</v>
      </c>
      <c r="D169" s="124">
        <v>82</v>
      </c>
      <c r="E169" s="124">
        <v>40</v>
      </c>
      <c r="F169" s="123">
        <v>29</v>
      </c>
      <c r="G169" s="123">
        <v>36</v>
      </c>
      <c r="H169" s="123">
        <v>57</v>
      </c>
      <c r="I169" s="123">
        <v>53</v>
      </c>
      <c r="J169" s="15">
        <f t="shared" si="23"/>
        <v>244</v>
      </c>
      <c r="K169" s="16">
        <f t="shared" si="24"/>
        <v>48.8</v>
      </c>
      <c r="L169" s="17">
        <f t="shared" si="25"/>
        <v>32</v>
      </c>
    </row>
    <row r="170" spans="1:12" ht="23.1" customHeight="1">
      <c r="A170" s="19">
        <v>9</v>
      </c>
      <c r="B170" s="18" t="s">
        <v>32</v>
      </c>
      <c r="C170" s="8" t="s">
        <v>120</v>
      </c>
      <c r="D170" s="125">
        <v>79</v>
      </c>
      <c r="E170" s="125">
        <v>66</v>
      </c>
      <c r="F170" s="123">
        <v>66</v>
      </c>
      <c r="G170" s="123">
        <v>56</v>
      </c>
      <c r="H170" s="123">
        <v>50</v>
      </c>
      <c r="I170" s="123">
        <v>72</v>
      </c>
      <c r="J170" s="15">
        <f t="shared" si="23"/>
        <v>317</v>
      </c>
      <c r="K170" s="16">
        <f t="shared" si="24"/>
        <v>63.4</v>
      </c>
      <c r="L170" s="17">
        <f t="shared" si="25"/>
        <v>17</v>
      </c>
    </row>
    <row r="171" spans="1:12" ht="23.1" customHeight="1">
      <c r="A171" s="19">
        <v>10</v>
      </c>
      <c r="B171" s="18" t="s">
        <v>36</v>
      </c>
      <c r="C171" s="8" t="s">
        <v>39</v>
      </c>
      <c r="D171" s="124">
        <v>72</v>
      </c>
      <c r="E171" s="124">
        <v>81</v>
      </c>
      <c r="F171" s="123">
        <v>84</v>
      </c>
      <c r="G171" s="123">
        <v>76</v>
      </c>
      <c r="H171" s="123">
        <v>64</v>
      </c>
      <c r="I171" s="123">
        <v>75</v>
      </c>
      <c r="J171" s="15">
        <f t="shared" si="23"/>
        <v>377</v>
      </c>
      <c r="K171" s="16">
        <f t="shared" si="24"/>
        <v>75.400000000000006</v>
      </c>
      <c r="L171" s="17">
        <f t="shared" si="25"/>
        <v>7</v>
      </c>
    </row>
    <row r="172" spans="1:12" ht="23.1" customHeight="1">
      <c r="A172" s="19">
        <v>11</v>
      </c>
      <c r="B172" s="18" t="s">
        <v>29</v>
      </c>
      <c r="C172" s="8" t="s">
        <v>121</v>
      </c>
      <c r="D172" s="124">
        <v>81</v>
      </c>
      <c r="E172" s="124">
        <v>86</v>
      </c>
      <c r="F172" s="123">
        <v>91</v>
      </c>
      <c r="G172" s="123" t="s">
        <v>124</v>
      </c>
      <c r="H172" s="123" t="s">
        <v>125</v>
      </c>
      <c r="I172" s="123">
        <v>81</v>
      </c>
      <c r="J172" s="15">
        <f t="shared" si="23"/>
        <v>258</v>
      </c>
      <c r="K172" s="16">
        <f t="shared" si="24"/>
        <v>51.6</v>
      </c>
      <c r="L172" s="17">
        <f t="shared" si="25"/>
        <v>27</v>
      </c>
    </row>
    <row r="173" spans="1:12" ht="23.1" customHeight="1">
      <c r="A173" s="19">
        <v>12</v>
      </c>
      <c r="B173" s="18" t="s">
        <v>27</v>
      </c>
      <c r="C173" s="8" t="s">
        <v>40</v>
      </c>
      <c r="D173" s="124">
        <v>71</v>
      </c>
      <c r="E173" s="124">
        <v>55</v>
      </c>
      <c r="F173" s="123">
        <v>84</v>
      </c>
      <c r="G173" s="123">
        <v>56</v>
      </c>
      <c r="H173" s="123">
        <v>57</v>
      </c>
      <c r="I173" s="123">
        <v>56</v>
      </c>
      <c r="J173" s="15">
        <f t="shared" si="23"/>
        <v>323</v>
      </c>
      <c r="K173" s="16">
        <f t="shared" si="24"/>
        <v>64.599999999999994</v>
      </c>
      <c r="L173" s="17">
        <f t="shared" si="25"/>
        <v>13</v>
      </c>
    </row>
    <row r="174" spans="1:12" ht="23.1" customHeight="1">
      <c r="A174" s="19">
        <v>13</v>
      </c>
      <c r="B174" s="18" t="s">
        <v>36</v>
      </c>
      <c r="C174" s="8" t="s">
        <v>41</v>
      </c>
      <c r="D174" s="124">
        <v>79</v>
      </c>
      <c r="E174" s="124">
        <v>43</v>
      </c>
      <c r="F174" s="123">
        <v>63</v>
      </c>
      <c r="G174" s="123">
        <v>69</v>
      </c>
      <c r="H174" s="123">
        <v>70</v>
      </c>
      <c r="I174" s="123">
        <v>68</v>
      </c>
      <c r="J174" s="15">
        <f t="shared" si="23"/>
        <v>324</v>
      </c>
      <c r="K174" s="16">
        <f t="shared" si="24"/>
        <v>64.8</v>
      </c>
      <c r="L174" s="17">
        <f t="shared" si="25"/>
        <v>12</v>
      </c>
    </row>
    <row r="175" spans="1:12" ht="23.1" customHeight="1">
      <c r="A175" s="19">
        <v>14</v>
      </c>
      <c r="B175" s="18" t="s">
        <v>27</v>
      </c>
      <c r="C175" s="8" t="s">
        <v>42</v>
      </c>
      <c r="D175" s="124">
        <v>85</v>
      </c>
      <c r="E175" s="124">
        <v>43</v>
      </c>
      <c r="F175" s="123">
        <v>73</v>
      </c>
      <c r="G175" s="123">
        <v>80</v>
      </c>
      <c r="H175" s="123">
        <v>70</v>
      </c>
      <c r="I175" s="123">
        <v>63</v>
      </c>
      <c r="J175" s="15">
        <f t="shared" si="23"/>
        <v>351</v>
      </c>
      <c r="K175" s="16">
        <f t="shared" si="24"/>
        <v>70.2</v>
      </c>
      <c r="L175" s="17">
        <f t="shared" si="25"/>
        <v>9</v>
      </c>
    </row>
    <row r="176" spans="1:12" ht="23.1" customHeight="1">
      <c r="A176" s="19">
        <v>15</v>
      </c>
      <c r="B176" s="18" t="s">
        <v>27</v>
      </c>
      <c r="C176" s="55" t="s">
        <v>43</v>
      </c>
      <c r="D176" s="124">
        <v>76</v>
      </c>
      <c r="E176" s="124">
        <v>54</v>
      </c>
      <c r="F176" s="123">
        <v>63</v>
      </c>
      <c r="G176" s="123">
        <v>43</v>
      </c>
      <c r="H176" s="123">
        <v>64</v>
      </c>
      <c r="I176" s="123">
        <v>60</v>
      </c>
      <c r="J176" s="15">
        <f t="shared" si="23"/>
        <v>300</v>
      </c>
      <c r="K176" s="16">
        <f t="shared" si="24"/>
        <v>60</v>
      </c>
      <c r="L176" s="17">
        <f t="shared" si="25"/>
        <v>22</v>
      </c>
    </row>
    <row r="177" spans="1:12" ht="23.1" customHeight="1">
      <c r="A177" s="19">
        <v>16</v>
      </c>
      <c r="B177" s="18" t="s">
        <v>32</v>
      </c>
      <c r="C177" s="8" t="s">
        <v>44</v>
      </c>
      <c r="D177" s="124">
        <v>74</v>
      </c>
      <c r="E177" s="124">
        <v>55</v>
      </c>
      <c r="F177" s="123">
        <v>59</v>
      </c>
      <c r="G177" s="123">
        <v>59</v>
      </c>
      <c r="H177" s="123">
        <v>61</v>
      </c>
      <c r="I177" s="123">
        <v>68</v>
      </c>
      <c r="J177" s="15">
        <f t="shared" si="23"/>
        <v>308</v>
      </c>
      <c r="K177" s="16">
        <f t="shared" si="24"/>
        <v>61.6</v>
      </c>
      <c r="L177" s="17">
        <f t="shared" si="25"/>
        <v>19</v>
      </c>
    </row>
    <row r="178" spans="1:12" ht="23.1" customHeight="1">
      <c r="A178" s="19">
        <v>17</v>
      </c>
      <c r="B178" s="18" t="s">
        <v>27</v>
      </c>
      <c r="C178" s="8" t="s">
        <v>45</v>
      </c>
      <c r="D178" s="124">
        <v>78</v>
      </c>
      <c r="E178" s="124">
        <v>61</v>
      </c>
      <c r="F178" s="123">
        <v>63</v>
      </c>
      <c r="G178" s="123">
        <v>50</v>
      </c>
      <c r="H178" s="123">
        <v>70</v>
      </c>
      <c r="I178" s="123">
        <v>64</v>
      </c>
      <c r="J178" s="15">
        <f t="shared" si="23"/>
        <v>322</v>
      </c>
      <c r="K178" s="16">
        <f t="shared" si="24"/>
        <v>64.400000000000006</v>
      </c>
      <c r="L178" s="17">
        <f t="shared" si="25"/>
        <v>14</v>
      </c>
    </row>
    <row r="179" spans="1:12" ht="23.1" customHeight="1">
      <c r="A179" s="19">
        <v>18</v>
      </c>
      <c r="B179" s="18" t="s">
        <v>27</v>
      </c>
      <c r="C179" s="8" t="s">
        <v>46</v>
      </c>
      <c r="D179" s="124">
        <v>82</v>
      </c>
      <c r="E179" s="124">
        <v>41</v>
      </c>
      <c r="F179" s="123">
        <v>69</v>
      </c>
      <c r="G179" s="123">
        <v>46</v>
      </c>
      <c r="H179" s="123">
        <v>70</v>
      </c>
      <c r="I179" s="123">
        <v>73</v>
      </c>
      <c r="J179" s="15">
        <f t="shared" si="23"/>
        <v>308</v>
      </c>
      <c r="K179" s="16">
        <f t="shared" si="24"/>
        <v>61.6</v>
      </c>
      <c r="L179" s="17">
        <f t="shared" si="25"/>
        <v>19</v>
      </c>
    </row>
    <row r="180" spans="1:12" ht="23.1" customHeight="1">
      <c r="A180" s="19">
        <v>19</v>
      </c>
      <c r="B180" s="18" t="s">
        <v>27</v>
      </c>
      <c r="C180" s="8" t="s">
        <v>47</v>
      </c>
      <c r="D180" s="124">
        <v>65</v>
      </c>
      <c r="E180" s="124">
        <v>50</v>
      </c>
      <c r="F180" s="123">
        <v>76</v>
      </c>
      <c r="G180" s="123">
        <v>44</v>
      </c>
      <c r="H180" s="123">
        <v>60</v>
      </c>
      <c r="I180" s="123">
        <v>72</v>
      </c>
      <c r="J180" s="15">
        <f t="shared" si="23"/>
        <v>295</v>
      </c>
      <c r="K180" s="16">
        <f t="shared" si="24"/>
        <v>59</v>
      </c>
      <c r="L180" s="17">
        <f t="shared" si="25"/>
        <v>24</v>
      </c>
    </row>
    <row r="181" spans="1:12" ht="23.1" customHeight="1">
      <c r="A181" s="19">
        <v>20</v>
      </c>
      <c r="B181" s="18" t="s">
        <v>32</v>
      </c>
      <c r="C181" s="8" t="s">
        <v>48</v>
      </c>
      <c r="D181" s="124">
        <v>81</v>
      </c>
      <c r="E181" s="124">
        <v>75</v>
      </c>
      <c r="F181" s="123">
        <v>83</v>
      </c>
      <c r="G181" s="123">
        <v>76</v>
      </c>
      <c r="H181" s="123">
        <v>74</v>
      </c>
      <c r="I181" s="123">
        <v>56</v>
      </c>
      <c r="J181" s="15">
        <f t="shared" si="23"/>
        <v>389</v>
      </c>
      <c r="K181" s="16">
        <f t="shared" si="24"/>
        <v>77.8</v>
      </c>
      <c r="L181" s="17">
        <f t="shared" si="25"/>
        <v>5</v>
      </c>
    </row>
    <row r="182" spans="1:12" ht="23.1" customHeight="1">
      <c r="A182" s="19">
        <v>21</v>
      </c>
      <c r="B182" s="7" t="s">
        <v>29</v>
      </c>
      <c r="C182" s="8" t="s">
        <v>49</v>
      </c>
      <c r="D182" s="124">
        <v>76</v>
      </c>
      <c r="E182" s="124">
        <v>55</v>
      </c>
      <c r="F182" s="123">
        <v>69</v>
      </c>
      <c r="G182" s="123">
        <v>70</v>
      </c>
      <c r="H182" s="123">
        <v>81</v>
      </c>
      <c r="I182" s="123">
        <v>70</v>
      </c>
      <c r="J182" s="15">
        <f t="shared" si="23"/>
        <v>351</v>
      </c>
      <c r="K182" s="16">
        <f t="shared" si="24"/>
        <v>70.2</v>
      </c>
      <c r="L182" s="17">
        <f t="shared" si="25"/>
        <v>9</v>
      </c>
    </row>
    <row r="183" spans="1:12" ht="23.1" customHeight="1">
      <c r="A183" s="19">
        <v>22</v>
      </c>
      <c r="B183" s="7" t="s">
        <v>32</v>
      </c>
      <c r="C183" s="8" t="s">
        <v>50</v>
      </c>
      <c r="D183" s="124">
        <v>65</v>
      </c>
      <c r="E183" s="124">
        <v>46</v>
      </c>
      <c r="F183" s="123">
        <v>47</v>
      </c>
      <c r="G183" s="123">
        <v>31</v>
      </c>
      <c r="H183" s="123">
        <v>57</v>
      </c>
      <c r="I183" s="123">
        <v>47</v>
      </c>
      <c r="J183" s="15">
        <f t="shared" si="23"/>
        <v>246</v>
      </c>
      <c r="K183" s="16">
        <f t="shared" si="24"/>
        <v>49.2</v>
      </c>
      <c r="L183" s="17">
        <f t="shared" si="25"/>
        <v>30</v>
      </c>
    </row>
    <row r="184" spans="1:12" ht="23.1" customHeight="1">
      <c r="A184" s="19">
        <v>23</v>
      </c>
      <c r="B184" s="7" t="s">
        <v>36</v>
      </c>
      <c r="C184" s="8" t="s">
        <v>51</v>
      </c>
      <c r="D184" s="124">
        <v>80</v>
      </c>
      <c r="E184" s="124">
        <v>93</v>
      </c>
      <c r="F184" s="123">
        <v>86</v>
      </c>
      <c r="G184" s="123">
        <v>64</v>
      </c>
      <c r="H184" s="123">
        <v>81</v>
      </c>
      <c r="I184" s="123">
        <v>65</v>
      </c>
      <c r="J184" s="15">
        <f t="shared" si="23"/>
        <v>404</v>
      </c>
      <c r="K184" s="16">
        <f t="shared" si="24"/>
        <v>80.8</v>
      </c>
      <c r="L184" s="17">
        <f t="shared" si="25"/>
        <v>3</v>
      </c>
    </row>
    <row r="185" spans="1:12" ht="23.1" customHeight="1">
      <c r="A185" s="19">
        <v>24</v>
      </c>
      <c r="B185" s="7" t="s">
        <v>32</v>
      </c>
      <c r="C185" s="8" t="s">
        <v>52</v>
      </c>
      <c r="D185" s="124">
        <v>76</v>
      </c>
      <c r="E185" s="124">
        <v>92</v>
      </c>
      <c r="F185" s="123">
        <v>94</v>
      </c>
      <c r="G185" s="123">
        <v>77</v>
      </c>
      <c r="H185" s="123">
        <v>60</v>
      </c>
      <c r="I185" s="123">
        <v>71</v>
      </c>
      <c r="J185" s="15">
        <f t="shared" si="23"/>
        <v>399</v>
      </c>
      <c r="K185" s="16">
        <f t="shared" si="24"/>
        <v>79.8</v>
      </c>
      <c r="L185" s="17">
        <f t="shared" si="25"/>
        <v>4</v>
      </c>
    </row>
    <row r="186" spans="1:12" ht="23.1" customHeight="1">
      <c r="A186" s="19">
        <v>25</v>
      </c>
      <c r="B186" s="7" t="s">
        <v>32</v>
      </c>
      <c r="C186" s="8" t="s">
        <v>53</v>
      </c>
      <c r="D186" s="124">
        <v>82</v>
      </c>
      <c r="E186" s="124">
        <v>63</v>
      </c>
      <c r="F186" s="123">
        <v>47</v>
      </c>
      <c r="G186" s="123">
        <v>16</v>
      </c>
      <c r="H186" s="123">
        <v>37</v>
      </c>
      <c r="I186" s="123">
        <v>40</v>
      </c>
      <c r="J186" s="15">
        <f t="shared" si="23"/>
        <v>245</v>
      </c>
      <c r="K186" s="16">
        <f t="shared" si="24"/>
        <v>49</v>
      </c>
      <c r="L186" s="17">
        <f t="shared" si="25"/>
        <v>31</v>
      </c>
    </row>
    <row r="187" spans="1:12" ht="23.1" customHeight="1">
      <c r="A187" s="19">
        <v>26</v>
      </c>
      <c r="B187" s="18" t="s">
        <v>36</v>
      </c>
      <c r="C187" s="8" t="s">
        <v>54</v>
      </c>
      <c r="D187" s="124">
        <v>84</v>
      </c>
      <c r="E187" s="124">
        <v>90</v>
      </c>
      <c r="F187" s="123">
        <v>86</v>
      </c>
      <c r="G187" s="123">
        <v>76</v>
      </c>
      <c r="H187" s="123">
        <v>89</v>
      </c>
      <c r="I187" s="123">
        <v>53</v>
      </c>
      <c r="J187" s="15">
        <f t="shared" si="23"/>
        <v>425</v>
      </c>
      <c r="K187" s="16">
        <f t="shared" si="24"/>
        <v>85</v>
      </c>
      <c r="L187" s="17">
        <f t="shared" si="25"/>
        <v>1</v>
      </c>
    </row>
    <row r="188" spans="1:12" ht="23.1" customHeight="1">
      <c r="A188" s="19">
        <v>27</v>
      </c>
      <c r="B188" s="18" t="s">
        <v>29</v>
      </c>
      <c r="C188" s="8" t="s">
        <v>55</v>
      </c>
      <c r="D188" s="124">
        <v>75</v>
      </c>
      <c r="E188" s="124">
        <v>65</v>
      </c>
      <c r="F188" s="123">
        <v>66</v>
      </c>
      <c r="G188" s="123">
        <v>63</v>
      </c>
      <c r="H188" s="123">
        <v>50</v>
      </c>
      <c r="I188" s="123">
        <v>72</v>
      </c>
      <c r="J188" s="15">
        <f t="shared" si="23"/>
        <v>319</v>
      </c>
      <c r="K188" s="16">
        <f t="shared" si="24"/>
        <v>63.8</v>
      </c>
      <c r="L188" s="17">
        <f t="shared" si="25"/>
        <v>16</v>
      </c>
    </row>
    <row r="189" spans="1:12" ht="23.1" customHeight="1">
      <c r="A189" s="19">
        <v>28</v>
      </c>
      <c r="B189" s="7" t="s">
        <v>32</v>
      </c>
      <c r="C189" s="8" t="s">
        <v>56</v>
      </c>
      <c r="D189" s="124">
        <v>77</v>
      </c>
      <c r="E189" s="124">
        <v>43</v>
      </c>
      <c r="F189" s="123">
        <v>80</v>
      </c>
      <c r="G189" s="123">
        <v>54</v>
      </c>
      <c r="H189" s="123">
        <v>67</v>
      </c>
      <c r="I189" s="123">
        <v>73</v>
      </c>
      <c r="J189" s="15">
        <f t="shared" si="23"/>
        <v>321</v>
      </c>
      <c r="K189" s="16">
        <f t="shared" si="24"/>
        <v>64.2</v>
      </c>
      <c r="L189" s="17">
        <f t="shared" si="25"/>
        <v>15</v>
      </c>
    </row>
    <row r="190" spans="1:12" ht="23.1" customHeight="1">
      <c r="A190" s="19">
        <v>29</v>
      </c>
      <c r="B190" s="7" t="s">
        <v>32</v>
      </c>
      <c r="C190" s="8" t="s">
        <v>57</v>
      </c>
      <c r="D190" s="124">
        <v>78</v>
      </c>
      <c r="E190" s="124">
        <v>47</v>
      </c>
      <c r="F190" s="123">
        <v>47</v>
      </c>
      <c r="G190" s="123">
        <v>24</v>
      </c>
      <c r="H190" s="123">
        <v>54</v>
      </c>
      <c r="I190" s="123">
        <v>46</v>
      </c>
      <c r="J190" s="15">
        <f t="shared" si="23"/>
        <v>250</v>
      </c>
      <c r="K190" s="16">
        <f t="shared" si="24"/>
        <v>50</v>
      </c>
      <c r="L190" s="17">
        <f t="shared" si="25"/>
        <v>29</v>
      </c>
    </row>
    <row r="191" spans="1:12" ht="23.1" customHeight="1">
      <c r="A191" s="19">
        <v>4</v>
      </c>
      <c r="B191" s="7" t="s">
        <v>29</v>
      </c>
      <c r="C191" s="8" t="s">
        <v>58</v>
      </c>
      <c r="D191" s="124">
        <v>79</v>
      </c>
      <c r="E191" s="124">
        <v>40</v>
      </c>
      <c r="F191" s="123">
        <v>49</v>
      </c>
      <c r="G191" s="123">
        <v>39</v>
      </c>
      <c r="H191" s="123">
        <v>61</v>
      </c>
      <c r="I191" s="123">
        <v>83</v>
      </c>
      <c r="J191" s="15">
        <f t="shared" si="23"/>
        <v>268</v>
      </c>
      <c r="K191" s="16">
        <f t="shared" si="24"/>
        <v>53.6</v>
      </c>
      <c r="L191" s="17">
        <f t="shared" si="25"/>
        <v>25</v>
      </c>
    </row>
    <row r="192" spans="1:12" ht="23.1" customHeight="1">
      <c r="A192" s="19">
        <v>31</v>
      </c>
      <c r="B192" s="7" t="s">
        <v>36</v>
      </c>
      <c r="C192" s="8" t="s">
        <v>59</v>
      </c>
      <c r="D192" s="124">
        <v>80</v>
      </c>
      <c r="E192" s="124">
        <v>90</v>
      </c>
      <c r="F192" s="123">
        <v>73</v>
      </c>
      <c r="G192" s="123" t="s">
        <v>126</v>
      </c>
      <c r="H192" s="123" t="s">
        <v>125</v>
      </c>
      <c r="I192" s="123">
        <v>70</v>
      </c>
      <c r="J192" s="15">
        <f t="shared" si="23"/>
        <v>243</v>
      </c>
      <c r="K192" s="16">
        <f t="shared" si="24"/>
        <v>48.6</v>
      </c>
      <c r="L192" s="17">
        <f t="shared" si="25"/>
        <v>33</v>
      </c>
    </row>
    <row r="193" spans="1:12" ht="23.1" customHeight="1">
      <c r="A193" s="19">
        <v>32</v>
      </c>
      <c r="B193" s="7" t="s">
        <v>27</v>
      </c>
      <c r="C193" s="8" t="s">
        <v>60</v>
      </c>
      <c r="D193" s="124">
        <v>71</v>
      </c>
      <c r="E193" s="124">
        <v>40</v>
      </c>
      <c r="F193" s="123">
        <v>64</v>
      </c>
      <c r="G193" s="123">
        <v>64</v>
      </c>
      <c r="H193" s="123">
        <v>64</v>
      </c>
      <c r="I193" s="123">
        <v>66</v>
      </c>
      <c r="J193" s="15">
        <f t="shared" si="23"/>
        <v>303</v>
      </c>
      <c r="K193" s="16">
        <f t="shared" si="24"/>
        <v>60.6</v>
      </c>
      <c r="L193" s="17">
        <f t="shared" si="25"/>
        <v>21</v>
      </c>
    </row>
    <row r="194" spans="1:12" ht="23.1" customHeight="1">
      <c r="A194" s="19">
        <v>33</v>
      </c>
      <c r="B194" s="18" t="s">
        <v>29</v>
      </c>
      <c r="C194" s="8" t="s">
        <v>61</v>
      </c>
      <c r="D194" s="124">
        <v>79</v>
      </c>
      <c r="E194" s="124">
        <v>52</v>
      </c>
      <c r="F194" s="123">
        <v>77</v>
      </c>
      <c r="G194" s="123">
        <v>81</v>
      </c>
      <c r="H194" s="123">
        <v>64</v>
      </c>
      <c r="I194" s="123">
        <v>64</v>
      </c>
      <c r="J194" s="15">
        <f t="shared" si="23"/>
        <v>353</v>
      </c>
      <c r="K194" s="16">
        <f t="shared" si="24"/>
        <v>70.599999999999994</v>
      </c>
      <c r="L194" s="17">
        <f t="shared" si="25"/>
        <v>8</v>
      </c>
    </row>
    <row r="195" spans="1:12" ht="23.1" customHeight="1">
      <c r="A195" s="202" t="s">
        <v>4</v>
      </c>
      <c r="B195" s="202"/>
      <c r="C195" s="202"/>
      <c r="D195" s="57">
        <f t="shared" ref="D195:I195" si="26">COUNTIF(D162:D194,"&gt;=0")</f>
        <v>33</v>
      </c>
      <c r="E195" s="57">
        <f t="shared" si="26"/>
        <v>33</v>
      </c>
      <c r="F195" s="57">
        <f t="shared" si="26"/>
        <v>33</v>
      </c>
      <c r="G195" s="57">
        <f t="shared" si="26"/>
        <v>31</v>
      </c>
      <c r="H195" s="57">
        <f t="shared" si="26"/>
        <v>31</v>
      </c>
      <c r="I195" s="57">
        <f t="shared" si="26"/>
        <v>33</v>
      </c>
      <c r="J195" s="32"/>
      <c r="K195" s="32"/>
      <c r="L195" s="33"/>
    </row>
    <row r="196" spans="1:12" ht="23.1" customHeight="1">
      <c r="A196" s="200" t="s">
        <v>5</v>
      </c>
      <c r="B196" s="201"/>
      <c r="C196" s="202"/>
      <c r="D196" s="34">
        <f t="shared" ref="D196:I196" si="27">COUNTIF(D162:D194,"&gt;=33")</f>
        <v>33</v>
      </c>
      <c r="E196" s="34">
        <f t="shared" si="27"/>
        <v>33</v>
      </c>
      <c r="F196" s="34">
        <f t="shared" si="27"/>
        <v>32</v>
      </c>
      <c r="G196" s="34">
        <f t="shared" si="27"/>
        <v>27</v>
      </c>
      <c r="H196" s="35">
        <f t="shared" si="27"/>
        <v>31</v>
      </c>
      <c r="I196" s="35">
        <f t="shared" si="27"/>
        <v>33</v>
      </c>
      <c r="J196" s="32"/>
      <c r="K196" s="32"/>
      <c r="L196" s="33"/>
    </row>
    <row r="197" spans="1:12" ht="23.1" customHeight="1">
      <c r="A197" s="200" t="s">
        <v>6</v>
      </c>
      <c r="B197" s="201"/>
      <c r="C197" s="202"/>
      <c r="D197" s="36">
        <f>D196/D195</f>
        <v>1</v>
      </c>
      <c r="E197" s="36">
        <f t="shared" ref="E197:I197" si="28">E196/E195</f>
        <v>1</v>
      </c>
      <c r="F197" s="36">
        <f t="shared" si="28"/>
        <v>0.96969696969696972</v>
      </c>
      <c r="G197" s="36">
        <f t="shared" si="28"/>
        <v>0.87096774193548387</v>
      </c>
      <c r="H197" s="37">
        <f t="shared" si="28"/>
        <v>1</v>
      </c>
      <c r="I197" s="37">
        <f t="shared" si="28"/>
        <v>1</v>
      </c>
      <c r="J197" s="32"/>
      <c r="K197" s="32"/>
      <c r="L197" s="33"/>
    </row>
    <row r="198" spans="1:12" ht="23.1" customHeight="1">
      <c r="A198" s="200" t="s">
        <v>7</v>
      </c>
      <c r="B198" s="201"/>
      <c r="C198" s="202"/>
      <c r="D198" s="38">
        <f t="shared" ref="D198:I198" si="29">SUM(D162:D194)/D195</f>
        <v>77.909090909090907</v>
      </c>
      <c r="E198" s="38">
        <f t="shared" si="29"/>
        <v>59.666666666666664</v>
      </c>
      <c r="F198" s="38">
        <f t="shared" si="29"/>
        <v>68.939393939393938</v>
      </c>
      <c r="G198" s="38">
        <f t="shared" si="29"/>
        <v>54.258064516129032</v>
      </c>
      <c r="H198" s="39">
        <f t="shared" si="29"/>
        <v>64.903225806451616</v>
      </c>
      <c r="I198" s="39">
        <f t="shared" si="29"/>
        <v>66.848484848484844</v>
      </c>
      <c r="J198" s="32"/>
      <c r="K198" s="32"/>
      <c r="L198" s="33"/>
    </row>
    <row r="199" spans="1:12" ht="23.1" customHeight="1">
      <c r="A199" s="189" t="s">
        <v>17</v>
      </c>
      <c r="B199" s="190"/>
      <c r="C199" s="191"/>
      <c r="D199" s="34">
        <f t="shared" ref="D199:I199" si="30">COUNTIF(D162:D194,"&lt;=100")-D200-D201-D202-D203</f>
        <v>1</v>
      </c>
      <c r="E199" s="34">
        <f t="shared" si="30"/>
        <v>5</v>
      </c>
      <c r="F199" s="34">
        <f t="shared" si="30"/>
        <v>4</v>
      </c>
      <c r="G199" s="34">
        <f t="shared" si="30"/>
        <v>0</v>
      </c>
      <c r="H199" s="34">
        <f t="shared" si="30"/>
        <v>2</v>
      </c>
      <c r="I199" s="34">
        <f t="shared" si="30"/>
        <v>1</v>
      </c>
      <c r="J199" s="32"/>
      <c r="K199" s="33"/>
    </row>
    <row r="200" spans="1:12" ht="23.1" customHeight="1">
      <c r="A200" s="189" t="s">
        <v>18</v>
      </c>
      <c r="B200" s="190"/>
      <c r="C200" s="191"/>
      <c r="D200" s="34">
        <f t="shared" ref="D200:I200" si="31">COUNTIF(D162:D194,"&lt;89")-D201-D202-D203</f>
        <v>26</v>
      </c>
      <c r="E200" s="34">
        <f t="shared" si="31"/>
        <v>3</v>
      </c>
      <c r="F200" s="34">
        <f t="shared" si="31"/>
        <v>9</v>
      </c>
      <c r="G200" s="34">
        <f t="shared" si="31"/>
        <v>8</v>
      </c>
      <c r="H200" s="34">
        <f t="shared" si="31"/>
        <v>5</v>
      </c>
      <c r="I200" s="34">
        <f t="shared" si="31"/>
        <v>6</v>
      </c>
      <c r="J200" s="32"/>
      <c r="K200" s="33"/>
    </row>
    <row r="201" spans="1:12" ht="23.1" customHeight="1">
      <c r="A201" s="189" t="s">
        <v>13</v>
      </c>
      <c r="B201" s="190"/>
      <c r="C201" s="191"/>
      <c r="D201" s="34">
        <f t="shared" ref="D201:I201" si="32">COUNTIF(D162:D194,"&lt;74")-D202-D203</f>
        <v>6</v>
      </c>
      <c r="E201" s="34">
        <f t="shared" si="32"/>
        <v>6</v>
      </c>
      <c r="F201" s="34">
        <f t="shared" si="32"/>
        <v>13</v>
      </c>
      <c r="G201" s="34">
        <f t="shared" si="32"/>
        <v>6</v>
      </c>
      <c r="H201" s="34">
        <f t="shared" si="32"/>
        <v>14</v>
      </c>
      <c r="I201" s="34">
        <f t="shared" si="32"/>
        <v>18</v>
      </c>
      <c r="J201" s="32"/>
      <c r="K201" s="33"/>
    </row>
    <row r="202" spans="1:12" ht="23.1" customHeight="1">
      <c r="A202" s="189" t="s">
        <v>19</v>
      </c>
      <c r="B202" s="190"/>
      <c r="C202" s="191"/>
      <c r="D202" s="34">
        <f t="shared" ref="D202:I202" si="33">COUNTIF(D162:D194,"&lt;59")-D203</f>
        <v>0</v>
      </c>
      <c r="E202" s="34">
        <f t="shared" si="33"/>
        <v>19</v>
      </c>
      <c r="F202" s="34">
        <f t="shared" si="33"/>
        <v>6</v>
      </c>
      <c r="G202" s="34">
        <f t="shared" si="33"/>
        <v>13</v>
      </c>
      <c r="H202" s="34">
        <f t="shared" si="33"/>
        <v>10</v>
      </c>
      <c r="I202" s="34">
        <f t="shared" si="33"/>
        <v>8</v>
      </c>
      <c r="J202" s="32"/>
      <c r="K202" s="33"/>
    </row>
    <row r="203" spans="1:12" ht="23.1" customHeight="1">
      <c r="A203" s="189" t="s">
        <v>20</v>
      </c>
      <c r="B203" s="190"/>
      <c r="C203" s="191"/>
      <c r="D203" s="34">
        <f t="shared" ref="D203:I203" si="34">COUNTIF(D162:D194,"&lt;33")</f>
        <v>0</v>
      </c>
      <c r="E203" s="34">
        <f t="shared" si="34"/>
        <v>0</v>
      </c>
      <c r="F203" s="34">
        <f t="shared" si="34"/>
        <v>1</v>
      </c>
      <c r="G203" s="34">
        <f t="shared" si="34"/>
        <v>4</v>
      </c>
      <c r="H203" s="34">
        <f t="shared" si="34"/>
        <v>0</v>
      </c>
      <c r="I203" s="34">
        <f t="shared" si="34"/>
        <v>0</v>
      </c>
      <c r="J203" s="40"/>
      <c r="K203" s="33"/>
    </row>
    <row r="204" spans="1:12" ht="23.1" customHeight="1">
      <c r="A204" s="189" t="s">
        <v>17</v>
      </c>
      <c r="B204" s="190"/>
      <c r="C204" s="191"/>
      <c r="D204" s="34">
        <f t="shared" ref="D204:I204" si="35">D199/D195  *100</f>
        <v>3.0303030303030303</v>
      </c>
      <c r="E204" s="44">
        <f t="shared" si="35"/>
        <v>15.151515151515152</v>
      </c>
      <c r="F204" s="34">
        <f t="shared" si="35"/>
        <v>12.121212121212121</v>
      </c>
      <c r="G204" s="34">
        <f t="shared" si="35"/>
        <v>0</v>
      </c>
      <c r="H204" s="34">
        <f t="shared" si="35"/>
        <v>6.4516129032258061</v>
      </c>
      <c r="I204" s="34">
        <f t="shared" si="35"/>
        <v>3.0303030303030303</v>
      </c>
      <c r="J204" s="40"/>
      <c r="K204" s="40"/>
      <c r="L204" s="33"/>
    </row>
    <row r="205" spans="1:12" ht="23.1" customHeight="1">
      <c r="A205" s="189" t="s">
        <v>18</v>
      </c>
      <c r="B205" s="190"/>
      <c r="C205" s="191"/>
      <c r="D205" s="34">
        <f t="shared" ref="D205:I205" si="36">D200/D195  *100</f>
        <v>78.787878787878782</v>
      </c>
      <c r="E205" s="44">
        <f t="shared" si="36"/>
        <v>9.0909090909090917</v>
      </c>
      <c r="F205" s="34">
        <f t="shared" si="36"/>
        <v>27.27272727272727</v>
      </c>
      <c r="G205" s="34">
        <f t="shared" si="36"/>
        <v>25.806451612903224</v>
      </c>
      <c r="H205" s="34">
        <f t="shared" si="36"/>
        <v>16.129032258064516</v>
      </c>
      <c r="I205" s="34">
        <f t="shared" si="36"/>
        <v>18.181818181818183</v>
      </c>
      <c r="J205" s="40"/>
      <c r="K205" s="40"/>
      <c r="L205" s="33"/>
    </row>
    <row r="206" spans="1:12" ht="23.1" customHeight="1">
      <c r="A206" s="189" t="s">
        <v>13</v>
      </c>
      <c r="B206" s="190"/>
      <c r="C206" s="191"/>
      <c r="D206" s="34">
        <f t="shared" ref="D206:I206" si="37">D201/D195  *100</f>
        <v>18.181818181818183</v>
      </c>
      <c r="E206" s="44">
        <f t="shared" si="37"/>
        <v>18.181818181818183</v>
      </c>
      <c r="F206" s="34">
        <f t="shared" si="37"/>
        <v>39.393939393939391</v>
      </c>
      <c r="G206" s="34">
        <f t="shared" si="37"/>
        <v>19.35483870967742</v>
      </c>
      <c r="H206" s="34">
        <f t="shared" si="37"/>
        <v>45.161290322580641</v>
      </c>
      <c r="I206" s="34">
        <f t="shared" si="37"/>
        <v>54.54545454545454</v>
      </c>
      <c r="J206" s="40"/>
      <c r="K206" s="40"/>
      <c r="L206" s="33"/>
    </row>
    <row r="207" spans="1:12" ht="23.1" customHeight="1">
      <c r="A207" s="189" t="s">
        <v>19</v>
      </c>
      <c r="B207" s="190"/>
      <c r="C207" s="191"/>
      <c r="D207" s="34">
        <f t="shared" ref="D207:I207" si="38">D202/D195  *100</f>
        <v>0</v>
      </c>
      <c r="E207" s="44">
        <f t="shared" si="38"/>
        <v>57.575757575757578</v>
      </c>
      <c r="F207" s="34">
        <f t="shared" si="38"/>
        <v>18.181818181818183</v>
      </c>
      <c r="G207" s="34">
        <f t="shared" si="38"/>
        <v>41.935483870967744</v>
      </c>
      <c r="H207" s="34">
        <f t="shared" si="38"/>
        <v>32.258064516129032</v>
      </c>
      <c r="I207" s="34">
        <f t="shared" si="38"/>
        <v>24.242424242424242</v>
      </c>
      <c r="J207" s="40"/>
      <c r="K207" s="40"/>
      <c r="L207" s="33"/>
    </row>
    <row r="208" spans="1:12" ht="23.1" customHeight="1" thickBot="1">
      <c r="A208" s="192" t="s">
        <v>20</v>
      </c>
      <c r="B208" s="193"/>
      <c r="C208" s="194"/>
      <c r="D208" s="34">
        <f t="shared" ref="D208:I208" si="39">D203/D195  *100</f>
        <v>0</v>
      </c>
      <c r="E208" s="44">
        <f t="shared" si="39"/>
        <v>0</v>
      </c>
      <c r="F208" s="34">
        <f t="shared" si="39"/>
        <v>3.0303030303030303</v>
      </c>
      <c r="G208" s="34">
        <f t="shared" si="39"/>
        <v>12.903225806451612</v>
      </c>
      <c r="H208" s="34">
        <f t="shared" si="39"/>
        <v>0</v>
      </c>
      <c r="I208" s="34">
        <f t="shared" si="39"/>
        <v>0</v>
      </c>
      <c r="J208" s="40"/>
      <c r="K208" s="40"/>
      <c r="L208" s="33"/>
    </row>
    <row r="210" spans="1:12" ht="23.1" customHeight="1">
      <c r="A210" s="195" t="s">
        <v>21</v>
      </c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</row>
    <row r="213" spans="1:12" ht="23.1" customHeight="1">
      <c r="A213" s="196" t="s">
        <v>0</v>
      </c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</row>
    <row r="214" spans="1:12" ht="23.1" customHeight="1" thickBot="1">
      <c r="A214" s="196" t="s">
        <v>111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</row>
    <row r="215" spans="1:12" ht="23.1" customHeight="1">
      <c r="A215" s="51" t="s">
        <v>8</v>
      </c>
      <c r="B215" s="52" t="s">
        <v>9</v>
      </c>
      <c r="C215" s="52" t="s">
        <v>14</v>
      </c>
      <c r="D215" s="52" t="s">
        <v>1</v>
      </c>
      <c r="E215" s="52" t="s">
        <v>15</v>
      </c>
      <c r="F215" s="52" t="s">
        <v>10</v>
      </c>
      <c r="G215" s="52" t="s">
        <v>11</v>
      </c>
      <c r="H215" s="52" t="s">
        <v>12</v>
      </c>
      <c r="I215" s="52"/>
      <c r="J215" s="52" t="s">
        <v>2</v>
      </c>
      <c r="K215" s="52" t="s">
        <v>3</v>
      </c>
      <c r="L215" s="53" t="s">
        <v>16</v>
      </c>
    </row>
    <row r="216" spans="1:12" ht="23.1" customHeight="1">
      <c r="A216" s="13">
        <v>1</v>
      </c>
      <c r="B216" s="7" t="s">
        <v>27</v>
      </c>
      <c r="C216" s="8" t="s">
        <v>28</v>
      </c>
      <c r="D216" s="14">
        <v>33</v>
      </c>
      <c r="E216" s="14">
        <v>17</v>
      </c>
      <c r="F216" s="14">
        <v>16</v>
      </c>
      <c r="G216" s="14">
        <v>12</v>
      </c>
      <c r="H216" s="14">
        <v>34</v>
      </c>
      <c r="I216" s="14"/>
      <c r="J216" s="15">
        <f>SUM(D216:H216)</f>
        <v>112</v>
      </c>
      <c r="K216" s="16">
        <f>J216/2</f>
        <v>56</v>
      </c>
      <c r="L216" s="17">
        <f>RANK(K216,K$216:K$248)</f>
        <v>32</v>
      </c>
    </row>
    <row r="217" spans="1:12" ht="23.1" customHeight="1">
      <c r="A217" s="13">
        <v>2</v>
      </c>
      <c r="B217" s="7" t="s">
        <v>29</v>
      </c>
      <c r="C217" s="8" t="s">
        <v>30</v>
      </c>
      <c r="D217" s="14">
        <v>25</v>
      </c>
      <c r="E217" s="14">
        <v>28</v>
      </c>
      <c r="F217" s="14">
        <v>16</v>
      </c>
      <c r="G217" s="14">
        <v>22</v>
      </c>
      <c r="H217" s="14">
        <v>31</v>
      </c>
      <c r="I217" s="14"/>
      <c r="J217" s="15">
        <f t="shared" ref="J217:J248" si="40">SUM(D217:H217)</f>
        <v>122</v>
      </c>
      <c r="K217" s="16">
        <f t="shared" ref="K217:K248" si="41">J217/2</f>
        <v>61</v>
      </c>
      <c r="L217" s="17">
        <f t="shared" ref="L217:L248" si="42">RANK(K217,K$216:K$248)</f>
        <v>28</v>
      </c>
    </row>
    <row r="218" spans="1:12" ht="23.1" customHeight="1">
      <c r="A218" s="13">
        <v>3</v>
      </c>
      <c r="B218" s="7" t="s">
        <v>29</v>
      </c>
      <c r="C218" s="8" t="s">
        <v>31</v>
      </c>
      <c r="D218" s="14">
        <v>28</v>
      </c>
      <c r="E218" s="14">
        <v>31</v>
      </c>
      <c r="F218" s="14">
        <v>28</v>
      </c>
      <c r="G218" s="14">
        <v>14</v>
      </c>
      <c r="H218" s="14">
        <v>28</v>
      </c>
      <c r="I218" s="14"/>
      <c r="J218" s="15">
        <f t="shared" si="40"/>
        <v>129</v>
      </c>
      <c r="K218" s="16">
        <f t="shared" si="41"/>
        <v>64.5</v>
      </c>
      <c r="L218" s="17">
        <f t="shared" si="42"/>
        <v>25</v>
      </c>
    </row>
    <row r="219" spans="1:12" ht="23.1" customHeight="1">
      <c r="A219" s="13">
        <v>4</v>
      </c>
      <c r="B219" s="7" t="s">
        <v>32</v>
      </c>
      <c r="C219" s="8" t="s">
        <v>33</v>
      </c>
      <c r="D219" s="14">
        <v>31</v>
      </c>
      <c r="E219" s="14">
        <v>33</v>
      </c>
      <c r="F219" s="14">
        <v>25</v>
      </c>
      <c r="G219" s="14">
        <v>19</v>
      </c>
      <c r="H219" s="14">
        <v>27</v>
      </c>
      <c r="I219" s="14"/>
      <c r="J219" s="15">
        <f t="shared" si="40"/>
        <v>135</v>
      </c>
      <c r="K219" s="16">
        <f t="shared" si="41"/>
        <v>67.5</v>
      </c>
      <c r="L219" s="17">
        <f t="shared" si="42"/>
        <v>21</v>
      </c>
    </row>
    <row r="220" spans="1:12" ht="23.1" customHeight="1">
      <c r="A220" s="13">
        <v>5</v>
      </c>
      <c r="B220" s="18" t="s">
        <v>29</v>
      </c>
      <c r="C220" s="54" t="s">
        <v>34</v>
      </c>
      <c r="D220" s="14">
        <v>34</v>
      </c>
      <c r="E220" s="14">
        <v>35</v>
      </c>
      <c r="F220" s="14">
        <v>16</v>
      </c>
      <c r="G220" s="14">
        <v>12</v>
      </c>
      <c r="H220" s="14">
        <v>34</v>
      </c>
      <c r="I220" s="14"/>
      <c r="J220" s="15">
        <f t="shared" si="40"/>
        <v>131</v>
      </c>
      <c r="K220" s="16">
        <f t="shared" si="41"/>
        <v>65.5</v>
      </c>
      <c r="L220" s="17">
        <f t="shared" si="42"/>
        <v>23</v>
      </c>
    </row>
    <row r="221" spans="1:12" ht="23.1" customHeight="1">
      <c r="A221" s="13">
        <v>6</v>
      </c>
      <c r="B221" s="18" t="s">
        <v>32</v>
      </c>
      <c r="C221" s="8" t="s">
        <v>35</v>
      </c>
      <c r="D221" s="14">
        <v>37</v>
      </c>
      <c r="E221" s="14">
        <v>37</v>
      </c>
      <c r="F221" s="14">
        <v>34</v>
      </c>
      <c r="G221" s="14">
        <v>35</v>
      </c>
      <c r="H221" s="14">
        <v>39</v>
      </c>
      <c r="I221" s="14"/>
      <c r="J221" s="15">
        <f t="shared" si="40"/>
        <v>182</v>
      </c>
      <c r="K221" s="16">
        <f t="shared" si="41"/>
        <v>91</v>
      </c>
      <c r="L221" s="17">
        <f t="shared" si="42"/>
        <v>1</v>
      </c>
    </row>
    <row r="222" spans="1:12" ht="23.1" customHeight="1">
      <c r="A222" s="19">
        <v>7</v>
      </c>
      <c r="B222" s="18" t="s">
        <v>36</v>
      </c>
      <c r="C222" s="8" t="s">
        <v>37</v>
      </c>
      <c r="D222" s="20">
        <v>35</v>
      </c>
      <c r="E222" s="20">
        <v>33</v>
      </c>
      <c r="F222" s="14">
        <v>16</v>
      </c>
      <c r="G222" s="14">
        <v>23</v>
      </c>
      <c r="H222" s="14">
        <v>31</v>
      </c>
      <c r="I222" s="14"/>
      <c r="J222" s="15">
        <f t="shared" si="40"/>
        <v>138</v>
      </c>
      <c r="K222" s="16">
        <f t="shared" si="41"/>
        <v>69</v>
      </c>
      <c r="L222" s="17">
        <f t="shared" si="42"/>
        <v>18</v>
      </c>
    </row>
    <row r="223" spans="1:12" ht="23.1" customHeight="1">
      <c r="A223" s="19">
        <v>8</v>
      </c>
      <c r="B223" s="18" t="s">
        <v>29</v>
      </c>
      <c r="C223" s="8" t="s">
        <v>38</v>
      </c>
      <c r="D223" s="20">
        <v>33</v>
      </c>
      <c r="E223" s="20">
        <v>23</v>
      </c>
      <c r="F223" s="14">
        <v>16</v>
      </c>
      <c r="G223" s="14">
        <v>13</v>
      </c>
      <c r="H223" s="14">
        <v>36</v>
      </c>
      <c r="I223" s="14"/>
      <c r="J223" s="15">
        <f t="shared" si="40"/>
        <v>121</v>
      </c>
      <c r="K223" s="16">
        <f t="shared" si="41"/>
        <v>60.5</v>
      </c>
      <c r="L223" s="17">
        <f t="shared" si="42"/>
        <v>30</v>
      </c>
    </row>
    <row r="224" spans="1:12" ht="23.1" customHeight="1">
      <c r="A224" s="19">
        <v>9</v>
      </c>
      <c r="B224" s="18" t="s">
        <v>32</v>
      </c>
      <c r="C224" s="8" t="s">
        <v>120</v>
      </c>
      <c r="D224" s="21">
        <v>36</v>
      </c>
      <c r="E224" s="21">
        <v>33</v>
      </c>
      <c r="F224" s="14">
        <v>25</v>
      </c>
      <c r="G224" s="14">
        <v>22</v>
      </c>
      <c r="H224" s="14">
        <v>39</v>
      </c>
      <c r="I224" s="14"/>
      <c r="J224" s="15">
        <f t="shared" si="40"/>
        <v>155</v>
      </c>
      <c r="K224" s="16">
        <f t="shared" si="41"/>
        <v>77.5</v>
      </c>
      <c r="L224" s="17">
        <f t="shared" si="42"/>
        <v>10</v>
      </c>
    </row>
    <row r="225" spans="1:12" ht="23.1" customHeight="1">
      <c r="A225" s="19">
        <v>10</v>
      </c>
      <c r="B225" s="18" t="s">
        <v>36</v>
      </c>
      <c r="C225" s="8" t="s">
        <v>39</v>
      </c>
      <c r="D225" s="20">
        <v>24</v>
      </c>
      <c r="E225" s="20">
        <v>32</v>
      </c>
      <c r="F225" s="14">
        <v>31</v>
      </c>
      <c r="G225" s="14">
        <v>26</v>
      </c>
      <c r="H225" s="14">
        <v>36</v>
      </c>
      <c r="I225" s="14"/>
      <c r="J225" s="15">
        <f t="shared" si="40"/>
        <v>149</v>
      </c>
      <c r="K225" s="16">
        <f t="shared" si="41"/>
        <v>74.5</v>
      </c>
      <c r="L225" s="17">
        <f t="shared" si="42"/>
        <v>11</v>
      </c>
    </row>
    <row r="226" spans="1:12" ht="23.1" customHeight="1">
      <c r="A226" s="19">
        <v>11</v>
      </c>
      <c r="B226" s="18" t="s">
        <v>29</v>
      </c>
      <c r="C226" s="8" t="s">
        <v>121</v>
      </c>
      <c r="D226" s="20">
        <v>34</v>
      </c>
      <c r="E226" s="20">
        <v>33</v>
      </c>
      <c r="F226" s="14">
        <v>32</v>
      </c>
      <c r="G226" s="14">
        <v>38</v>
      </c>
      <c r="H226" s="14">
        <v>36</v>
      </c>
      <c r="I226" s="14"/>
      <c r="J226" s="15">
        <f t="shared" si="40"/>
        <v>173</v>
      </c>
      <c r="K226" s="16">
        <f t="shared" si="41"/>
        <v>86.5</v>
      </c>
      <c r="L226" s="17">
        <f t="shared" si="42"/>
        <v>2</v>
      </c>
    </row>
    <row r="227" spans="1:12" ht="23.1" customHeight="1">
      <c r="A227" s="19">
        <v>12</v>
      </c>
      <c r="B227" s="18" t="s">
        <v>27</v>
      </c>
      <c r="C227" s="8" t="s">
        <v>40</v>
      </c>
      <c r="D227" s="20">
        <v>29</v>
      </c>
      <c r="E227" s="20">
        <v>38</v>
      </c>
      <c r="F227" s="14">
        <v>23</v>
      </c>
      <c r="G227" s="14">
        <v>19</v>
      </c>
      <c r="H227" s="14">
        <v>38</v>
      </c>
      <c r="I227" s="14"/>
      <c r="J227" s="15">
        <f t="shared" si="40"/>
        <v>147</v>
      </c>
      <c r="K227" s="16">
        <f t="shared" si="41"/>
        <v>73.5</v>
      </c>
      <c r="L227" s="17">
        <f t="shared" si="42"/>
        <v>14</v>
      </c>
    </row>
    <row r="228" spans="1:12" ht="23.1" customHeight="1">
      <c r="A228" s="19">
        <v>13</v>
      </c>
      <c r="B228" s="18" t="s">
        <v>36</v>
      </c>
      <c r="C228" s="8" t="s">
        <v>41</v>
      </c>
      <c r="D228" s="20">
        <v>34</v>
      </c>
      <c r="E228" s="20">
        <v>35</v>
      </c>
      <c r="F228" s="14">
        <v>21</v>
      </c>
      <c r="G228" s="14">
        <v>20</v>
      </c>
      <c r="H228" s="14">
        <v>36</v>
      </c>
      <c r="I228" s="14"/>
      <c r="J228" s="15">
        <f t="shared" si="40"/>
        <v>146</v>
      </c>
      <c r="K228" s="16">
        <f t="shared" si="41"/>
        <v>73</v>
      </c>
      <c r="L228" s="17">
        <f t="shared" si="42"/>
        <v>15</v>
      </c>
    </row>
    <row r="229" spans="1:12" ht="23.1" customHeight="1">
      <c r="A229" s="19">
        <v>14</v>
      </c>
      <c r="B229" s="18" t="s">
        <v>27</v>
      </c>
      <c r="C229" s="8" t="s">
        <v>42</v>
      </c>
      <c r="D229" s="20">
        <v>33</v>
      </c>
      <c r="E229" s="20">
        <v>37</v>
      </c>
      <c r="F229" s="14">
        <v>28</v>
      </c>
      <c r="G229" s="14">
        <v>28</v>
      </c>
      <c r="H229" s="14">
        <v>35</v>
      </c>
      <c r="I229" s="14"/>
      <c r="J229" s="15">
        <f t="shared" si="40"/>
        <v>161</v>
      </c>
      <c r="K229" s="16">
        <f t="shared" si="41"/>
        <v>80.5</v>
      </c>
      <c r="L229" s="17">
        <f t="shared" si="42"/>
        <v>5</v>
      </c>
    </row>
    <row r="230" spans="1:12" ht="23.1" customHeight="1">
      <c r="A230" s="19">
        <v>15</v>
      </c>
      <c r="B230" s="18" t="s">
        <v>27</v>
      </c>
      <c r="C230" s="55" t="s">
        <v>43</v>
      </c>
      <c r="D230" s="20">
        <v>29</v>
      </c>
      <c r="E230" s="20">
        <v>29</v>
      </c>
      <c r="F230" s="14">
        <v>25</v>
      </c>
      <c r="G230" s="14">
        <v>11</v>
      </c>
      <c r="H230" s="14">
        <v>36</v>
      </c>
      <c r="I230" s="14"/>
      <c r="J230" s="15">
        <f t="shared" si="40"/>
        <v>130</v>
      </c>
      <c r="K230" s="16">
        <f t="shared" si="41"/>
        <v>65</v>
      </c>
      <c r="L230" s="17">
        <f t="shared" si="42"/>
        <v>24</v>
      </c>
    </row>
    <row r="231" spans="1:12" ht="23.1" customHeight="1">
      <c r="A231" s="19">
        <v>16</v>
      </c>
      <c r="B231" s="18" t="s">
        <v>32</v>
      </c>
      <c r="C231" s="8" t="s">
        <v>44</v>
      </c>
      <c r="D231" s="20">
        <v>27</v>
      </c>
      <c r="E231" s="20">
        <v>31</v>
      </c>
      <c r="F231" s="14">
        <v>24</v>
      </c>
      <c r="G231" s="14">
        <v>23</v>
      </c>
      <c r="H231" s="14">
        <v>33</v>
      </c>
      <c r="I231" s="14"/>
      <c r="J231" s="15">
        <f t="shared" si="40"/>
        <v>138</v>
      </c>
      <c r="K231" s="16">
        <f t="shared" si="41"/>
        <v>69</v>
      </c>
      <c r="L231" s="17">
        <f t="shared" si="42"/>
        <v>18</v>
      </c>
    </row>
    <row r="232" spans="1:12" ht="23.1" customHeight="1">
      <c r="A232" s="19">
        <v>17</v>
      </c>
      <c r="B232" s="18" t="s">
        <v>27</v>
      </c>
      <c r="C232" s="8" t="s">
        <v>45</v>
      </c>
      <c r="D232" s="20">
        <v>37</v>
      </c>
      <c r="E232" s="20">
        <v>38</v>
      </c>
      <c r="F232" s="14">
        <v>27</v>
      </c>
      <c r="G232" s="14">
        <v>18</v>
      </c>
      <c r="H232" s="14">
        <v>37</v>
      </c>
      <c r="I232" s="14"/>
      <c r="J232" s="15">
        <f t="shared" si="40"/>
        <v>157</v>
      </c>
      <c r="K232" s="16">
        <f t="shared" si="41"/>
        <v>78.5</v>
      </c>
      <c r="L232" s="17">
        <f t="shared" si="42"/>
        <v>8</v>
      </c>
    </row>
    <row r="233" spans="1:12" ht="23.1" customHeight="1">
      <c r="A233" s="19">
        <v>18</v>
      </c>
      <c r="B233" s="18" t="s">
        <v>27</v>
      </c>
      <c r="C233" s="8" t="s">
        <v>46</v>
      </c>
      <c r="D233" s="20">
        <v>35</v>
      </c>
      <c r="E233" s="20">
        <v>28</v>
      </c>
      <c r="F233" s="14">
        <v>28</v>
      </c>
      <c r="G233" s="14">
        <v>22</v>
      </c>
      <c r="H233" s="14">
        <v>35</v>
      </c>
      <c r="I233" s="14"/>
      <c r="J233" s="15">
        <f t="shared" si="40"/>
        <v>148</v>
      </c>
      <c r="K233" s="16">
        <f t="shared" si="41"/>
        <v>74</v>
      </c>
      <c r="L233" s="17">
        <f t="shared" si="42"/>
        <v>12</v>
      </c>
    </row>
    <row r="234" spans="1:12" ht="23.1" customHeight="1">
      <c r="A234" s="19">
        <v>19</v>
      </c>
      <c r="B234" s="18" t="s">
        <v>27</v>
      </c>
      <c r="C234" s="8" t="s">
        <v>47</v>
      </c>
      <c r="D234" s="20">
        <v>26</v>
      </c>
      <c r="E234" s="20">
        <v>30</v>
      </c>
      <c r="F234" s="14">
        <v>16</v>
      </c>
      <c r="G234" s="14">
        <v>19</v>
      </c>
      <c r="H234" s="14">
        <v>32</v>
      </c>
      <c r="I234" s="14"/>
      <c r="J234" s="15">
        <f t="shared" si="40"/>
        <v>123</v>
      </c>
      <c r="K234" s="16">
        <f t="shared" si="41"/>
        <v>61.5</v>
      </c>
      <c r="L234" s="17">
        <f t="shared" si="42"/>
        <v>27</v>
      </c>
    </row>
    <row r="235" spans="1:12" ht="23.1" customHeight="1">
      <c r="A235" s="19">
        <v>20</v>
      </c>
      <c r="B235" s="18" t="s">
        <v>32</v>
      </c>
      <c r="C235" s="8" t="s">
        <v>48</v>
      </c>
      <c r="D235" s="20">
        <v>30</v>
      </c>
      <c r="E235" s="20">
        <v>37</v>
      </c>
      <c r="F235" s="14">
        <v>28</v>
      </c>
      <c r="G235" s="14">
        <v>30</v>
      </c>
      <c r="H235" s="14">
        <v>35</v>
      </c>
      <c r="I235" s="14"/>
      <c r="J235" s="15">
        <f t="shared" si="40"/>
        <v>160</v>
      </c>
      <c r="K235" s="16">
        <f t="shared" si="41"/>
        <v>80</v>
      </c>
      <c r="L235" s="17">
        <f t="shared" si="42"/>
        <v>6</v>
      </c>
    </row>
    <row r="236" spans="1:12" ht="23.1" customHeight="1">
      <c r="A236" s="19">
        <v>21</v>
      </c>
      <c r="B236" s="7" t="s">
        <v>29</v>
      </c>
      <c r="C236" s="8" t="s">
        <v>49</v>
      </c>
      <c r="D236" s="20">
        <v>23</v>
      </c>
      <c r="E236" s="20">
        <v>34</v>
      </c>
      <c r="F236" s="14">
        <v>30</v>
      </c>
      <c r="G236" s="14">
        <v>37</v>
      </c>
      <c r="H236" s="14">
        <v>35</v>
      </c>
      <c r="I236" s="14"/>
      <c r="J236" s="15">
        <f t="shared" si="40"/>
        <v>159</v>
      </c>
      <c r="K236" s="16">
        <f t="shared" si="41"/>
        <v>79.5</v>
      </c>
      <c r="L236" s="17">
        <f t="shared" si="42"/>
        <v>7</v>
      </c>
    </row>
    <row r="237" spans="1:12" ht="23.1" customHeight="1">
      <c r="A237" s="19">
        <v>22</v>
      </c>
      <c r="B237" s="7" t="s">
        <v>32</v>
      </c>
      <c r="C237" s="8" t="s">
        <v>50</v>
      </c>
      <c r="D237" s="20">
        <v>20</v>
      </c>
      <c r="E237" s="20">
        <v>21</v>
      </c>
      <c r="F237" s="14">
        <v>16</v>
      </c>
      <c r="G237" s="14">
        <v>14</v>
      </c>
      <c r="H237" s="14">
        <v>36</v>
      </c>
      <c r="I237" s="14"/>
      <c r="J237" s="15">
        <f t="shared" si="40"/>
        <v>107</v>
      </c>
      <c r="K237" s="16">
        <f t="shared" si="41"/>
        <v>53.5</v>
      </c>
      <c r="L237" s="17">
        <f t="shared" si="42"/>
        <v>33</v>
      </c>
    </row>
    <row r="238" spans="1:12" ht="23.1" customHeight="1">
      <c r="A238" s="19">
        <v>23</v>
      </c>
      <c r="B238" s="7" t="s">
        <v>36</v>
      </c>
      <c r="C238" s="8" t="s">
        <v>51</v>
      </c>
      <c r="D238" s="20">
        <v>34</v>
      </c>
      <c r="E238" s="20">
        <v>39</v>
      </c>
      <c r="F238" s="14">
        <v>31</v>
      </c>
      <c r="G238" s="14">
        <v>28</v>
      </c>
      <c r="H238" s="14">
        <v>31</v>
      </c>
      <c r="I238" s="14"/>
      <c r="J238" s="15">
        <f t="shared" si="40"/>
        <v>163</v>
      </c>
      <c r="K238" s="16">
        <f t="shared" si="41"/>
        <v>81.5</v>
      </c>
      <c r="L238" s="17">
        <f t="shared" si="42"/>
        <v>4</v>
      </c>
    </row>
    <row r="239" spans="1:12" ht="23.1" customHeight="1">
      <c r="A239" s="19">
        <v>24</v>
      </c>
      <c r="B239" s="7" t="s">
        <v>32</v>
      </c>
      <c r="C239" s="8" t="s">
        <v>52</v>
      </c>
      <c r="D239" s="20">
        <v>29</v>
      </c>
      <c r="E239" s="20">
        <v>30</v>
      </c>
      <c r="F239" s="14">
        <v>28</v>
      </c>
      <c r="G239" s="14">
        <v>26</v>
      </c>
      <c r="H239" s="14">
        <v>32</v>
      </c>
      <c r="I239" s="14"/>
      <c r="J239" s="15">
        <f t="shared" si="40"/>
        <v>145</v>
      </c>
      <c r="K239" s="16">
        <f t="shared" si="41"/>
        <v>72.5</v>
      </c>
      <c r="L239" s="17">
        <f t="shared" si="42"/>
        <v>16</v>
      </c>
    </row>
    <row r="240" spans="1:12" ht="23.1" customHeight="1">
      <c r="A240" s="19">
        <v>25</v>
      </c>
      <c r="B240" s="7" t="s">
        <v>32</v>
      </c>
      <c r="C240" s="8" t="s">
        <v>53</v>
      </c>
      <c r="D240" s="20">
        <v>24</v>
      </c>
      <c r="E240" s="20">
        <v>34</v>
      </c>
      <c r="F240" s="14">
        <v>16</v>
      </c>
      <c r="G240" s="14">
        <v>27</v>
      </c>
      <c r="H240" s="14">
        <v>37</v>
      </c>
      <c r="I240" s="14"/>
      <c r="J240" s="15">
        <f t="shared" si="40"/>
        <v>138</v>
      </c>
      <c r="K240" s="16">
        <f t="shared" si="41"/>
        <v>69</v>
      </c>
      <c r="L240" s="17">
        <f t="shared" si="42"/>
        <v>18</v>
      </c>
    </row>
    <row r="241" spans="1:12" ht="23.1" customHeight="1">
      <c r="A241" s="19">
        <v>26</v>
      </c>
      <c r="B241" s="18" t="s">
        <v>36</v>
      </c>
      <c r="C241" s="8" t="s">
        <v>54</v>
      </c>
      <c r="D241" s="20">
        <v>34</v>
      </c>
      <c r="E241" s="20">
        <v>36</v>
      </c>
      <c r="F241" s="14">
        <v>28</v>
      </c>
      <c r="G241" s="14">
        <v>30</v>
      </c>
      <c r="H241" s="14">
        <v>37</v>
      </c>
      <c r="I241" s="14"/>
      <c r="J241" s="15">
        <f t="shared" si="40"/>
        <v>165</v>
      </c>
      <c r="K241" s="16">
        <f t="shared" si="41"/>
        <v>82.5</v>
      </c>
      <c r="L241" s="17">
        <f t="shared" si="42"/>
        <v>3</v>
      </c>
    </row>
    <row r="242" spans="1:12" ht="23.1" customHeight="1">
      <c r="A242" s="19">
        <v>27</v>
      </c>
      <c r="B242" s="18" t="s">
        <v>29</v>
      </c>
      <c r="C242" s="8" t="s">
        <v>55</v>
      </c>
      <c r="D242" s="20">
        <v>30</v>
      </c>
      <c r="E242" s="20">
        <v>34</v>
      </c>
      <c r="F242" s="14">
        <v>31</v>
      </c>
      <c r="G242" s="14">
        <v>18</v>
      </c>
      <c r="H242" s="14">
        <v>32</v>
      </c>
      <c r="I242" s="14"/>
      <c r="J242" s="15">
        <f t="shared" si="40"/>
        <v>145</v>
      </c>
      <c r="K242" s="16">
        <f t="shared" si="41"/>
        <v>72.5</v>
      </c>
      <c r="L242" s="17">
        <f t="shared" si="42"/>
        <v>16</v>
      </c>
    </row>
    <row r="243" spans="1:12" ht="23.1" customHeight="1">
      <c r="A243" s="19">
        <v>28</v>
      </c>
      <c r="B243" s="7" t="s">
        <v>32</v>
      </c>
      <c r="C243" s="8" t="s">
        <v>56</v>
      </c>
      <c r="D243" s="20">
        <v>25</v>
      </c>
      <c r="E243" s="20">
        <v>24</v>
      </c>
      <c r="F243" s="14">
        <v>24</v>
      </c>
      <c r="G243" s="14">
        <v>25</v>
      </c>
      <c r="H243" s="14">
        <v>28</v>
      </c>
      <c r="I243" s="14"/>
      <c r="J243" s="15">
        <f t="shared" si="40"/>
        <v>126</v>
      </c>
      <c r="K243" s="16">
        <f t="shared" si="41"/>
        <v>63</v>
      </c>
      <c r="L243" s="17">
        <f t="shared" si="42"/>
        <v>26</v>
      </c>
    </row>
    <row r="244" spans="1:12" ht="23.1" customHeight="1">
      <c r="A244" s="19">
        <v>29</v>
      </c>
      <c r="B244" s="7" t="s">
        <v>32</v>
      </c>
      <c r="C244" s="8" t="s">
        <v>57</v>
      </c>
      <c r="D244" s="20"/>
      <c r="E244" s="20">
        <v>37</v>
      </c>
      <c r="F244" s="14">
        <v>22</v>
      </c>
      <c r="G244" s="14">
        <v>19</v>
      </c>
      <c r="H244" s="14">
        <v>38</v>
      </c>
      <c r="I244" s="14"/>
      <c r="J244" s="15">
        <f t="shared" si="40"/>
        <v>116</v>
      </c>
      <c r="K244" s="16">
        <f t="shared" si="41"/>
        <v>58</v>
      </c>
      <c r="L244" s="17">
        <f t="shared" si="42"/>
        <v>31</v>
      </c>
    </row>
    <row r="245" spans="1:12" ht="23.1" customHeight="1">
      <c r="A245" s="19">
        <v>30</v>
      </c>
      <c r="B245" s="7" t="s">
        <v>29</v>
      </c>
      <c r="C245" s="8" t="s">
        <v>58</v>
      </c>
      <c r="D245" s="20">
        <v>33</v>
      </c>
      <c r="E245" s="20">
        <v>28</v>
      </c>
      <c r="F245" s="14">
        <v>16</v>
      </c>
      <c r="G245" s="14">
        <v>11</v>
      </c>
      <c r="H245" s="14">
        <v>34</v>
      </c>
      <c r="I245" s="14"/>
      <c r="J245" s="15">
        <f t="shared" si="40"/>
        <v>122</v>
      </c>
      <c r="K245" s="16">
        <f t="shared" si="41"/>
        <v>61</v>
      </c>
      <c r="L245" s="17">
        <f t="shared" si="42"/>
        <v>28</v>
      </c>
    </row>
    <row r="246" spans="1:12" ht="23.1" customHeight="1">
      <c r="A246" s="19">
        <v>31</v>
      </c>
      <c r="B246" s="7" t="s">
        <v>36</v>
      </c>
      <c r="C246" s="8" t="s">
        <v>59</v>
      </c>
      <c r="D246" s="20">
        <v>29</v>
      </c>
      <c r="E246" s="20">
        <v>38</v>
      </c>
      <c r="F246" s="14">
        <v>17</v>
      </c>
      <c r="G246" s="14">
        <v>19</v>
      </c>
      <c r="H246" s="14">
        <v>32</v>
      </c>
      <c r="I246" s="14"/>
      <c r="J246" s="15">
        <f t="shared" si="40"/>
        <v>135</v>
      </c>
      <c r="K246" s="16">
        <f t="shared" si="41"/>
        <v>67.5</v>
      </c>
      <c r="L246" s="17">
        <f t="shared" si="42"/>
        <v>21</v>
      </c>
    </row>
    <row r="247" spans="1:12" ht="23.1" customHeight="1">
      <c r="A247" s="19">
        <v>32</v>
      </c>
      <c r="B247" s="7" t="s">
        <v>27</v>
      </c>
      <c r="C247" s="8" t="s">
        <v>60</v>
      </c>
      <c r="D247" s="20">
        <v>28</v>
      </c>
      <c r="E247" s="20">
        <v>28</v>
      </c>
      <c r="F247" s="14">
        <v>31</v>
      </c>
      <c r="G247" s="14">
        <v>25</v>
      </c>
      <c r="H247" s="14">
        <v>36</v>
      </c>
      <c r="I247" s="14"/>
      <c r="J247" s="15">
        <f t="shared" si="40"/>
        <v>148</v>
      </c>
      <c r="K247" s="16">
        <f t="shared" si="41"/>
        <v>74</v>
      </c>
      <c r="L247" s="17">
        <f t="shared" si="42"/>
        <v>12</v>
      </c>
    </row>
    <row r="248" spans="1:12" ht="23.1" customHeight="1" thickBot="1">
      <c r="A248" s="19">
        <v>33</v>
      </c>
      <c r="B248" s="18" t="s">
        <v>29</v>
      </c>
      <c r="C248" s="8" t="s">
        <v>61</v>
      </c>
      <c r="D248" s="20">
        <v>34</v>
      </c>
      <c r="E248" s="20">
        <v>35</v>
      </c>
      <c r="F248" s="14">
        <v>26</v>
      </c>
      <c r="G248" s="14">
        <v>27</v>
      </c>
      <c r="H248" s="14">
        <v>35</v>
      </c>
      <c r="I248" s="14"/>
      <c r="J248" s="15">
        <f t="shared" si="40"/>
        <v>157</v>
      </c>
      <c r="K248" s="16">
        <f t="shared" si="41"/>
        <v>78.5</v>
      </c>
      <c r="L248" s="17">
        <f t="shared" si="42"/>
        <v>8</v>
      </c>
    </row>
    <row r="249" spans="1:12" ht="23.1" customHeight="1">
      <c r="A249" s="197" t="s">
        <v>4</v>
      </c>
      <c r="B249" s="198"/>
      <c r="C249" s="199"/>
      <c r="D249" s="46">
        <f>COUNTIF(D216:D248,"&gt;=0")</f>
        <v>32</v>
      </c>
      <c r="E249" s="46">
        <f>COUNTIF(E216:E248,"&gt;=0")</f>
        <v>33</v>
      </c>
      <c r="F249" s="46">
        <f>COUNTIF(F216:F248,"&gt;=0")</f>
        <v>33</v>
      </c>
      <c r="G249" s="46">
        <f>COUNTIF(G216:G248,"&gt;=0")</f>
        <v>33</v>
      </c>
      <c r="H249" s="56">
        <f>COUNTIF(H216:H248,"&gt;=0")</f>
        <v>33</v>
      </c>
      <c r="I249" s="115"/>
      <c r="J249" s="32"/>
      <c r="K249" s="32"/>
      <c r="L249" s="33"/>
    </row>
    <row r="250" spans="1:12" ht="23.1" customHeight="1">
      <c r="A250" s="200" t="s">
        <v>5</v>
      </c>
      <c r="B250" s="201"/>
      <c r="C250" s="202"/>
      <c r="D250" s="34">
        <f>COUNTIF(D216:D248,"&gt;=16")</f>
        <v>32</v>
      </c>
      <c r="E250" s="34">
        <f>COUNTIF(E216:E248,"&gt;=16")</f>
        <v>33</v>
      </c>
      <c r="F250" s="34">
        <f>COUNTIF(F216:F248,"&gt;=16")</f>
        <v>33</v>
      </c>
      <c r="G250" s="34">
        <f>COUNTIF(G216:G248,"&gt;=16")</f>
        <v>26</v>
      </c>
      <c r="H250" s="35">
        <f>COUNTIF(H216:H248,"&gt;=16")</f>
        <v>33</v>
      </c>
      <c r="I250" s="113"/>
      <c r="J250" s="32"/>
      <c r="K250" s="32"/>
      <c r="L250" s="33"/>
    </row>
    <row r="251" spans="1:12" ht="23.1" customHeight="1">
      <c r="A251" s="200" t="s">
        <v>6</v>
      </c>
      <c r="B251" s="201"/>
      <c r="C251" s="202"/>
      <c r="D251" s="36">
        <f>D250/D249</f>
        <v>1</v>
      </c>
      <c r="E251" s="36">
        <f t="shared" ref="E251:H251" si="43">E250/E249</f>
        <v>1</v>
      </c>
      <c r="F251" s="36">
        <f t="shared" si="43"/>
        <v>1</v>
      </c>
      <c r="G251" s="36">
        <f t="shared" si="43"/>
        <v>0.78787878787878785</v>
      </c>
      <c r="H251" s="37">
        <f t="shared" si="43"/>
        <v>1</v>
      </c>
      <c r="I251" s="116"/>
      <c r="J251" s="32"/>
      <c r="K251" s="32"/>
      <c r="L251" s="33"/>
    </row>
    <row r="252" spans="1:12" ht="23.1" customHeight="1">
      <c r="A252" s="200" t="s">
        <v>7</v>
      </c>
      <c r="B252" s="201"/>
      <c r="C252" s="202"/>
      <c r="D252" s="38">
        <f>SUM(D216:D248)*2.5/D249</f>
        <v>76.015625</v>
      </c>
      <c r="E252" s="44">
        <f>SUM(E216:E248)*2.5/E249</f>
        <v>80</v>
      </c>
      <c r="F252" s="38">
        <f>SUM(F216:F248)*2.5/F249</f>
        <v>59.924242424242422</v>
      </c>
      <c r="G252" s="38">
        <f>SUM(G216:G248)*2.5/G249</f>
        <v>55.454545454545453</v>
      </c>
      <c r="H252" s="39">
        <f>SUM(H216:H248)*2.5/H249</f>
        <v>85.681818181818187</v>
      </c>
      <c r="I252" s="48"/>
      <c r="J252" s="32"/>
      <c r="K252" s="32"/>
      <c r="L252" s="33"/>
    </row>
    <row r="253" spans="1:12" ht="23.1" customHeight="1">
      <c r="A253" s="189" t="s">
        <v>17</v>
      </c>
      <c r="B253" s="190"/>
      <c r="C253" s="191"/>
      <c r="D253" s="34">
        <f>COUNTIF(D216:D248,"&lt;=40")-D254-D255-D256-D257</f>
        <v>3</v>
      </c>
      <c r="E253" s="34">
        <f>COUNTIF(E216:E248,"&lt;=40")-E254-E255-E256-E257</f>
        <v>9</v>
      </c>
      <c r="F253" s="34">
        <f>COUNTIF(F216:F248,"&lt;=40")-F254-F255-F256-F257</f>
        <v>0</v>
      </c>
      <c r="G253" s="34">
        <f>COUNTIF(G216:G248,"&lt;=40")-G254-G255-G256-G257</f>
        <v>2</v>
      </c>
      <c r="H253" s="35">
        <f>COUNTIF(H216:H248,"&lt;=40")-H254-H255-H256-H257</f>
        <v>14</v>
      </c>
      <c r="I253" s="113"/>
      <c r="J253" s="32"/>
      <c r="K253" s="33"/>
    </row>
    <row r="254" spans="1:12" ht="23.1" customHeight="1">
      <c r="A254" s="189" t="s">
        <v>18</v>
      </c>
      <c r="B254" s="190"/>
      <c r="C254" s="191"/>
      <c r="D254" s="34">
        <f>COUNTIF(D216:D248,"&lt;36")-D255-D256-D257</f>
        <v>15</v>
      </c>
      <c r="E254" s="34">
        <f>COUNTIF(E216:E248,"&lt;36")-E255-E256-E257</f>
        <v>15</v>
      </c>
      <c r="F254" s="34">
        <f>COUNTIF(F216:F248,"&lt;36")-F255-F256-F257</f>
        <v>7</v>
      </c>
      <c r="G254" s="34">
        <f>COUNTIF(G216:G248,"&lt;36")-G255-G256-G257</f>
        <v>3</v>
      </c>
      <c r="H254" s="35">
        <f>COUNTIF(H216:H248,"&lt;36")-H255-H256-H257</f>
        <v>16</v>
      </c>
      <c r="I254" s="113"/>
      <c r="J254" s="32"/>
      <c r="K254" s="33"/>
    </row>
    <row r="255" spans="1:12" ht="23.1" customHeight="1">
      <c r="A255" s="189" t="s">
        <v>13</v>
      </c>
      <c r="B255" s="190"/>
      <c r="C255" s="191"/>
      <c r="D255" s="34">
        <f>COUNTIF(D216:D248,"&lt;30")-D256-D257</f>
        <v>12</v>
      </c>
      <c r="E255" s="34">
        <f>COUNTIF(E216:E248,"&lt;30")-E256-E257</f>
        <v>6</v>
      </c>
      <c r="F255" s="34">
        <f>COUNTIF(F216:F248,"&lt;30")-F256-F257</f>
        <v>13</v>
      </c>
      <c r="G255" s="34">
        <f>COUNTIF(G216:G248,"&lt;30")-G256-G257</f>
        <v>8</v>
      </c>
      <c r="H255" s="35">
        <f>COUNTIF(H216:H248,"&lt;30")-H256-H257</f>
        <v>3</v>
      </c>
      <c r="I255" s="113"/>
      <c r="J255" s="32"/>
      <c r="K255" s="33"/>
    </row>
    <row r="256" spans="1:12" ht="23.1" customHeight="1">
      <c r="A256" s="189" t="s">
        <v>19</v>
      </c>
      <c r="B256" s="190"/>
      <c r="C256" s="191"/>
      <c r="D256" s="34">
        <f>COUNTIF(D216:D248,"&lt;24")-D257</f>
        <v>2</v>
      </c>
      <c r="E256" s="34">
        <f>COUNTIF(E216:E248,"&lt;24")-E257</f>
        <v>3</v>
      </c>
      <c r="F256" s="34">
        <f>COUNTIF(F216:F248,"&lt;24")-F257</f>
        <v>13</v>
      </c>
      <c r="G256" s="34">
        <f>COUNTIF(G216:G248,"&lt;24")-G257</f>
        <v>16</v>
      </c>
      <c r="H256" s="35">
        <f>COUNTIF(H216:H248,"&lt;24")-H257</f>
        <v>0</v>
      </c>
      <c r="I256" s="113"/>
      <c r="J256" s="32"/>
      <c r="K256" s="33"/>
    </row>
    <row r="257" spans="1:12" ht="23.1" customHeight="1">
      <c r="A257" s="189" t="s">
        <v>20</v>
      </c>
      <c r="B257" s="190"/>
      <c r="C257" s="191"/>
      <c r="D257" s="34">
        <f>COUNTIF(D216:D248,"&lt;13")</f>
        <v>0</v>
      </c>
      <c r="E257" s="34">
        <f>COUNTIF(E216:E248,"&lt;13")</f>
        <v>0</v>
      </c>
      <c r="F257" s="34">
        <f>COUNTIF(F216:F248,"&lt;13")</f>
        <v>0</v>
      </c>
      <c r="G257" s="34">
        <f>COUNTIF(G216:G248,"&lt;13")</f>
        <v>4</v>
      </c>
      <c r="H257" s="35">
        <f>COUNTIF(H216:H248,"&lt;13")</f>
        <v>0</v>
      </c>
      <c r="I257" s="113"/>
      <c r="J257" s="40"/>
      <c r="K257" s="33"/>
    </row>
    <row r="258" spans="1:12" ht="23.1" customHeight="1">
      <c r="A258" s="189" t="s">
        <v>17</v>
      </c>
      <c r="B258" s="190"/>
      <c r="C258" s="191"/>
      <c r="D258" s="34">
        <f>D253/D249  *100</f>
        <v>9.375</v>
      </c>
      <c r="E258" s="44">
        <f t="shared" ref="E258:H258" si="44">E253/E249  *100</f>
        <v>27.27272727272727</v>
      </c>
      <c r="F258" s="34">
        <f t="shared" si="44"/>
        <v>0</v>
      </c>
      <c r="G258" s="34">
        <f t="shared" si="44"/>
        <v>6.0606060606060606</v>
      </c>
      <c r="H258" s="35">
        <f t="shared" si="44"/>
        <v>42.424242424242422</v>
      </c>
      <c r="I258" s="113"/>
      <c r="J258" s="40"/>
      <c r="K258" s="40"/>
      <c r="L258" s="33"/>
    </row>
    <row r="259" spans="1:12" ht="23.1" customHeight="1">
      <c r="A259" s="189" t="s">
        <v>18</v>
      </c>
      <c r="B259" s="190"/>
      <c r="C259" s="191"/>
      <c r="D259" s="34">
        <f>D254/D249  *100</f>
        <v>46.875</v>
      </c>
      <c r="E259" s="44">
        <f t="shared" ref="E259:H259" si="45">E254/E249  *100</f>
        <v>45.454545454545453</v>
      </c>
      <c r="F259" s="34">
        <f t="shared" si="45"/>
        <v>21.212121212121211</v>
      </c>
      <c r="G259" s="34">
        <f t="shared" si="45"/>
        <v>9.0909090909090917</v>
      </c>
      <c r="H259" s="35">
        <f t="shared" si="45"/>
        <v>48.484848484848484</v>
      </c>
      <c r="I259" s="113"/>
      <c r="J259" s="40"/>
      <c r="K259" s="40"/>
      <c r="L259" s="33"/>
    </row>
    <row r="260" spans="1:12" ht="23.1" customHeight="1">
      <c r="A260" s="189" t="s">
        <v>13</v>
      </c>
      <c r="B260" s="190"/>
      <c r="C260" s="191"/>
      <c r="D260" s="34">
        <f>D255/D249  *100</f>
        <v>37.5</v>
      </c>
      <c r="E260" s="44">
        <f t="shared" ref="E260:H260" si="46">E255/E249  *100</f>
        <v>18.181818181818183</v>
      </c>
      <c r="F260" s="34">
        <f t="shared" si="46"/>
        <v>39.393939393939391</v>
      </c>
      <c r="G260" s="34">
        <f t="shared" si="46"/>
        <v>24.242424242424242</v>
      </c>
      <c r="H260" s="35">
        <f t="shared" si="46"/>
        <v>9.0909090909090917</v>
      </c>
      <c r="I260" s="113"/>
      <c r="J260" s="40"/>
      <c r="K260" s="40"/>
      <c r="L260" s="33"/>
    </row>
    <row r="261" spans="1:12" ht="23.1" customHeight="1">
      <c r="A261" s="189" t="s">
        <v>19</v>
      </c>
      <c r="B261" s="190"/>
      <c r="C261" s="191"/>
      <c r="D261" s="34">
        <f>D256/D249  *100</f>
        <v>6.25</v>
      </c>
      <c r="E261" s="44">
        <f t="shared" ref="E261:H261" si="47">E256/E249  *100</f>
        <v>9.0909090909090917</v>
      </c>
      <c r="F261" s="34">
        <f t="shared" si="47"/>
        <v>39.393939393939391</v>
      </c>
      <c r="G261" s="34">
        <f t="shared" si="47"/>
        <v>48.484848484848484</v>
      </c>
      <c r="H261" s="35">
        <f t="shared" si="47"/>
        <v>0</v>
      </c>
      <c r="I261" s="113"/>
      <c r="J261" s="40"/>
      <c r="K261" s="40"/>
      <c r="L261" s="33"/>
    </row>
    <row r="262" spans="1:12" ht="23.1" customHeight="1" thickBot="1">
      <c r="A262" s="192" t="s">
        <v>20</v>
      </c>
      <c r="B262" s="193"/>
      <c r="C262" s="194"/>
      <c r="D262" s="41">
        <f>D257/D249  *100</f>
        <v>0</v>
      </c>
      <c r="E262" s="45">
        <f t="shared" ref="E262:H262" si="48">E257/E249  *100</f>
        <v>0</v>
      </c>
      <c r="F262" s="41">
        <f t="shared" si="48"/>
        <v>0</v>
      </c>
      <c r="G262" s="41">
        <f t="shared" si="48"/>
        <v>12.121212121212121</v>
      </c>
      <c r="H262" s="42">
        <f t="shared" si="48"/>
        <v>0</v>
      </c>
      <c r="I262" s="113"/>
      <c r="J262" s="40"/>
      <c r="K262" s="40"/>
      <c r="L262" s="33"/>
    </row>
    <row r="264" spans="1:12" ht="23.1" customHeight="1">
      <c r="A264" s="195" t="s">
        <v>21</v>
      </c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</row>
    <row r="267" spans="1:12" ht="23.1" customHeight="1">
      <c r="A267" s="196" t="s">
        <v>0</v>
      </c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</row>
    <row r="268" spans="1:12" ht="23.1" customHeight="1" thickBot="1">
      <c r="A268" s="196" t="s">
        <v>112</v>
      </c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</row>
    <row r="269" spans="1:12" ht="23.1" customHeight="1">
      <c r="A269" s="51" t="s">
        <v>8</v>
      </c>
      <c r="B269" s="52" t="s">
        <v>9</v>
      </c>
      <c r="C269" s="52" t="s">
        <v>14</v>
      </c>
      <c r="D269" s="52" t="s">
        <v>1</v>
      </c>
      <c r="E269" s="52" t="s">
        <v>15</v>
      </c>
      <c r="F269" s="52" t="s">
        <v>10</v>
      </c>
      <c r="G269" s="52" t="s">
        <v>11</v>
      </c>
      <c r="H269" s="52" t="s">
        <v>12</v>
      </c>
      <c r="I269" s="52"/>
      <c r="J269" s="52" t="s">
        <v>2</v>
      </c>
      <c r="K269" s="52" t="s">
        <v>3</v>
      </c>
      <c r="L269" s="53" t="s">
        <v>16</v>
      </c>
    </row>
    <row r="270" spans="1:12" ht="23.1" customHeight="1">
      <c r="A270" s="13">
        <v>1</v>
      </c>
      <c r="B270" s="7" t="s">
        <v>27</v>
      </c>
      <c r="C270" s="8" t="s">
        <v>28</v>
      </c>
      <c r="D270" s="14">
        <v>34</v>
      </c>
      <c r="E270" s="14">
        <v>12</v>
      </c>
      <c r="F270" s="14">
        <v>24</v>
      </c>
      <c r="G270" s="14">
        <v>17</v>
      </c>
      <c r="H270" s="14">
        <v>35</v>
      </c>
      <c r="I270" s="14"/>
      <c r="J270" s="15">
        <f>SUM(D270:H270)</f>
        <v>122</v>
      </c>
      <c r="K270" s="16">
        <f>J270/2</f>
        <v>61</v>
      </c>
      <c r="L270" s="17">
        <f>RANK(K270,K$270:K$302)</f>
        <v>29</v>
      </c>
    </row>
    <row r="271" spans="1:12" ht="23.1" customHeight="1">
      <c r="A271" s="13">
        <v>2</v>
      </c>
      <c r="B271" s="7" t="s">
        <v>29</v>
      </c>
      <c r="C271" s="8" t="s">
        <v>30</v>
      </c>
      <c r="D271" s="14">
        <v>21</v>
      </c>
      <c r="E271" s="14">
        <v>34</v>
      </c>
      <c r="F271" s="14">
        <v>28</v>
      </c>
      <c r="G271" s="14">
        <v>18</v>
      </c>
      <c r="H271" s="14">
        <v>35</v>
      </c>
      <c r="I271" s="14"/>
      <c r="J271" s="15">
        <f t="shared" ref="J271:J303" si="49">SUM(D271:H271)</f>
        <v>136</v>
      </c>
      <c r="K271" s="16">
        <f t="shared" ref="K271:K303" si="50">J271/2</f>
        <v>68</v>
      </c>
      <c r="L271" s="17">
        <f t="shared" ref="L271:L303" si="51">RANK(K271,K$270:K$302)</f>
        <v>25</v>
      </c>
    </row>
    <row r="272" spans="1:12" ht="23.1" customHeight="1">
      <c r="A272" s="13">
        <v>3</v>
      </c>
      <c r="B272" s="7" t="s">
        <v>29</v>
      </c>
      <c r="C272" s="8" t="s">
        <v>31</v>
      </c>
      <c r="D272" s="14">
        <v>22</v>
      </c>
      <c r="E272" s="14">
        <v>32</v>
      </c>
      <c r="F272" s="14">
        <v>28</v>
      </c>
      <c r="G272" s="14">
        <v>19</v>
      </c>
      <c r="H272" s="14">
        <v>31</v>
      </c>
      <c r="I272" s="14"/>
      <c r="J272" s="15">
        <f t="shared" si="49"/>
        <v>132</v>
      </c>
      <c r="K272" s="16">
        <f t="shared" si="50"/>
        <v>66</v>
      </c>
      <c r="L272" s="17">
        <f t="shared" si="51"/>
        <v>27</v>
      </c>
    </row>
    <row r="273" spans="1:12" ht="23.1" customHeight="1">
      <c r="A273" s="13">
        <v>4</v>
      </c>
      <c r="B273" s="7" t="s">
        <v>32</v>
      </c>
      <c r="C273" s="8" t="s">
        <v>33</v>
      </c>
      <c r="D273" s="14">
        <v>17</v>
      </c>
      <c r="E273" s="14">
        <v>35</v>
      </c>
      <c r="F273" s="14">
        <v>32</v>
      </c>
      <c r="G273" s="14">
        <v>14</v>
      </c>
      <c r="H273" s="14">
        <v>27</v>
      </c>
      <c r="I273" s="14"/>
      <c r="J273" s="15">
        <f t="shared" si="49"/>
        <v>125</v>
      </c>
      <c r="K273" s="16">
        <f t="shared" si="50"/>
        <v>62.5</v>
      </c>
      <c r="L273" s="17">
        <f t="shared" si="51"/>
        <v>28</v>
      </c>
    </row>
    <row r="274" spans="1:12" ht="23.1" customHeight="1">
      <c r="A274" s="13">
        <v>5</v>
      </c>
      <c r="B274" s="18" t="s">
        <v>29</v>
      </c>
      <c r="C274" s="54" t="s">
        <v>34</v>
      </c>
      <c r="D274" s="14">
        <v>30</v>
      </c>
      <c r="E274" s="14">
        <v>23</v>
      </c>
      <c r="F274" s="14">
        <v>22</v>
      </c>
      <c r="G274" s="14">
        <v>11</v>
      </c>
      <c r="H274" s="14">
        <v>34</v>
      </c>
      <c r="I274" s="14"/>
      <c r="J274" s="15">
        <f t="shared" si="49"/>
        <v>120</v>
      </c>
      <c r="K274" s="16">
        <f t="shared" si="50"/>
        <v>60</v>
      </c>
      <c r="L274" s="17">
        <f t="shared" si="51"/>
        <v>30</v>
      </c>
    </row>
    <row r="275" spans="1:12" ht="23.1" customHeight="1">
      <c r="A275" s="13">
        <v>6</v>
      </c>
      <c r="B275" s="18" t="s">
        <v>32</v>
      </c>
      <c r="C275" s="8" t="s">
        <v>35</v>
      </c>
      <c r="D275" s="14">
        <v>35</v>
      </c>
      <c r="E275" s="14">
        <v>27</v>
      </c>
      <c r="F275" s="14">
        <v>23</v>
      </c>
      <c r="G275" s="14">
        <v>32</v>
      </c>
      <c r="H275" s="14">
        <v>38</v>
      </c>
      <c r="I275" s="14"/>
      <c r="J275" s="15">
        <f t="shared" si="49"/>
        <v>155</v>
      </c>
      <c r="K275" s="16">
        <f t="shared" si="50"/>
        <v>77.5</v>
      </c>
      <c r="L275" s="17">
        <f t="shared" si="51"/>
        <v>8</v>
      </c>
    </row>
    <row r="276" spans="1:12" ht="23.1" customHeight="1">
      <c r="A276" s="19">
        <v>7</v>
      </c>
      <c r="B276" s="18" t="s">
        <v>36</v>
      </c>
      <c r="C276" s="8" t="s">
        <v>37</v>
      </c>
      <c r="D276" s="20">
        <v>34</v>
      </c>
      <c r="E276" s="20">
        <v>23</v>
      </c>
      <c r="F276" s="14">
        <v>23</v>
      </c>
      <c r="G276" s="14">
        <v>21</v>
      </c>
      <c r="H276" s="14">
        <v>35</v>
      </c>
      <c r="I276" s="14"/>
      <c r="J276" s="15">
        <f t="shared" si="49"/>
        <v>136</v>
      </c>
      <c r="K276" s="16">
        <f t="shared" si="50"/>
        <v>68</v>
      </c>
      <c r="L276" s="17">
        <f t="shared" si="51"/>
        <v>25</v>
      </c>
    </row>
    <row r="277" spans="1:12" ht="23.1" customHeight="1">
      <c r="A277" s="19">
        <v>8</v>
      </c>
      <c r="B277" s="18" t="s">
        <v>29</v>
      </c>
      <c r="C277" s="8" t="s">
        <v>38</v>
      </c>
      <c r="D277" s="20">
        <v>30</v>
      </c>
      <c r="E277" s="20">
        <v>13</v>
      </c>
      <c r="F277" s="14">
        <v>16</v>
      </c>
      <c r="G277" s="14">
        <v>23</v>
      </c>
      <c r="H277" s="14">
        <v>33</v>
      </c>
      <c r="I277" s="14"/>
      <c r="J277" s="15">
        <f t="shared" si="49"/>
        <v>115</v>
      </c>
      <c r="K277" s="16">
        <f t="shared" si="50"/>
        <v>57.5</v>
      </c>
      <c r="L277" s="17">
        <f t="shared" si="51"/>
        <v>31</v>
      </c>
    </row>
    <row r="278" spans="1:12" ht="23.1" customHeight="1">
      <c r="A278" s="19">
        <v>9</v>
      </c>
      <c r="B278" s="18" t="s">
        <v>32</v>
      </c>
      <c r="C278" s="8" t="s">
        <v>120</v>
      </c>
      <c r="D278" s="21">
        <v>30</v>
      </c>
      <c r="E278" s="21">
        <v>28</v>
      </c>
      <c r="F278" s="14">
        <v>26</v>
      </c>
      <c r="G278" s="14">
        <v>19</v>
      </c>
      <c r="H278" s="14">
        <v>38</v>
      </c>
      <c r="I278" s="14"/>
      <c r="J278" s="15">
        <f t="shared" si="49"/>
        <v>141</v>
      </c>
      <c r="K278" s="16">
        <f t="shared" si="50"/>
        <v>70.5</v>
      </c>
      <c r="L278" s="17">
        <f t="shared" si="51"/>
        <v>20</v>
      </c>
    </row>
    <row r="279" spans="1:12" ht="23.1" customHeight="1">
      <c r="A279" s="19">
        <v>10</v>
      </c>
      <c r="B279" s="18" t="s">
        <v>36</v>
      </c>
      <c r="C279" s="8" t="s">
        <v>39</v>
      </c>
      <c r="D279" s="20">
        <v>21</v>
      </c>
      <c r="E279" s="20">
        <v>39</v>
      </c>
      <c r="F279" s="14">
        <v>40</v>
      </c>
      <c r="G279" s="14">
        <v>32</v>
      </c>
      <c r="H279" s="14">
        <v>35</v>
      </c>
      <c r="I279" s="14"/>
      <c r="J279" s="15">
        <f t="shared" si="49"/>
        <v>167</v>
      </c>
      <c r="K279" s="16">
        <f t="shared" si="50"/>
        <v>83.5</v>
      </c>
      <c r="L279" s="17">
        <f t="shared" si="51"/>
        <v>4</v>
      </c>
    </row>
    <row r="280" spans="1:12" ht="23.1" customHeight="1">
      <c r="A280" s="19">
        <v>11</v>
      </c>
      <c r="B280" s="18" t="s">
        <v>29</v>
      </c>
      <c r="C280" s="8" t="s">
        <v>121</v>
      </c>
      <c r="D280" s="20">
        <v>30</v>
      </c>
      <c r="E280" s="20">
        <v>39</v>
      </c>
      <c r="F280" s="14">
        <v>39</v>
      </c>
      <c r="G280" s="14">
        <v>37</v>
      </c>
      <c r="H280" s="14">
        <v>37</v>
      </c>
      <c r="I280" s="14"/>
      <c r="J280" s="15">
        <f t="shared" si="49"/>
        <v>182</v>
      </c>
      <c r="K280" s="16">
        <f t="shared" si="50"/>
        <v>91</v>
      </c>
      <c r="L280" s="17">
        <f t="shared" si="51"/>
        <v>1</v>
      </c>
    </row>
    <row r="281" spans="1:12" ht="23.1" customHeight="1">
      <c r="A281" s="19">
        <v>12</v>
      </c>
      <c r="B281" s="18" t="s">
        <v>27</v>
      </c>
      <c r="C281" s="8" t="s">
        <v>40</v>
      </c>
      <c r="D281" s="20">
        <v>29</v>
      </c>
      <c r="E281" s="20">
        <v>31</v>
      </c>
      <c r="F281" s="14">
        <v>31</v>
      </c>
      <c r="G281" s="14">
        <v>23</v>
      </c>
      <c r="H281" s="14">
        <v>34</v>
      </c>
      <c r="I281" s="14"/>
      <c r="J281" s="15">
        <f t="shared" si="49"/>
        <v>148</v>
      </c>
      <c r="K281" s="16">
        <f t="shared" si="50"/>
        <v>74</v>
      </c>
      <c r="L281" s="17">
        <f t="shared" si="51"/>
        <v>14</v>
      </c>
    </row>
    <row r="282" spans="1:12" ht="23.1" customHeight="1">
      <c r="A282" s="19">
        <v>13</v>
      </c>
      <c r="B282" s="18" t="s">
        <v>36</v>
      </c>
      <c r="C282" s="8" t="s">
        <v>41</v>
      </c>
      <c r="D282" s="20">
        <v>32</v>
      </c>
      <c r="E282" s="20">
        <v>34</v>
      </c>
      <c r="F282" s="14">
        <v>23</v>
      </c>
      <c r="G282" s="14">
        <v>22</v>
      </c>
      <c r="H282" s="14">
        <v>38</v>
      </c>
      <c r="I282" s="14"/>
      <c r="J282" s="15">
        <f t="shared" si="49"/>
        <v>149</v>
      </c>
      <c r="K282" s="16">
        <f t="shared" si="50"/>
        <v>74.5</v>
      </c>
      <c r="L282" s="17">
        <f t="shared" si="51"/>
        <v>12</v>
      </c>
    </row>
    <row r="283" spans="1:12" ht="23.1" customHeight="1">
      <c r="A283" s="19">
        <v>14</v>
      </c>
      <c r="B283" s="18" t="s">
        <v>27</v>
      </c>
      <c r="C283" s="8" t="s">
        <v>42</v>
      </c>
      <c r="D283" s="20">
        <v>35</v>
      </c>
      <c r="E283" s="20">
        <v>37</v>
      </c>
      <c r="F283" s="14">
        <v>36</v>
      </c>
      <c r="G283" s="14">
        <v>25</v>
      </c>
      <c r="H283" s="14">
        <v>38</v>
      </c>
      <c r="I283" s="14"/>
      <c r="J283" s="15">
        <f t="shared" si="49"/>
        <v>171</v>
      </c>
      <c r="K283" s="16">
        <f t="shared" si="50"/>
        <v>85.5</v>
      </c>
      <c r="L283" s="17">
        <f t="shared" si="51"/>
        <v>3</v>
      </c>
    </row>
    <row r="284" spans="1:12" ht="23.1" customHeight="1">
      <c r="A284" s="19">
        <v>15</v>
      </c>
      <c r="B284" s="18" t="s">
        <v>27</v>
      </c>
      <c r="C284" s="55" t="s">
        <v>43</v>
      </c>
      <c r="D284" s="20">
        <v>25</v>
      </c>
      <c r="E284" s="20">
        <v>33</v>
      </c>
      <c r="F284" s="14">
        <v>29</v>
      </c>
      <c r="G284" s="14">
        <v>25</v>
      </c>
      <c r="H284" s="14">
        <v>34</v>
      </c>
      <c r="I284" s="14"/>
      <c r="J284" s="15">
        <f t="shared" si="49"/>
        <v>146</v>
      </c>
      <c r="K284" s="16">
        <f t="shared" si="50"/>
        <v>73</v>
      </c>
      <c r="L284" s="17">
        <f t="shared" si="51"/>
        <v>17</v>
      </c>
    </row>
    <row r="285" spans="1:12" ht="23.1" customHeight="1">
      <c r="A285" s="19">
        <v>16</v>
      </c>
      <c r="B285" s="18" t="s">
        <v>32</v>
      </c>
      <c r="C285" s="8" t="s">
        <v>44</v>
      </c>
      <c r="D285" s="20">
        <v>25</v>
      </c>
      <c r="E285" s="20">
        <v>36</v>
      </c>
      <c r="F285" s="14">
        <v>33</v>
      </c>
      <c r="G285" s="14">
        <v>23</v>
      </c>
      <c r="H285" s="14">
        <v>39</v>
      </c>
      <c r="I285" s="14"/>
      <c r="J285" s="15">
        <f t="shared" si="49"/>
        <v>156</v>
      </c>
      <c r="K285" s="16">
        <f t="shared" si="50"/>
        <v>78</v>
      </c>
      <c r="L285" s="17">
        <f t="shared" si="51"/>
        <v>7</v>
      </c>
    </row>
    <row r="286" spans="1:12" ht="23.1" customHeight="1">
      <c r="A286" s="19">
        <v>17</v>
      </c>
      <c r="B286" s="18" t="s">
        <v>27</v>
      </c>
      <c r="C286" s="8" t="s">
        <v>45</v>
      </c>
      <c r="D286" s="20">
        <v>31</v>
      </c>
      <c r="E286" s="20">
        <v>36</v>
      </c>
      <c r="F286" s="14">
        <v>30</v>
      </c>
      <c r="G286" s="14">
        <v>12</v>
      </c>
      <c r="H286" s="14">
        <v>38</v>
      </c>
      <c r="I286" s="14"/>
      <c r="J286" s="15">
        <f t="shared" si="49"/>
        <v>147</v>
      </c>
      <c r="K286" s="16">
        <f t="shared" si="50"/>
        <v>73.5</v>
      </c>
      <c r="L286" s="17">
        <f t="shared" si="51"/>
        <v>15</v>
      </c>
    </row>
    <row r="287" spans="1:12" ht="23.1" customHeight="1">
      <c r="A287" s="19">
        <v>18</v>
      </c>
      <c r="B287" s="18" t="s">
        <v>27</v>
      </c>
      <c r="C287" s="8" t="s">
        <v>46</v>
      </c>
      <c r="D287" s="20">
        <v>28</v>
      </c>
      <c r="E287" s="20">
        <v>25</v>
      </c>
      <c r="F287" s="14">
        <v>30</v>
      </c>
      <c r="G287" s="14">
        <v>28</v>
      </c>
      <c r="H287" s="14">
        <v>27</v>
      </c>
      <c r="I287" s="14"/>
      <c r="J287" s="15">
        <f t="shared" si="49"/>
        <v>138</v>
      </c>
      <c r="K287" s="16">
        <f t="shared" si="50"/>
        <v>69</v>
      </c>
      <c r="L287" s="17">
        <f t="shared" si="51"/>
        <v>23</v>
      </c>
    </row>
    <row r="288" spans="1:12" ht="23.1" customHeight="1">
      <c r="A288" s="19">
        <v>19</v>
      </c>
      <c r="B288" s="18" t="s">
        <v>27</v>
      </c>
      <c r="C288" s="8" t="s">
        <v>47</v>
      </c>
      <c r="D288" s="20">
        <v>20</v>
      </c>
      <c r="E288" s="20">
        <v>40</v>
      </c>
      <c r="F288" s="14">
        <v>27</v>
      </c>
      <c r="G288" s="14">
        <v>16</v>
      </c>
      <c r="H288" s="14">
        <v>38</v>
      </c>
      <c r="I288" s="14"/>
      <c r="J288" s="15">
        <f t="shared" si="49"/>
        <v>141</v>
      </c>
      <c r="K288" s="16">
        <f t="shared" si="50"/>
        <v>70.5</v>
      </c>
      <c r="L288" s="17">
        <f t="shared" si="51"/>
        <v>20</v>
      </c>
    </row>
    <row r="289" spans="1:12" ht="23.1" customHeight="1">
      <c r="A289" s="19">
        <v>20</v>
      </c>
      <c r="B289" s="18" t="s">
        <v>32</v>
      </c>
      <c r="C289" s="8" t="s">
        <v>48</v>
      </c>
      <c r="D289" s="20">
        <v>31</v>
      </c>
      <c r="E289" s="20">
        <v>28</v>
      </c>
      <c r="F289" s="14">
        <v>35</v>
      </c>
      <c r="G289" s="14">
        <v>37</v>
      </c>
      <c r="H289" s="14">
        <v>36</v>
      </c>
      <c r="I289" s="14"/>
      <c r="J289" s="15">
        <f t="shared" si="49"/>
        <v>167</v>
      </c>
      <c r="K289" s="16">
        <f t="shared" si="50"/>
        <v>83.5</v>
      </c>
      <c r="L289" s="17">
        <f t="shared" si="51"/>
        <v>4</v>
      </c>
    </row>
    <row r="290" spans="1:12" ht="23.1" customHeight="1">
      <c r="A290" s="19">
        <v>21</v>
      </c>
      <c r="B290" s="7" t="s">
        <v>29</v>
      </c>
      <c r="C290" s="8" t="s">
        <v>49</v>
      </c>
      <c r="D290" s="20">
        <v>30</v>
      </c>
      <c r="E290" s="20">
        <v>30</v>
      </c>
      <c r="F290" s="14">
        <v>24</v>
      </c>
      <c r="G290" s="14">
        <v>29</v>
      </c>
      <c r="H290" s="14">
        <v>36</v>
      </c>
      <c r="I290" s="14"/>
      <c r="J290" s="15">
        <f t="shared" si="49"/>
        <v>149</v>
      </c>
      <c r="K290" s="16">
        <f t="shared" si="50"/>
        <v>74.5</v>
      </c>
      <c r="L290" s="17">
        <f t="shared" si="51"/>
        <v>12</v>
      </c>
    </row>
    <row r="291" spans="1:12" ht="23.1" customHeight="1">
      <c r="A291" s="19">
        <v>22</v>
      </c>
      <c r="B291" s="7" t="s">
        <v>32</v>
      </c>
      <c r="C291" s="8" t="s">
        <v>50</v>
      </c>
      <c r="D291" s="20">
        <v>27</v>
      </c>
      <c r="E291" s="20">
        <v>38</v>
      </c>
      <c r="F291" s="14">
        <v>24</v>
      </c>
      <c r="G291" s="14">
        <v>14</v>
      </c>
      <c r="H291" s="14">
        <v>36</v>
      </c>
      <c r="I291" s="14"/>
      <c r="J291" s="15">
        <f t="shared" si="49"/>
        <v>139</v>
      </c>
      <c r="K291" s="16">
        <f t="shared" si="50"/>
        <v>69.5</v>
      </c>
      <c r="L291" s="17">
        <f t="shared" si="51"/>
        <v>22</v>
      </c>
    </row>
    <row r="292" spans="1:12" ht="23.1" customHeight="1">
      <c r="A292" s="19">
        <v>23</v>
      </c>
      <c r="B292" s="7" t="s">
        <v>36</v>
      </c>
      <c r="C292" s="8" t="s">
        <v>51</v>
      </c>
      <c r="D292" s="20">
        <v>32</v>
      </c>
      <c r="E292" s="20">
        <v>38</v>
      </c>
      <c r="F292" s="14">
        <v>36</v>
      </c>
      <c r="G292" s="14">
        <v>16</v>
      </c>
      <c r="H292" s="14">
        <v>35</v>
      </c>
      <c r="I292" s="14"/>
      <c r="J292" s="15">
        <f t="shared" si="49"/>
        <v>157</v>
      </c>
      <c r="K292" s="16">
        <f t="shared" si="50"/>
        <v>78.5</v>
      </c>
      <c r="L292" s="17">
        <f t="shared" si="51"/>
        <v>6</v>
      </c>
    </row>
    <row r="293" spans="1:12" ht="23.1" customHeight="1">
      <c r="A293" s="19">
        <v>24</v>
      </c>
      <c r="B293" s="7" t="s">
        <v>32</v>
      </c>
      <c r="C293" s="8" t="s">
        <v>52</v>
      </c>
      <c r="D293" s="20">
        <v>25</v>
      </c>
      <c r="E293" s="20">
        <v>30</v>
      </c>
      <c r="F293" s="14">
        <v>30</v>
      </c>
      <c r="G293" s="14">
        <v>23</v>
      </c>
      <c r="H293" s="14">
        <v>39</v>
      </c>
      <c r="I293" s="14"/>
      <c r="J293" s="15">
        <f t="shared" si="49"/>
        <v>147</v>
      </c>
      <c r="K293" s="16">
        <f t="shared" si="50"/>
        <v>73.5</v>
      </c>
      <c r="L293" s="17">
        <f t="shared" si="51"/>
        <v>15</v>
      </c>
    </row>
    <row r="294" spans="1:12" ht="23.1" customHeight="1">
      <c r="A294" s="19">
        <v>25</v>
      </c>
      <c r="B294" s="7" t="s">
        <v>32</v>
      </c>
      <c r="C294" s="8" t="s">
        <v>53</v>
      </c>
      <c r="D294" s="20">
        <v>30</v>
      </c>
      <c r="E294" s="20">
        <v>12</v>
      </c>
      <c r="F294" s="14">
        <v>20</v>
      </c>
      <c r="G294" s="14">
        <v>14</v>
      </c>
      <c r="H294" s="14">
        <v>36</v>
      </c>
      <c r="I294" s="14"/>
      <c r="J294" s="15">
        <f t="shared" si="49"/>
        <v>112</v>
      </c>
      <c r="K294" s="16">
        <f t="shared" si="50"/>
        <v>56</v>
      </c>
      <c r="L294" s="17">
        <f t="shared" si="51"/>
        <v>32</v>
      </c>
    </row>
    <row r="295" spans="1:12" ht="23.1" customHeight="1">
      <c r="A295" s="19">
        <v>26</v>
      </c>
      <c r="B295" s="18" t="s">
        <v>36</v>
      </c>
      <c r="C295" s="8" t="s">
        <v>54</v>
      </c>
      <c r="D295" s="20">
        <v>32</v>
      </c>
      <c r="E295" s="20">
        <v>37</v>
      </c>
      <c r="F295" s="14">
        <v>40</v>
      </c>
      <c r="G295" s="14">
        <v>27</v>
      </c>
      <c r="H295" s="14">
        <v>39</v>
      </c>
      <c r="I295" s="14"/>
      <c r="J295" s="15">
        <f t="shared" si="49"/>
        <v>175</v>
      </c>
      <c r="K295" s="16">
        <f t="shared" si="50"/>
        <v>87.5</v>
      </c>
      <c r="L295" s="17">
        <f t="shared" si="51"/>
        <v>2</v>
      </c>
    </row>
    <row r="296" spans="1:12" ht="23.1" customHeight="1">
      <c r="A296" s="19">
        <v>27</v>
      </c>
      <c r="B296" s="18" t="s">
        <v>29</v>
      </c>
      <c r="C296" s="8" t="s">
        <v>55</v>
      </c>
      <c r="D296" s="20">
        <v>20</v>
      </c>
      <c r="E296" s="20">
        <v>35</v>
      </c>
      <c r="F296" s="14">
        <v>29</v>
      </c>
      <c r="G296" s="14">
        <v>21</v>
      </c>
      <c r="H296" s="14">
        <v>37</v>
      </c>
      <c r="I296" s="14"/>
      <c r="J296" s="15">
        <f t="shared" si="49"/>
        <v>142</v>
      </c>
      <c r="K296" s="16">
        <f t="shared" si="50"/>
        <v>71</v>
      </c>
      <c r="L296" s="17">
        <f t="shared" si="51"/>
        <v>19</v>
      </c>
    </row>
    <row r="297" spans="1:12" ht="23.1" customHeight="1">
      <c r="A297" s="19">
        <v>28</v>
      </c>
      <c r="B297" s="7" t="s">
        <v>32</v>
      </c>
      <c r="C297" s="8" t="s">
        <v>56</v>
      </c>
      <c r="D297" s="20">
        <v>21</v>
      </c>
      <c r="E297" s="20">
        <v>31</v>
      </c>
      <c r="F297" s="14">
        <v>34</v>
      </c>
      <c r="G297" s="14">
        <v>16</v>
      </c>
      <c r="H297" s="14">
        <v>36</v>
      </c>
      <c r="I297" s="14"/>
      <c r="J297" s="15">
        <f t="shared" si="49"/>
        <v>138</v>
      </c>
      <c r="K297" s="16">
        <f t="shared" si="50"/>
        <v>69</v>
      </c>
      <c r="L297" s="17">
        <f t="shared" si="51"/>
        <v>23</v>
      </c>
    </row>
    <row r="298" spans="1:12" ht="23.1" customHeight="1">
      <c r="A298" s="19">
        <v>29</v>
      </c>
      <c r="B298" s="7" t="s">
        <v>32</v>
      </c>
      <c r="C298" s="8" t="s">
        <v>57</v>
      </c>
      <c r="D298" s="20">
        <v>20</v>
      </c>
      <c r="E298" s="20">
        <v>34</v>
      </c>
      <c r="F298" s="14">
        <v>33</v>
      </c>
      <c r="G298" s="14">
        <v>26</v>
      </c>
      <c r="H298" s="14">
        <v>30</v>
      </c>
      <c r="I298" s="14"/>
      <c r="J298" s="15">
        <f t="shared" si="49"/>
        <v>143</v>
      </c>
      <c r="K298" s="16">
        <f t="shared" si="50"/>
        <v>71.5</v>
      </c>
      <c r="L298" s="17">
        <f t="shared" si="51"/>
        <v>18</v>
      </c>
    </row>
    <row r="299" spans="1:12" ht="23.1" customHeight="1">
      <c r="A299" s="19">
        <v>4</v>
      </c>
      <c r="B299" s="7" t="s">
        <v>29</v>
      </c>
      <c r="C299" s="8" t="s">
        <v>58</v>
      </c>
      <c r="D299" s="20">
        <v>31</v>
      </c>
      <c r="E299" s="20">
        <v>34</v>
      </c>
      <c r="F299" s="14">
        <v>31</v>
      </c>
      <c r="G299" s="14">
        <v>20</v>
      </c>
      <c r="H299" s="14">
        <v>37</v>
      </c>
      <c r="I299" s="14"/>
      <c r="J299" s="15">
        <f t="shared" si="49"/>
        <v>153</v>
      </c>
      <c r="K299" s="16">
        <f t="shared" si="50"/>
        <v>76.5</v>
      </c>
      <c r="L299" s="17">
        <f t="shared" si="51"/>
        <v>11</v>
      </c>
    </row>
    <row r="300" spans="1:12" ht="23.1" customHeight="1">
      <c r="A300" s="19">
        <v>31</v>
      </c>
      <c r="B300" s="7" t="s">
        <v>36</v>
      </c>
      <c r="C300" s="8" t="s">
        <v>59</v>
      </c>
      <c r="D300" s="20">
        <v>30</v>
      </c>
      <c r="E300" s="20">
        <v>39</v>
      </c>
      <c r="F300" s="14">
        <v>29</v>
      </c>
      <c r="G300" s="14">
        <v>19</v>
      </c>
      <c r="H300" s="14">
        <v>38</v>
      </c>
      <c r="I300" s="14"/>
      <c r="J300" s="15">
        <f t="shared" si="49"/>
        <v>155</v>
      </c>
      <c r="K300" s="16">
        <f t="shared" si="50"/>
        <v>77.5</v>
      </c>
      <c r="L300" s="17">
        <f t="shared" si="51"/>
        <v>8</v>
      </c>
    </row>
    <row r="301" spans="1:12" ht="23.1" customHeight="1">
      <c r="A301" s="19">
        <v>32</v>
      </c>
      <c r="B301" s="7" t="s">
        <v>27</v>
      </c>
      <c r="C301" s="8" t="s">
        <v>60</v>
      </c>
      <c r="D301" s="20">
        <v>24</v>
      </c>
      <c r="E301" s="20">
        <v>33</v>
      </c>
      <c r="F301" s="14">
        <v>32</v>
      </c>
      <c r="G301" s="14">
        <v>30</v>
      </c>
      <c r="H301" s="14">
        <v>36</v>
      </c>
      <c r="I301" s="14"/>
      <c r="J301" s="15">
        <f t="shared" si="49"/>
        <v>155</v>
      </c>
      <c r="K301" s="16">
        <f t="shared" si="50"/>
        <v>77.5</v>
      </c>
      <c r="L301" s="17">
        <f t="shared" si="51"/>
        <v>8</v>
      </c>
    </row>
    <row r="302" spans="1:12" ht="23.1" customHeight="1">
      <c r="A302" s="19">
        <v>33</v>
      </c>
      <c r="B302" s="18" t="s">
        <v>29</v>
      </c>
      <c r="C302" s="8" t="s">
        <v>61</v>
      </c>
      <c r="D302" s="20">
        <v>31</v>
      </c>
      <c r="E302" s="20"/>
      <c r="F302" s="14">
        <v>27</v>
      </c>
      <c r="G302" s="14"/>
      <c r="H302" s="14">
        <v>37</v>
      </c>
      <c r="I302" s="14"/>
      <c r="J302" s="15">
        <f t="shared" si="49"/>
        <v>95</v>
      </c>
      <c r="K302" s="16">
        <f t="shared" si="50"/>
        <v>47.5</v>
      </c>
      <c r="L302" s="17">
        <f t="shared" si="51"/>
        <v>33</v>
      </c>
    </row>
    <row r="303" spans="1:12" ht="23.1" customHeight="1" thickBot="1">
      <c r="A303" s="19">
        <v>34</v>
      </c>
      <c r="B303" s="18"/>
      <c r="C303" s="8"/>
      <c r="D303" s="20"/>
      <c r="E303" s="20"/>
      <c r="F303" s="14"/>
      <c r="G303" s="14"/>
      <c r="H303" s="14"/>
      <c r="I303" s="14"/>
      <c r="J303" s="15">
        <f t="shared" si="49"/>
        <v>0</v>
      </c>
      <c r="K303" s="16">
        <f t="shared" si="50"/>
        <v>0</v>
      </c>
      <c r="L303" s="17" t="e">
        <f t="shared" si="51"/>
        <v>#N/A</v>
      </c>
    </row>
    <row r="304" spans="1:12" ht="23.1" customHeight="1">
      <c r="A304" s="197" t="s">
        <v>4</v>
      </c>
      <c r="B304" s="198"/>
      <c r="C304" s="199"/>
      <c r="D304" s="46">
        <f>COUNTIF(D270:D303,"&gt;=0")</f>
        <v>33</v>
      </c>
      <c r="E304" s="46">
        <f>COUNTIF(E270:E303,"&gt;=0")</f>
        <v>32</v>
      </c>
      <c r="F304" s="46">
        <f>COUNTIF(F270:F303,"&gt;=0")</f>
        <v>33</v>
      </c>
      <c r="G304" s="46">
        <f>COUNTIF(G270:G303,"&gt;=0")</f>
        <v>32</v>
      </c>
      <c r="H304" s="56">
        <f>COUNTIF(H270:H303,"&gt;=0")</f>
        <v>33</v>
      </c>
      <c r="I304" s="115"/>
      <c r="J304" s="32"/>
      <c r="K304" s="32"/>
      <c r="L304" s="33"/>
    </row>
    <row r="305" spans="1:12" ht="23.1" customHeight="1">
      <c r="A305" s="200" t="s">
        <v>5</v>
      </c>
      <c r="B305" s="201"/>
      <c r="C305" s="202"/>
      <c r="D305" s="34">
        <f>COUNTIF(D270:D303,"&gt;=16")</f>
        <v>33</v>
      </c>
      <c r="E305" s="34">
        <f>COUNTIF(E270:E303,"&gt;=16")</f>
        <v>29</v>
      </c>
      <c r="F305" s="34">
        <f>COUNTIF(F270:F303,"&gt;=16")</f>
        <v>33</v>
      </c>
      <c r="G305" s="34">
        <f>COUNTIF(G270:G303,"&gt;=16")</f>
        <v>27</v>
      </c>
      <c r="H305" s="35">
        <f>COUNTIF(H270:H303,"&gt;=16")</f>
        <v>33</v>
      </c>
      <c r="I305" s="113"/>
      <c r="J305" s="32"/>
      <c r="K305" s="32"/>
      <c r="L305" s="33"/>
    </row>
    <row r="306" spans="1:12" ht="23.1" customHeight="1">
      <c r="A306" s="200" t="s">
        <v>6</v>
      </c>
      <c r="B306" s="201"/>
      <c r="C306" s="202"/>
      <c r="D306" s="36">
        <f>D305/D304</f>
        <v>1</v>
      </c>
      <c r="E306" s="36">
        <f t="shared" ref="E306:H306" si="52">E305/E304</f>
        <v>0.90625</v>
      </c>
      <c r="F306" s="36">
        <f t="shared" si="52"/>
        <v>1</v>
      </c>
      <c r="G306" s="36">
        <f t="shared" si="52"/>
        <v>0.84375</v>
      </c>
      <c r="H306" s="37">
        <f t="shared" si="52"/>
        <v>1</v>
      </c>
      <c r="I306" s="116"/>
      <c r="J306" s="32"/>
      <c r="K306" s="32"/>
      <c r="L306" s="33"/>
    </row>
    <row r="307" spans="1:12" ht="23.1" customHeight="1">
      <c r="A307" s="200" t="s">
        <v>7</v>
      </c>
      <c r="B307" s="201"/>
      <c r="C307" s="202"/>
      <c r="D307" s="38">
        <f>SUM(D270:D303)*2.5/D304</f>
        <v>69.166666666666671</v>
      </c>
      <c r="E307" s="38">
        <f>SUM(E270:E303)*2.5/E304</f>
        <v>77.8125</v>
      </c>
      <c r="F307" s="38">
        <f>SUM(F270:F303)*2.5/F304</f>
        <v>73.030303030303031</v>
      </c>
      <c r="G307" s="38">
        <f>SUM(G270:G303)*2.5/G304</f>
        <v>55.390625</v>
      </c>
      <c r="H307" s="39">
        <f>SUM(H270:H303)*2.5/H304</f>
        <v>88.787878787878782</v>
      </c>
      <c r="I307" s="48"/>
      <c r="J307" s="32"/>
      <c r="K307" s="32"/>
      <c r="L307" s="33"/>
    </row>
    <row r="308" spans="1:12" ht="23.1" customHeight="1">
      <c r="A308" s="189" t="s">
        <v>17</v>
      </c>
      <c r="B308" s="190"/>
      <c r="C308" s="191"/>
      <c r="D308" s="34">
        <f>COUNTIF(D270:D303,"&lt;=40")-D309-D310-D311-D312</f>
        <v>0</v>
      </c>
      <c r="E308" s="34">
        <f>COUNTIF(E270:E303,"&lt;=40")-E309-E310-E311-E312</f>
        <v>10</v>
      </c>
      <c r="F308" s="34">
        <f>COUNTIF(F270:F303,"&lt;=40")-F309-F310-F311-F312</f>
        <v>5</v>
      </c>
      <c r="G308" s="34">
        <f>COUNTIF(G270:G303,"&lt;=40")-G309-G310-G311-G312</f>
        <v>2</v>
      </c>
      <c r="H308" s="35">
        <f>COUNTIF(H270:H303,"&lt;=40")-H309-H310-H311-H312</f>
        <v>20</v>
      </c>
      <c r="I308" s="113"/>
      <c r="J308" s="32"/>
      <c r="K308" s="33"/>
    </row>
    <row r="309" spans="1:12" ht="23.1" customHeight="1">
      <c r="A309" s="189" t="s">
        <v>18</v>
      </c>
      <c r="B309" s="190"/>
      <c r="C309" s="191"/>
      <c r="D309" s="34">
        <f>COUNTIF(D270:D303,"&lt;36")-D310-D311-D312</f>
        <v>18</v>
      </c>
      <c r="E309" s="34">
        <f>COUNTIF(E270:E303,"&lt;36")-E310-E311-E312</f>
        <v>13</v>
      </c>
      <c r="F309" s="34">
        <f>COUNTIF(F270:F303,"&lt;36")-F310-F311-F312</f>
        <v>11</v>
      </c>
      <c r="G309" s="34">
        <f>COUNTIF(G270:G303,"&lt;36")-G310-G311-G312</f>
        <v>3</v>
      </c>
      <c r="H309" s="35">
        <f>COUNTIF(H270:H303,"&lt;36")-H310-H311-H312</f>
        <v>11</v>
      </c>
      <c r="I309" s="113"/>
      <c r="J309" s="32"/>
      <c r="K309" s="33"/>
    </row>
    <row r="310" spans="1:12" ht="23.1" customHeight="1">
      <c r="A310" s="189" t="s">
        <v>13</v>
      </c>
      <c r="B310" s="190"/>
      <c r="C310" s="191"/>
      <c r="D310" s="34">
        <f>COUNTIF(D270:D303,"&lt;30")-D311-D312</f>
        <v>7</v>
      </c>
      <c r="E310" s="34">
        <f>COUNTIF(E270:E303,"&lt;30")-E311-E312</f>
        <v>4</v>
      </c>
      <c r="F310" s="34">
        <f>COUNTIF(F270:F303,"&lt;30")-F311-F312</f>
        <v>11</v>
      </c>
      <c r="G310" s="34">
        <f>COUNTIF(G270:G303,"&lt;30")-G311-G312</f>
        <v>6</v>
      </c>
      <c r="H310" s="35">
        <f>COUNTIF(H270:H303,"&lt;30")-H311-H312</f>
        <v>2</v>
      </c>
      <c r="I310" s="113"/>
      <c r="J310" s="32"/>
      <c r="K310" s="33"/>
    </row>
    <row r="311" spans="1:12" ht="23.1" customHeight="1">
      <c r="A311" s="189" t="s">
        <v>19</v>
      </c>
      <c r="B311" s="190"/>
      <c r="C311" s="191"/>
      <c r="D311" s="34">
        <f>COUNTIF(D270:D303,"&lt;24")-D312</f>
        <v>8</v>
      </c>
      <c r="E311" s="34">
        <f>COUNTIF(E270:E303,"&lt;24")-E312</f>
        <v>3</v>
      </c>
      <c r="F311" s="34">
        <f>COUNTIF(F270:F303,"&lt;24")-F312</f>
        <v>6</v>
      </c>
      <c r="G311" s="34">
        <f>COUNTIF(G270:G303,"&lt;24")-G312</f>
        <v>19</v>
      </c>
      <c r="H311" s="35">
        <f>COUNTIF(H270:H303,"&lt;24")-H312</f>
        <v>0</v>
      </c>
      <c r="I311" s="113"/>
      <c r="J311" s="32"/>
      <c r="K311" s="33"/>
    </row>
    <row r="312" spans="1:12" ht="23.1" customHeight="1">
      <c r="A312" s="189" t="s">
        <v>20</v>
      </c>
      <c r="B312" s="190"/>
      <c r="C312" s="191"/>
      <c r="D312" s="34">
        <f>COUNTIF(D270:D303,"&lt;13")</f>
        <v>0</v>
      </c>
      <c r="E312" s="34">
        <f>COUNTIF(E270:E303,"&lt;13")</f>
        <v>2</v>
      </c>
      <c r="F312" s="34">
        <f>COUNTIF(F270:F303,"&lt;13")</f>
        <v>0</v>
      </c>
      <c r="G312" s="34">
        <f>COUNTIF(G270:G303,"&lt;13")</f>
        <v>2</v>
      </c>
      <c r="H312" s="35">
        <f>COUNTIF(H270:H303,"&lt;13")</f>
        <v>0</v>
      </c>
      <c r="I312" s="113"/>
      <c r="J312" s="40"/>
      <c r="K312" s="33"/>
    </row>
    <row r="313" spans="1:12" ht="23.1" customHeight="1">
      <c r="A313" s="189" t="s">
        <v>17</v>
      </c>
      <c r="B313" s="190"/>
      <c r="C313" s="191"/>
      <c r="D313" s="34">
        <f>D308/D304  *100</f>
        <v>0</v>
      </c>
      <c r="E313" s="44">
        <f t="shared" ref="E313:H313" si="53">E308/E304  *100</f>
        <v>31.25</v>
      </c>
      <c r="F313" s="34">
        <f t="shared" si="53"/>
        <v>15.151515151515152</v>
      </c>
      <c r="G313" s="34">
        <f t="shared" si="53"/>
        <v>6.25</v>
      </c>
      <c r="H313" s="35">
        <f t="shared" si="53"/>
        <v>60.606060606060609</v>
      </c>
      <c r="I313" s="113"/>
      <c r="J313" s="40"/>
      <c r="K313" s="40"/>
      <c r="L313" s="33"/>
    </row>
    <row r="314" spans="1:12" ht="23.1" customHeight="1">
      <c r="A314" s="189" t="s">
        <v>18</v>
      </c>
      <c r="B314" s="190"/>
      <c r="C314" s="191"/>
      <c r="D314" s="34">
        <f>D309/D304  *100</f>
        <v>54.54545454545454</v>
      </c>
      <c r="E314" s="44">
        <f t="shared" ref="E314:H314" si="54">E309/E304  *100</f>
        <v>40.625</v>
      </c>
      <c r="F314" s="34">
        <f t="shared" si="54"/>
        <v>33.333333333333329</v>
      </c>
      <c r="G314" s="34">
        <f t="shared" si="54"/>
        <v>9.375</v>
      </c>
      <c r="H314" s="35">
        <f t="shared" si="54"/>
        <v>33.333333333333329</v>
      </c>
      <c r="I314" s="113"/>
      <c r="J314" s="40"/>
      <c r="K314" s="40"/>
      <c r="L314" s="33"/>
    </row>
    <row r="315" spans="1:12" ht="23.1" customHeight="1">
      <c r="A315" s="189" t="s">
        <v>13</v>
      </c>
      <c r="B315" s="190"/>
      <c r="C315" s="191"/>
      <c r="D315" s="34">
        <f>D310/D304  *100</f>
        <v>21.212121212121211</v>
      </c>
      <c r="E315" s="44">
        <f t="shared" ref="E315:H315" si="55">E310/E304  *100</f>
        <v>12.5</v>
      </c>
      <c r="F315" s="34">
        <f t="shared" si="55"/>
        <v>33.333333333333329</v>
      </c>
      <c r="G315" s="34">
        <f t="shared" si="55"/>
        <v>18.75</v>
      </c>
      <c r="H315" s="35">
        <f t="shared" si="55"/>
        <v>6.0606060606060606</v>
      </c>
      <c r="I315" s="113"/>
      <c r="J315" s="40"/>
      <c r="K315" s="40"/>
      <c r="L315" s="33"/>
    </row>
    <row r="316" spans="1:12" ht="23.1" customHeight="1">
      <c r="A316" s="189" t="s">
        <v>19</v>
      </c>
      <c r="B316" s="190"/>
      <c r="C316" s="191"/>
      <c r="D316" s="34">
        <f>D311/D304  *100</f>
        <v>24.242424242424242</v>
      </c>
      <c r="E316" s="44">
        <f t="shared" ref="E316:H316" si="56">E311/E304  *100</f>
        <v>9.375</v>
      </c>
      <c r="F316" s="34">
        <f t="shared" si="56"/>
        <v>18.181818181818183</v>
      </c>
      <c r="G316" s="34">
        <f t="shared" si="56"/>
        <v>59.375</v>
      </c>
      <c r="H316" s="35">
        <f t="shared" si="56"/>
        <v>0</v>
      </c>
      <c r="I316" s="113"/>
      <c r="J316" s="40"/>
      <c r="K316" s="40"/>
      <c r="L316" s="33"/>
    </row>
    <row r="317" spans="1:12" ht="23.1" customHeight="1" thickBot="1">
      <c r="A317" s="192" t="s">
        <v>20</v>
      </c>
      <c r="B317" s="193"/>
      <c r="C317" s="194"/>
      <c r="D317" s="41">
        <f>D312/D304  *100</f>
        <v>0</v>
      </c>
      <c r="E317" s="45">
        <f t="shared" ref="E317:H317" si="57">E312/E304  *100</f>
        <v>6.25</v>
      </c>
      <c r="F317" s="41">
        <f t="shared" si="57"/>
        <v>0</v>
      </c>
      <c r="G317" s="41">
        <f t="shared" si="57"/>
        <v>6.25</v>
      </c>
      <c r="H317" s="42">
        <f t="shared" si="57"/>
        <v>0</v>
      </c>
      <c r="I317" s="113"/>
      <c r="J317" s="40"/>
      <c r="K317" s="40"/>
      <c r="L317" s="33"/>
    </row>
    <row r="319" spans="1:12" ht="23.1" customHeight="1">
      <c r="A319" s="195" t="s">
        <v>21</v>
      </c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</row>
    <row r="322" spans="1:12" ht="23.1" customHeight="1">
      <c r="A322" s="196" t="s">
        <v>0</v>
      </c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</row>
    <row r="323" spans="1:12" ht="23.1" customHeight="1" thickBot="1">
      <c r="A323" s="196" t="s">
        <v>113</v>
      </c>
      <c r="B323" s="196"/>
      <c r="C323" s="196"/>
      <c r="D323" s="196"/>
      <c r="E323" s="196"/>
      <c r="F323" s="196"/>
      <c r="G323" s="196"/>
      <c r="H323" s="196"/>
      <c r="I323" s="196"/>
      <c r="J323" s="196"/>
      <c r="K323" s="196"/>
      <c r="L323" s="196"/>
    </row>
    <row r="324" spans="1:12" ht="23.1" customHeight="1">
      <c r="A324" s="51" t="s">
        <v>8</v>
      </c>
      <c r="B324" s="52" t="s">
        <v>9</v>
      </c>
      <c r="C324" s="52" t="s">
        <v>14</v>
      </c>
      <c r="D324" s="52" t="s">
        <v>1</v>
      </c>
      <c r="E324" s="52" t="s">
        <v>15</v>
      </c>
      <c r="F324" s="52" t="s">
        <v>10</v>
      </c>
      <c r="G324" s="52" t="s">
        <v>11</v>
      </c>
      <c r="H324" s="52" t="s">
        <v>12</v>
      </c>
      <c r="I324" s="52"/>
      <c r="J324" s="52" t="s">
        <v>2</v>
      </c>
      <c r="K324" s="52" t="s">
        <v>3</v>
      </c>
      <c r="L324" s="53" t="s">
        <v>16</v>
      </c>
    </row>
    <row r="325" spans="1:12" ht="23.1" customHeight="1">
      <c r="A325" s="13">
        <v>1</v>
      </c>
      <c r="B325" s="7" t="s">
        <v>27</v>
      </c>
      <c r="C325" s="8" t="s">
        <v>28</v>
      </c>
      <c r="D325" s="14"/>
      <c r="E325" s="58"/>
      <c r="F325" s="14"/>
      <c r="G325" s="14"/>
      <c r="H325" s="14"/>
      <c r="I325" s="14"/>
      <c r="J325" s="15">
        <f>SUM(D325:H325)</f>
        <v>0</v>
      </c>
      <c r="K325" s="16">
        <f>J325/2</f>
        <v>0</v>
      </c>
      <c r="L325" s="17">
        <f>RANK(K325,K$325:K$357)</f>
        <v>1</v>
      </c>
    </row>
    <row r="326" spans="1:12" ht="23.1" customHeight="1">
      <c r="A326" s="13">
        <v>2</v>
      </c>
      <c r="B326" s="7" t="s">
        <v>29</v>
      </c>
      <c r="C326" s="8" t="s">
        <v>30</v>
      </c>
      <c r="D326" s="14"/>
      <c r="E326" s="58"/>
      <c r="F326" s="14"/>
      <c r="G326" s="14"/>
      <c r="H326" s="14"/>
      <c r="I326" s="14"/>
      <c r="J326" s="15">
        <f t="shared" ref="J326:J357" si="58">SUM(D326:H326)</f>
        <v>0</v>
      </c>
      <c r="K326" s="16">
        <f t="shared" ref="K326:K357" si="59">J326/2</f>
        <v>0</v>
      </c>
      <c r="L326" s="17">
        <f t="shared" ref="L326:L357" si="60">RANK(K326,K$325:K$357)</f>
        <v>1</v>
      </c>
    </row>
    <row r="327" spans="1:12" ht="23.1" customHeight="1">
      <c r="A327" s="13">
        <v>3</v>
      </c>
      <c r="B327" s="7" t="s">
        <v>29</v>
      </c>
      <c r="C327" s="8" t="s">
        <v>31</v>
      </c>
      <c r="D327" s="14"/>
      <c r="E327" s="58"/>
      <c r="F327" s="14"/>
      <c r="G327" s="14"/>
      <c r="H327" s="14"/>
      <c r="I327" s="14"/>
      <c r="J327" s="15">
        <f t="shared" si="58"/>
        <v>0</v>
      </c>
      <c r="K327" s="16">
        <f t="shared" si="59"/>
        <v>0</v>
      </c>
      <c r="L327" s="17">
        <f t="shared" si="60"/>
        <v>1</v>
      </c>
    </row>
    <row r="328" spans="1:12" ht="23.1" customHeight="1">
      <c r="A328" s="13">
        <v>4</v>
      </c>
      <c r="B328" s="7" t="s">
        <v>32</v>
      </c>
      <c r="C328" s="8" t="s">
        <v>33</v>
      </c>
      <c r="D328" s="14"/>
      <c r="E328" s="58"/>
      <c r="F328" s="14"/>
      <c r="G328" s="14"/>
      <c r="H328" s="14"/>
      <c r="I328" s="14"/>
      <c r="J328" s="15">
        <f t="shared" si="58"/>
        <v>0</v>
      </c>
      <c r="K328" s="16">
        <f t="shared" si="59"/>
        <v>0</v>
      </c>
      <c r="L328" s="17">
        <f t="shared" si="60"/>
        <v>1</v>
      </c>
    </row>
    <row r="329" spans="1:12" ht="23.1" customHeight="1">
      <c r="A329" s="13">
        <v>5</v>
      </c>
      <c r="B329" s="18" t="s">
        <v>29</v>
      </c>
      <c r="C329" s="54" t="s">
        <v>34</v>
      </c>
      <c r="D329" s="14"/>
      <c r="E329" s="58"/>
      <c r="F329" s="14"/>
      <c r="G329" s="14"/>
      <c r="H329" s="14"/>
      <c r="I329" s="14"/>
      <c r="J329" s="15">
        <f t="shared" si="58"/>
        <v>0</v>
      </c>
      <c r="K329" s="16">
        <f t="shared" si="59"/>
        <v>0</v>
      </c>
      <c r="L329" s="17">
        <f t="shared" si="60"/>
        <v>1</v>
      </c>
    </row>
    <row r="330" spans="1:12" ht="23.1" customHeight="1">
      <c r="A330" s="13">
        <v>6</v>
      </c>
      <c r="B330" s="18" t="s">
        <v>32</v>
      </c>
      <c r="C330" s="8" t="s">
        <v>35</v>
      </c>
      <c r="D330" s="14"/>
      <c r="E330" s="58"/>
      <c r="F330" s="14"/>
      <c r="G330" s="14"/>
      <c r="H330" s="14"/>
      <c r="I330" s="14"/>
      <c r="J330" s="15">
        <f t="shared" si="58"/>
        <v>0</v>
      </c>
      <c r="K330" s="16">
        <f t="shared" si="59"/>
        <v>0</v>
      </c>
      <c r="L330" s="17">
        <f t="shared" si="60"/>
        <v>1</v>
      </c>
    </row>
    <row r="331" spans="1:12" ht="23.1" customHeight="1">
      <c r="A331" s="19">
        <v>7</v>
      </c>
      <c r="B331" s="18" t="s">
        <v>36</v>
      </c>
      <c r="C331" s="8" t="s">
        <v>37</v>
      </c>
      <c r="D331" s="20"/>
      <c r="E331" s="58"/>
      <c r="F331" s="14"/>
      <c r="G331" s="14"/>
      <c r="H331" s="14"/>
      <c r="I331" s="14"/>
      <c r="J331" s="15">
        <f t="shared" si="58"/>
        <v>0</v>
      </c>
      <c r="K331" s="16">
        <f t="shared" si="59"/>
        <v>0</v>
      </c>
      <c r="L331" s="17">
        <f t="shared" si="60"/>
        <v>1</v>
      </c>
    </row>
    <row r="332" spans="1:12" ht="23.1" customHeight="1">
      <c r="A332" s="19">
        <v>8</v>
      </c>
      <c r="B332" s="18" t="s">
        <v>29</v>
      </c>
      <c r="C332" s="8" t="s">
        <v>38</v>
      </c>
      <c r="D332" s="20"/>
      <c r="E332" s="58"/>
      <c r="F332" s="14"/>
      <c r="G332" s="14"/>
      <c r="H332" s="14"/>
      <c r="I332" s="14"/>
      <c r="J332" s="15">
        <f t="shared" si="58"/>
        <v>0</v>
      </c>
      <c r="K332" s="16">
        <f t="shared" si="59"/>
        <v>0</v>
      </c>
      <c r="L332" s="17">
        <f t="shared" si="60"/>
        <v>1</v>
      </c>
    </row>
    <row r="333" spans="1:12" ht="23.1" customHeight="1">
      <c r="A333" s="19">
        <v>9</v>
      </c>
      <c r="B333" s="18" t="s">
        <v>32</v>
      </c>
      <c r="C333" s="8" t="s">
        <v>120</v>
      </c>
      <c r="D333" s="21"/>
      <c r="E333" s="58"/>
      <c r="F333" s="14"/>
      <c r="G333" s="14"/>
      <c r="H333" s="14"/>
      <c r="I333" s="14"/>
      <c r="J333" s="15">
        <f t="shared" si="58"/>
        <v>0</v>
      </c>
      <c r="K333" s="16">
        <f t="shared" si="59"/>
        <v>0</v>
      </c>
      <c r="L333" s="17">
        <f t="shared" si="60"/>
        <v>1</v>
      </c>
    </row>
    <row r="334" spans="1:12" ht="23.1" customHeight="1">
      <c r="A334" s="19">
        <v>10</v>
      </c>
      <c r="B334" s="18" t="s">
        <v>36</v>
      </c>
      <c r="C334" s="8" t="s">
        <v>39</v>
      </c>
      <c r="D334" s="20"/>
      <c r="E334" s="58"/>
      <c r="F334" s="14"/>
      <c r="G334" s="14"/>
      <c r="H334" s="14"/>
      <c r="I334" s="14"/>
      <c r="J334" s="15">
        <f t="shared" si="58"/>
        <v>0</v>
      </c>
      <c r="K334" s="16">
        <f t="shared" si="59"/>
        <v>0</v>
      </c>
      <c r="L334" s="17">
        <f t="shared" si="60"/>
        <v>1</v>
      </c>
    </row>
    <row r="335" spans="1:12" ht="23.1" customHeight="1">
      <c r="A335" s="19">
        <v>11</v>
      </c>
      <c r="B335" s="18" t="s">
        <v>29</v>
      </c>
      <c r="C335" s="8" t="s">
        <v>121</v>
      </c>
      <c r="D335" s="20"/>
      <c r="E335" s="58"/>
      <c r="F335" s="14"/>
      <c r="G335" s="14"/>
      <c r="H335" s="14"/>
      <c r="I335" s="14"/>
      <c r="J335" s="15">
        <f t="shared" si="58"/>
        <v>0</v>
      </c>
      <c r="K335" s="16">
        <f t="shared" si="59"/>
        <v>0</v>
      </c>
      <c r="L335" s="17">
        <f t="shared" si="60"/>
        <v>1</v>
      </c>
    </row>
    <row r="336" spans="1:12" ht="23.1" customHeight="1">
      <c r="A336" s="19">
        <v>12</v>
      </c>
      <c r="B336" s="18" t="s">
        <v>27</v>
      </c>
      <c r="C336" s="8" t="s">
        <v>40</v>
      </c>
      <c r="D336" s="20"/>
      <c r="E336" s="58"/>
      <c r="F336" s="14"/>
      <c r="G336" s="14"/>
      <c r="H336" s="14"/>
      <c r="I336" s="14"/>
      <c r="J336" s="15">
        <f t="shared" si="58"/>
        <v>0</v>
      </c>
      <c r="K336" s="16">
        <f t="shared" si="59"/>
        <v>0</v>
      </c>
      <c r="L336" s="17">
        <f t="shared" si="60"/>
        <v>1</v>
      </c>
    </row>
    <row r="337" spans="1:12" ht="23.1" customHeight="1">
      <c r="A337" s="19">
        <v>13</v>
      </c>
      <c r="B337" s="18" t="s">
        <v>36</v>
      </c>
      <c r="C337" s="8" t="s">
        <v>41</v>
      </c>
      <c r="D337" s="20"/>
      <c r="E337" s="58"/>
      <c r="F337" s="14"/>
      <c r="G337" s="14"/>
      <c r="H337" s="14"/>
      <c r="I337" s="14"/>
      <c r="J337" s="15">
        <f t="shared" si="58"/>
        <v>0</v>
      </c>
      <c r="K337" s="16">
        <f t="shared" si="59"/>
        <v>0</v>
      </c>
      <c r="L337" s="17">
        <f t="shared" si="60"/>
        <v>1</v>
      </c>
    </row>
    <row r="338" spans="1:12" ht="23.1" customHeight="1">
      <c r="A338" s="19">
        <v>14</v>
      </c>
      <c r="B338" s="18" t="s">
        <v>27</v>
      </c>
      <c r="C338" s="8" t="s">
        <v>42</v>
      </c>
      <c r="D338" s="20"/>
      <c r="E338" s="58"/>
      <c r="F338" s="14"/>
      <c r="G338" s="14"/>
      <c r="H338" s="14"/>
      <c r="I338" s="14"/>
      <c r="J338" s="15">
        <f t="shared" si="58"/>
        <v>0</v>
      </c>
      <c r="K338" s="16">
        <f t="shared" si="59"/>
        <v>0</v>
      </c>
      <c r="L338" s="17">
        <f t="shared" si="60"/>
        <v>1</v>
      </c>
    </row>
    <row r="339" spans="1:12" ht="23.1" customHeight="1">
      <c r="A339" s="19">
        <v>15</v>
      </c>
      <c r="B339" s="18" t="s">
        <v>27</v>
      </c>
      <c r="C339" s="55" t="s">
        <v>43</v>
      </c>
      <c r="D339" s="20"/>
      <c r="E339" s="58"/>
      <c r="F339" s="14"/>
      <c r="G339" s="14"/>
      <c r="H339" s="14"/>
      <c r="I339" s="14"/>
      <c r="J339" s="15">
        <f t="shared" si="58"/>
        <v>0</v>
      </c>
      <c r="K339" s="16">
        <f t="shared" si="59"/>
        <v>0</v>
      </c>
      <c r="L339" s="17">
        <f t="shared" si="60"/>
        <v>1</v>
      </c>
    </row>
    <row r="340" spans="1:12" ht="23.1" customHeight="1">
      <c r="A340" s="19">
        <v>16</v>
      </c>
      <c r="B340" s="18" t="s">
        <v>32</v>
      </c>
      <c r="C340" s="8" t="s">
        <v>44</v>
      </c>
      <c r="D340" s="20"/>
      <c r="E340" s="58"/>
      <c r="F340" s="14"/>
      <c r="G340" s="14"/>
      <c r="H340" s="14"/>
      <c r="I340" s="14"/>
      <c r="J340" s="15">
        <f t="shared" si="58"/>
        <v>0</v>
      </c>
      <c r="K340" s="16">
        <f t="shared" si="59"/>
        <v>0</v>
      </c>
      <c r="L340" s="17">
        <f t="shared" si="60"/>
        <v>1</v>
      </c>
    </row>
    <row r="341" spans="1:12" ht="23.1" customHeight="1">
      <c r="A341" s="19">
        <v>17</v>
      </c>
      <c r="B341" s="18" t="s">
        <v>27</v>
      </c>
      <c r="C341" s="8" t="s">
        <v>45</v>
      </c>
      <c r="D341" s="20"/>
      <c r="E341" s="58"/>
      <c r="F341" s="14"/>
      <c r="G341" s="14"/>
      <c r="H341" s="14"/>
      <c r="I341" s="14"/>
      <c r="J341" s="15">
        <f t="shared" si="58"/>
        <v>0</v>
      </c>
      <c r="K341" s="16">
        <f t="shared" si="59"/>
        <v>0</v>
      </c>
      <c r="L341" s="17">
        <f t="shared" si="60"/>
        <v>1</v>
      </c>
    </row>
    <row r="342" spans="1:12" ht="23.1" customHeight="1">
      <c r="A342" s="19">
        <v>18</v>
      </c>
      <c r="B342" s="18" t="s">
        <v>27</v>
      </c>
      <c r="C342" s="8" t="s">
        <v>46</v>
      </c>
      <c r="D342" s="20"/>
      <c r="E342" s="58"/>
      <c r="F342" s="14"/>
      <c r="G342" s="14"/>
      <c r="H342" s="14"/>
      <c r="I342" s="14"/>
      <c r="J342" s="15">
        <f t="shared" si="58"/>
        <v>0</v>
      </c>
      <c r="K342" s="16">
        <f t="shared" si="59"/>
        <v>0</v>
      </c>
      <c r="L342" s="17">
        <f t="shared" si="60"/>
        <v>1</v>
      </c>
    </row>
    <row r="343" spans="1:12" ht="23.1" customHeight="1">
      <c r="A343" s="19">
        <v>19</v>
      </c>
      <c r="B343" s="18" t="s">
        <v>27</v>
      </c>
      <c r="C343" s="8" t="s">
        <v>47</v>
      </c>
      <c r="D343" s="20"/>
      <c r="E343" s="58"/>
      <c r="F343" s="14"/>
      <c r="G343" s="14"/>
      <c r="H343" s="14"/>
      <c r="I343" s="14"/>
      <c r="J343" s="15">
        <f t="shared" si="58"/>
        <v>0</v>
      </c>
      <c r="K343" s="16">
        <f t="shared" si="59"/>
        <v>0</v>
      </c>
      <c r="L343" s="17">
        <f t="shared" si="60"/>
        <v>1</v>
      </c>
    </row>
    <row r="344" spans="1:12" ht="23.1" customHeight="1">
      <c r="A344" s="19">
        <v>20</v>
      </c>
      <c r="B344" s="18" t="s">
        <v>32</v>
      </c>
      <c r="C344" s="8" t="s">
        <v>48</v>
      </c>
      <c r="D344" s="20"/>
      <c r="E344" s="58"/>
      <c r="F344" s="14"/>
      <c r="G344" s="14"/>
      <c r="H344" s="14"/>
      <c r="I344" s="14"/>
      <c r="J344" s="15">
        <f t="shared" si="58"/>
        <v>0</v>
      </c>
      <c r="K344" s="16">
        <f t="shared" si="59"/>
        <v>0</v>
      </c>
      <c r="L344" s="17">
        <f t="shared" si="60"/>
        <v>1</v>
      </c>
    </row>
    <row r="345" spans="1:12" ht="23.1" customHeight="1">
      <c r="A345" s="19">
        <v>21</v>
      </c>
      <c r="B345" s="7" t="s">
        <v>29</v>
      </c>
      <c r="C345" s="8" t="s">
        <v>49</v>
      </c>
      <c r="D345" s="20"/>
      <c r="E345" s="58"/>
      <c r="F345" s="14"/>
      <c r="G345" s="14"/>
      <c r="H345" s="14"/>
      <c r="I345" s="14"/>
      <c r="J345" s="15">
        <f t="shared" si="58"/>
        <v>0</v>
      </c>
      <c r="K345" s="16">
        <f t="shared" si="59"/>
        <v>0</v>
      </c>
      <c r="L345" s="17">
        <f t="shared" si="60"/>
        <v>1</v>
      </c>
    </row>
    <row r="346" spans="1:12" ht="23.1" customHeight="1">
      <c r="A346" s="19">
        <v>22</v>
      </c>
      <c r="B346" s="7" t="s">
        <v>32</v>
      </c>
      <c r="C346" s="8" t="s">
        <v>50</v>
      </c>
      <c r="D346" s="20"/>
      <c r="E346" s="58"/>
      <c r="F346" s="14"/>
      <c r="G346" s="14"/>
      <c r="H346" s="14"/>
      <c r="I346" s="14"/>
      <c r="J346" s="15">
        <f t="shared" si="58"/>
        <v>0</v>
      </c>
      <c r="K346" s="16">
        <f t="shared" si="59"/>
        <v>0</v>
      </c>
      <c r="L346" s="17">
        <f t="shared" si="60"/>
        <v>1</v>
      </c>
    </row>
    <row r="347" spans="1:12" ht="23.1" customHeight="1">
      <c r="A347" s="19">
        <v>23</v>
      </c>
      <c r="B347" s="7" t="s">
        <v>36</v>
      </c>
      <c r="C347" s="8" t="s">
        <v>51</v>
      </c>
      <c r="D347" s="20"/>
      <c r="E347" s="58"/>
      <c r="F347" s="14"/>
      <c r="G347" s="14"/>
      <c r="H347" s="14"/>
      <c r="I347" s="14"/>
      <c r="J347" s="15">
        <f t="shared" si="58"/>
        <v>0</v>
      </c>
      <c r="K347" s="16">
        <f t="shared" si="59"/>
        <v>0</v>
      </c>
      <c r="L347" s="17">
        <f t="shared" si="60"/>
        <v>1</v>
      </c>
    </row>
    <row r="348" spans="1:12" ht="23.1" customHeight="1">
      <c r="A348" s="19">
        <v>24</v>
      </c>
      <c r="B348" s="7" t="s">
        <v>32</v>
      </c>
      <c r="C348" s="8" t="s">
        <v>52</v>
      </c>
      <c r="D348" s="20"/>
      <c r="E348" s="58"/>
      <c r="F348" s="14"/>
      <c r="G348" s="14"/>
      <c r="H348" s="14"/>
      <c r="I348" s="14"/>
      <c r="J348" s="15">
        <f t="shared" si="58"/>
        <v>0</v>
      </c>
      <c r="K348" s="16">
        <f t="shared" si="59"/>
        <v>0</v>
      </c>
      <c r="L348" s="17">
        <f t="shared" si="60"/>
        <v>1</v>
      </c>
    </row>
    <row r="349" spans="1:12" ht="23.1" customHeight="1">
      <c r="A349" s="19">
        <v>25</v>
      </c>
      <c r="B349" s="7" t="s">
        <v>32</v>
      </c>
      <c r="C349" s="8" t="s">
        <v>53</v>
      </c>
      <c r="D349" s="20"/>
      <c r="E349" s="58"/>
      <c r="F349" s="14"/>
      <c r="G349" s="14"/>
      <c r="H349" s="14"/>
      <c r="I349" s="14"/>
      <c r="J349" s="15">
        <f t="shared" si="58"/>
        <v>0</v>
      </c>
      <c r="K349" s="16">
        <f t="shared" si="59"/>
        <v>0</v>
      </c>
      <c r="L349" s="17">
        <f t="shared" si="60"/>
        <v>1</v>
      </c>
    </row>
    <row r="350" spans="1:12" ht="23.1" customHeight="1">
      <c r="A350" s="19">
        <v>26</v>
      </c>
      <c r="B350" s="18" t="s">
        <v>36</v>
      </c>
      <c r="C350" s="8" t="s">
        <v>54</v>
      </c>
      <c r="D350" s="20"/>
      <c r="E350" s="58"/>
      <c r="F350" s="14"/>
      <c r="G350" s="14"/>
      <c r="H350" s="14"/>
      <c r="I350" s="14"/>
      <c r="J350" s="15">
        <f t="shared" si="58"/>
        <v>0</v>
      </c>
      <c r="K350" s="16">
        <f t="shared" si="59"/>
        <v>0</v>
      </c>
      <c r="L350" s="17">
        <f t="shared" si="60"/>
        <v>1</v>
      </c>
    </row>
    <row r="351" spans="1:12" ht="23.1" customHeight="1">
      <c r="A351" s="19">
        <v>27</v>
      </c>
      <c r="B351" s="18" t="s">
        <v>29</v>
      </c>
      <c r="C351" s="8" t="s">
        <v>55</v>
      </c>
      <c r="D351" s="20"/>
      <c r="E351" s="58"/>
      <c r="F351" s="14"/>
      <c r="G351" s="14"/>
      <c r="H351" s="14"/>
      <c r="I351" s="14"/>
      <c r="J351" s="15">
        <f t="shared" si="58"/>
        <v>0</v>
      </c>
      <c r="K351" s="16">
        <f t="shared" si="59"/>
        <v>0</v>
      </c>
      <c r="L351" s="17">
        <f t="shared" si="60"/>
        <v>1</v>
      </c>
    </row>
    <row r="352" spans="1:12" ht="23.1" customHeight="1">
      <c r="A352" s="19">
        <v>28</v>
      </c>
      <c r="B352" s="7" t="s">
        <v>32</v>
      </c>
      <c r="C352" s="8" t="s">
        <v>56</v>
      </c>
      <c r="D352" s="20"/>
      <c r="E352" s="58"/>
      <c r="F352" s="14"/>
      <c r="G352" s="14"/>
      <c r="H352" s="14"/>
      <c r="I352" s="14"/>
      <c r="J352" s="15">
        <f t="shared" si="58"/>
        <v>0</v>
      </c>
      <c r="K352" s="16">
        <f t="shared" si="59"/>
        <v>0</v>
      </c>
      <c r="L352" s="17">
        <f t="shared" si="60"/>
        <v>1</v>
      </c>
    </row>
    <row r="353" spans="1:12" ht="23.1" customHeight="1">
      <c r="A353" s="19">
        <v>29</v>
      </c>
      <c r="B353" s="7" t="s">
        <v>32</v>
      </c>
      <c r="C353" s="8" t="s">
        <v>57</v>
      </c>
      <c r="D353" s="20"/>
      <c r="E353" s="58"/>
      <c r="F353" s="14"/>
      <c r="G353" s="14"/>
      <c r="H353" s="14"/>
      <c r="I353" s="14"/>
      <c r="J353" s="15">
        <f t="shared" si="58"/>
        <v>0</v>
      </c>
      <c r="K353" s="16">
        <f t="shared" si="59"/>
        <v>0</v>
      </c>
      <c r="L353" s="17">
        <f t="shared" si="60"/>
        <v>1</v>
      </c>
    </row>
    <row r="354" spans="1:12" ht="23.1" customHeight="1">
      <c r="A354" s="19">
        <v>4</v>
      </c>
      <c r="B354" s="7" t="s">
        <v>29</v>
      </c>
      <c r="C354" s="8" t="s">
        <v>58</v>
      </c>
      <c r="D354" s="20"/>
      <c r="E354" s="58"/>
      <c r="F354" s="14"/>
      <c r="G354" s="14"/>
      <c r="H354" s="14"/>
      <c r="I354" s="14"/>
      <c r="J354" s="15">
        <f t="shared" si="58"/>
        <v>0</v>
      </c>
      <c r="K354" s="16">
        <f t="shared" si="59"/>
        <v>0</v>
      </c>
      <c r="L354" s="17">
        <f t="shared" si="60"/>
        <v>1</v>
      </c>
    </row>
    <row r="355" spans="1:12" ht="23.1" customHeight="1">
      <c r="A355" s="19">
        <v>31</v>
      </c>
      <c r="B355" s="7" t="s">
        <v>36</v>
      </c>
      <c r="C355" s="8" t="s">
        <v>59</v>
      </c>
      <c r="D355" s="20"/>
      <c r="E355" s="58"/>
      <c r="F355" s="14"/>
      <c r="G355" s="14"/>
      <c r="H355" s="14"/>
      <c r="I355" s="14"/>
      <c r="J355" s="15">
        <f t="shared" si="58"/>
        <v>0</v>
      </c>
      <c r="K355" s="16">
        <f t="shared" si="59"/>
        <v>0</v>
      </c>
      <c r="L355" s="17">
        <f t="shared" si="60"/>
        <v>1</v>
      </c>
    </row>
    <row r="356" spans="1:12" ht="23.1" customHeight="1">
      <c r="A356" s="19">
        <v>32</v>
      </c>
      <c r="B356" s="7" t="s">
        <v>27</v>
      </c>
      <c r="C356" s="8" t="s">
        <v>60</v>
      </c>
      <c r="D356" s="20"/>
      <c r="E356" s="58"/>
      <c r="F356" s="14"/>
      <c r="G356" s="14"/>
      <c r="H356" s="14"/>
      <c r="I356" s="14"/>
      <c r="J356" s="15">
        <f t="shared" si="58"/>
        <v>0</v>
      </c>
      <c r="K356" s="16">
        <f t="shared" si="59"/>
        <v>0</v>
      </c>
      <c r="L356" s="17">
        <f t="shared" si="60"/>
        <v>1</v>
      </c>
    </row>
    <row r="357" spans="1:12" ht="23.1" customHeight="1">
      <c r="A357" s="19">
        <v>33</v>
      </c>
      <c r="B357" s="18" t="s">
        <v>29</v>
      </c>
      <c r="C357" s="8" t="s">
        <v>61</v>
      </c>
      <c r="D357" s="20"/>
      <c r="E357" s="58"/>
      <c r="F357" s="14"/>
      <c r="G357" s="14"/>
      <c r="H357" s="14"/>
      <c r="I357" s="14"/>
      <c r="J357" s="15">
        <f t="shared" si="58"/>
        <v>0</v>
      </c>
      <c r="K357" s="16">
        <f t="shared" si="59"/>
        <v>0</v>
      </c>
      <c r="L357" s="17">
        <f t="shared" si="60"/>
        <v>1</v>
      </c>
    </row>
    <row r="358" spans="1:12" ht="23.1" customHeight="1" thickBot="1">
      <c r="A358" s="19">
        <v>34</v>
      </c>
      <c r="B358" s="18"/>
      <c r="C358" s="8"/>
      <c r="D358" s="20"/>
      <c r="E358" s="58"/>
      <c r="F358" s="14"/>
      <c r="G358" s="14"/>
      <c r="H358" s="14"/>
      <c r="I358" s="14"/>
      <c r="J358" s="15"/>
      <c r="K358" s="16"/>
      <c r="L358" s="17"/>
    </row>
    <row r="359" spans="1:12" ht="23.1" customHeight="1">
      <c r="A359" s="197" t="s">
        <v>4</v>
      </c>
      <c r="B359" s="198"/>
      <c r="C359" s="199"/>
      <c r="D359" s="46">
        <f>COUNTIF(D325:D358,"&gt;=0")</f>
        <v>0</v>
      </c>
      <c r="E359" s="46">
        <f>COUNTIF(E325:E358,"&gt;=0")</f>
        <v>0</v>
      </c>
      <c r="F359" s="46">
        <f>COUNTIF(F325:F358,"&gt;=0")</f>
        <v>0</v>
      </c>
      <c r="G359" s="46">
        <f>COUNTIF(G325:G358,"&gt;=0")</f>
        <v>0</v>
      </c>
      <c r="H359" s="56">
        <f>COUNTIF(H325:H358,"&gt;=0")</f>
        <v>0</v>
      </c>
      <c r="I359" s="115"/>
      <c r="J359" s="32"/>
      <c r="K359" s="32"/>
      <c r="L359" s="33"/>
    </row>
    <row r="360" spans="1:12" ht="23.1" customHeight="1">
      <c r="A360" s="200" t="s">
        <v>5</v>
      </c>
      <c r="B360" s="201"/>
      <c r="C360" s="202"/>
      <c r="D360" s="34">
        <f>COUNTIF(D325:D358,"&gt;=16")</f>
        <v>0</v>
      </c>
      <c r="E360" s="34">
        <f>COUNTIF(E325:E358,"&gt;=16")</f>
        <v>0</v>
      </c>
      <c r="F360" s="34">
        <f>COUNTIF(F325:F358,"&gt;=16")</f>
        <v>0</v>
      </c>
      <c r="G360" s="34">
        <f>COUNTIF(G325:G358,"&gt;=16")</f>
        <v>0</v>
      </c>
      <c r="H360" s="35">
        <f>COUNTIF(H325:H358,"&gt;=16")</f>
        <v>0</v>
      </c>
      <c r="I360" s="113"/>
      <c r="J360" s="32"/>
      <c r="K360" s="32"/>
      <c r="L360" s="33"/>
    </row>
    <row r="361" spans="1:12" ht="23.1" customHeight="1">
      <c r="A361" s="200" t="s">
        <v>6</v>
      </c>
      <c r="B361" s="201"/>
      <c r="C361" s="202"/>
      <c r="D361" s="36" t="e">
        <f>D360/D359</f>
        <v>#DIV/0!</v>
      </c>
      <c r="E361" s="36" t="e">
        <f t="shared" ref="E361:H361" si="61">E360/E359</f>
        <v>#DIV/0!</v>
      </c>
      <c r="F361" s="36" t="e">
        <f t="shared" si="61"/>
        <v>#DIV/0!</v>
      </c>
      <c r="G361" s="36" t="e">
        <f t="shared" si="61"/>
        <v>#DIV/0!</v>
      </c>
      <c r="H361" s="37" t="e">
        <f t="shared" si="61"/>
        <v>#DIV/0!</v>
      </c>
      <c r="I361" s="116"/>
      <c r="J361" s="32"/>
      <c r="K361" s="32"/>
      <c r="L361" s="33"/>
    </row>
    <row r="362" spans="1:12" ht="23.1" customHeight="1">
      <c r="A362" s="200" t="s">
        <v>7</v>
      </c>
      <c r="B362" s="201"/>
      <c r="C362" s="202"/>
      <c r="D362" s="38" t="e">
        <f>SUM(D325:D358)*2.5/D359</f>
        <v>#DIV/0!</v>
      </c>
      <c r="E362" s="38" t="e">
        <f>SUM(E325:E358)*2.5/E359</f>
        <v>#DIV/0!</v>
      </c>
      <c r="F362" s="38" t="e">
        <f>SUM(F325:F358)*2.5/F359</f>
        <v>#DIV/0!</v>
      </c>
      <c r="G362" s="38" t="e">
        <f>SUM(G325:G358)*2.5/G359</f>
        <v>#DIV/0!</v>
      </c>
      <c r="H362" s="39" t="e">
        <f>SUM(H325:H358)*2.5/H359</f>
        <v>#DIV/0!</v>
      </c>
      <c r="I362" s="48"/>
      <c r="J362" s="32"/>
      <c r="K362" s="32"/>
      <c r="L362" s="33"/>
    </row>
    <row r="363" spans="1:12" ht="23.1" customHeight="1">
      <c r="A363" s="189" t="s">
        <v>17</v>
      </c>
      <c r="B363" s="190"/>
      <c r="C363" s="191"/>
      <c r="D363" s="34">
        <f>COUNTIF(D325:D358,"&lt;=40")-D364-D365-D366-D367</f>
        <v>0</v>
      </c>
      <c r="E363" s="34">
        <f>COUNTIF(E325:E358,"&lt;=40")-E364-E365-E366-E367</f>
        <v>0</v>
      </c>
      <c r="F363" s="34">
        <f>COUNTIF(F325:F358,"&lt;=40")-F364-F365-F366-F367</f>
        <v>0</v>
      </c>
      <c r="G363" s="34">
        <f>COUNTIF(G325:G358,"&lt;=40")-G364-G365-G366-G367</f>
        <v>0</v>
      </c>
      <c r="H363" s="35">
        <f>COUNTIF(H325:H358,"&lt;=40")-H364-H365-H366-H367</f>
        <v>0</v>
      </c>
      <c r="I363" s="113"/>
      <c r="J363" s="32"/>
      <c r="K363" s="33"/>
    </row>
    <row r="364" spans="1:12" ht="23.1" customHeight="1">
      <c r="A364" s="189" t="s">
        <v>18</v>
      </c>
      <c r="B364" s="190"/>
      <c r="C364" s="191"/>
      <c r="D364" s="34">
        <f>COUNTIF(D325:D358,"&lt;36")-D365-D366-D367</f>
        <v>0</v>
      </c>
      <c r="E364" s="34">
        <f>COUNTIF(E325:E358,"&lt;36")-E365-E366-E367</f>
        <v>0</v>
      </c>
      <c r="F364" s="34">
        <f>COUNTIF(F325:F358,"&lt;36")-F365-F366-F367</f>
        <v>0</v>
      </c>
      <c r="G364" s="34">
        <f>COUNTIF(G325:G358,"&lt;36")-G365-G366-G367</f>
        <v>0</v>
      </c>
      <c r="H364" s="35">
        <f>COUNTIF(H325:H358,"&lt;36")-H365-H366-H367</f>
        <v>0</v>
      </c>
      <c r="I364" s="113"/>
      <c r="J364" s="32"/>
      <c r="K364" s="33"/>
    </row>
    <row r="365" spans="1:12" ht="23.1" customHeight="1">
      <c r="A365" s="189" t="s">
        <v>13</v>
      </c>
      <c r="B365" s="190"/>
      <c r="C365" s="191"/>
      <c r="D365" s="34">
        <f>COUNTIF(D325:D358,"&lt;30")-D366-D367</f>
        <v>0</v>
      </c>
      <c r="E365" s="34">
        <f>COUNTIF(E325:E358,"&lt;30")-E366-E367</f>
        <v>0</v>
      </c>
      <c r="F365" s="34">
        <f>COUNTIF(F325:F358,"&lt;30")-F366-F367</f>
        <v>0</v>
      </c>
      <c r="G365" s="34">
        <f>COUNTIF(G325:G358,"&lt;30")-G366-G367</f>
        <v>0</v>
      </c>
      <c r="H365" s="35">
        <f>COUNTIF(H325:H358,"&lt;30")-H366-H367</f>
        <v>0</v>
      </c>
      <c r="I365" s="113"/>
      <c r="J365" s="32"/>
      <c r="K365" s="33"/>
    </row>
    <row r="366" spans="1:12" ht="23.1" customHeight="1">
      <c r="A366" s="189" t="s">
        <v>19</v>
      </c>
      <c r="B366" s="190"/>
      <c r="C366" s="191"/>
      <c r="D366" s="34">
        <f>COUNTIF(D325:D358,"&lt;24")-D367</f>
        <v>0</v>
      </c>
      <c r="E366" s="34">
        <f>COUNTIF(E325:E358,"&lt;24")-E367</f>
        <v>0</v>
      </c>
      <c r="F366" s="34">
        <f>COUNTIF(F325:F358,"&lt;24")-F367</f>
        <v>0</v>
      </c>
      <c r="G366" s="34">
        <f>COUNTIF(G325:G358,"&lt;24")-G367</f>
        <v>0</v>
      </c>
      <c r="H366" s="35">
        <f>COUNTIF(H325:H358,"&lt;24")-H367</f>
        <v>0</v>
      </c>
      <c r="I366" s="113"/>
      <c r="J366" s="32"/>
      <c r="K366" s="33"/>
    </row>
    <row r="367" spans="1:12" ht="23.1" customHeight="1">
      <c r="A367" s="189" t="s">
        <v>20</v>
      </c>
      <c r="B367" s="190"/>
      <c r="C367" s="191"/>
      <c r="D367" s="34">
        <f>COUNTIF(D325:D358,"&lt;13")</f>
        <v>0</v>
      </c>
      <c r="E367" s="34">
        <f>COUNTIF(E325:E358,"&lt;13")</f>
        <v>0</v>
      </c>
      <c r="F367" s="34">
        <f>COUNTIF(F325:F358,"&lt;13")</f>
        <v>0</v>
      </c>
      <c r="G367" s="34">
        <f>COUNTIF(G325:G358,"&lt;13")</f>
        <v>0</v>
      </c>
      <c r="H367" s="35">
        <f>COUNTIF(H325:H358,"&lt;13")</f>
        <v>0</v>
      </c>
      <c r="I367" s="113"/>
      <c r="J367" s="40"/>
      <c r="K367" s="33"/>
    </row>
    <row r="368" spans="1:12" ht="23.1" customHeight="1">
      <c r="A368" s="189" t="s">
        <v>17</v>
      </c>
      <c r="B368" s="190"/>
      <c r="C368" s="191"/>
      <c r="D368" s="34" t="e">
        <f>D363/D359  *100</f>
        <v>#DIV/0!</v>
      </c>
      <c r="E368" s="44" t="e">
        <f t="shared" ref="E368:H368" si="62">E363/E359  *100</f>
        <v>#DIV/0!</v>
      </c>
      <c r="F368" s="34" t="e">
        <f t="shared" si="62"/>
        <v>#DIV/0!</v>
      </c>
      <c r="G368" s="34" t="e">
        <f t="shared" si="62"/>
        <v>#DIV/0!</v>
      </c>
      <c r="H368" s="35" t="e">
        <f t="shared" si="62"/>
        <v>#DIV/0!</v>
      </c>
      <c r="I368" s="113"/>
      <c r="J368" s="40"/>
      <c r="K368" s="40"/>
      <c r="L368" s="33"/>
    </row>
    <row r="369" spans="1:12" ht="23.1" customHeight="1">
      <c r="A369" s="189" t="s">
        <v>18</v>
      </c>
      <c r="B369" s="190"/>
      <c r="C369" s="191"/>
      <c r="D369" s="34" t="e">
        <f>D364/D359  *100</f>
        <v>#DIV/0!</v>
      </c>
      <c r="E369" s="44" t="e">
        <f t="shared" ref="E369:H369" si="63">E364/E359  *100</f>
        <v>#DIV/0!</v>
      </c>
      <c r="F369" s="34" t="e">
        <f t="shared" si="63"/>
        <v>#DIV/0!</v>
      </c>
      <c r="G369" s="34" t="e">
        <f t="shared" si="63"/>
        <v>#DIV/0!</v>
      </c>
      <c r="H369" s="35" t="e">
        <f t="shared" si="63"/>
        <v>#DIV/0!</v>
      </c>
      <c r="I369" s="113"/>
      <c r="J369" s="40"/>
      <c r="K369" s="40"/>
      <c r="L369" s="33"/>
    </row>
    <row r="370" spans="1:12" ht="23.1" customHeight="1">
      <c r="A370" s="189" t="s">
        <v>13</v>
      </c>
      <c r="B370" s="190"/>
      <c r="C370" s="191"/>
      <c r="D370" s="34" t="e">
        <f>D365/D359  *100</f>
        <v>#DIV/0!</v>
      </c>
      <c r="E370" s="44" t="e">
        <f t="shared" ref="E370:H370" si="64">E365/E359  *100</f>
        <v>#DIV/0!</v>
      </c>
      <c r="F370" s="34" t="e">
        <f t="shared" si="64"/>
        <v>#DIV/0!</v>
      </c>
      <c r="G370" s="34" t="e">
        <f t="shared" si="64"/>
        <v>#DIV/0!</v>
      </c>
      <c r="H370" s="35" t="e">
        <f t="shared" si="64"/>
        <v>#DIV/0!</v>
      </c>
      <c r="I370" s="113"/>
      <c r="J370" s="40"/>
      <c r="K370" s="40"/>
      <c r="L370" s="33"/>
    </row>
    <row r="371" spans="1:12" ht="23.1" customHeight="1">
      <c r="A371" s="189" t="s">
        <v>19</v>
      </c>
      <c r="B371" s="190"/>
      <c r="C371" s="191"/>
      <c r="D371" s="34" t="e">
        <f>D366/D359  *100</f>
        <v>#DIV/0!</v>
      </c>
      <c r="E371" s="44" t="e">
        <f t="shared" ref="E371:H371" si="65">E366/E359  *100</f>
        <v>#DIV/0!</v>
      </c>
      <c r="F371" s="34" t="e">
        <f t="shared" si="65"/>
        <v>#DIV/0!</v>
      </c>
      <c r="G371" s="34" t="e">
        <f t="shared" si="65"/>
        <v>#DIV/0!</v>
      </c>
      <c r="H371" s="35" t="e">
        <f t="shared" si="65"/>
        <v>#DIV/0!</v>
      </c>
      <c r="I371" s="113"/>
      <c r="J371" s="40"/>
      <c r="K371" s="40"/>
      <c r="L371" s="33"/>
    </row>
    <row r="372" spans="1:12" ht="23.1" customHeight="1" thickBot="1">
      <c r="A372" s="192" t="s">
        <v>20</v>
      </c>
      <c r="B372" s="193"/>
      <c r="C372" s="194"/>
      <c r="D372" s="41" t="e">
        <f>D367/D359  *100</f>
        <v>#DIV/0!</v>
      </c>
      <c r="E372" s="45" t="e">
        <f t="shared" ref="E372:H372" si="66">E367/E359  *100</f>
        <v>#DIV/0!</v>
      </c>
      <c r="F372" s="41" t="e">
        <f t="shared" si="66"/>
        <v>#DIV/0!</v>
      </c>
      <c r="G372" s="41" t="e">
        <f t="shared" si="66"/>
        <v>#DIV/0!</v>
      </c>
      <c r="H372" s="42" t="e">
        <f t="shared" si="66"/>
        <v>#DIV/0!</v>
      </c>
      <c r="I372" s="113"/>
      <c r="J372" s="40"/>
      <c r="K372" s="40"/>
      <c r="L372" s="33"/>
    </row>
    <row r="374" spans="1:12" ht="23.1" customHeight="1">
      <c r="A374" s="195" t="s">
        <v>21</v>
      </c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</row>
    <row r="376" spans="1:12" ht="23.1" customHeight="1">
      <c r="A376" s="196" t="s">
        <v>0</v>
      </c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</row>
    <row r="377" spans="1:12" ht="23.1" customHeight="1" thickBot="1">
      <c r="A377" s="196" t="s">
        <v>114</v>
      </c>
      <c r="B377" s="196"/>
      <c r="C377" s="196"/>
      <c r="D377" s="196"/>
      <c r="E377" s="196"/>
      <c r="F377" s="196"/>
      <c r="G377" s="196"/>
      <c r="H377" s="196"/>
      <c r="I377" s="196"/>
      <c r="J377" s="196"/>
      <c r="K377" s="196"/>
      <c r="L377" s="196"/>
    </row>
    <row r="378" spans="1:12" ht="23.1" customHeight="1">
      <c r="A378" s="51" t="s">
        <v>8</v>
      </c>
      <c r="B378" s="52" t="s">
        <v>9</v>
      </c>
      <c r="C378" s="52" t="s">
        <v>14</v>
      </c>
      <c r="D378" s="52" t="s">
        <v>1</v>
      </c>
      <c r="E378" s="52" t="s">
        <v>15</v>
      </c>
      <c r="F378" s="52" t="s">
        <v>10</v>
      </c>
      <c r="G378" s="52" t="s">
        <v>11</v>
      </c>
      <c r="H378" s="52" t="s">
        <v>12</v>
      </c>
      <c r="I378" s="52" t="s">
        <v>128</v>
      </c>
      <c r="J378" s="52" t="s">
        <v>2</v>
      </c>
      <c r="K378" s="52" t="s">
        <v>3</v>
      </c>
      <c r="L378" s="53" t="s">
        <v>16</v>
      </c>
    </row>
    <row r="379" spans="1:12" ht="23.1" customHeight="1">
      <c r="A379" s="13">
        <v>1</v>
      </c>
      <c r="B379" s="7" t="s">
        <v>27</v>
      </c>
      <c r="C379" s="8" t="s">
        <v>28</v>
      </c>
      <c r="D379" s="14">
        <v>46</v>
      </c>
      <c r="E379" s="14">
        <v>41</v>
      </c>
      <c r="F379" s="14">
        <v>67</v>
      </c>
      <c r="G379" s="14">
        <v>57</v>
      </c>
      <c r="H379" s="14">
        <v>96</v>
      </c>
      <c r="I379" s="141">
        <v>51</v>
      </c>
      <c r="J379" s="15">
        <f>SUM(D379:H379)</f>
        <v>307</v>
      </c>
      <c r="K379" s="16">
        <f>J379/5</f>
        <v>61.4</v>
      </c>
      <c r="L379" s="17">
        <f>RANK(K379,K$379:K$411)</f>
        <v>31</v>
      </c>
    </row>
    <row r="380" spans="1:12" ht="23.1" customHeight="1">
      <c r="A380" s="13">
        <v>2</v>
      </c>
      <c r="B380" s="7" t="s">
        <v>29</v>
      </c>
      <c r="C380" s="8" t="s">
        <v>30</v>
      </c>
      <c r="D380" s="14">
        <v>86</v>
      </c>
      <c r="E380" s="14">
        <v>84</v>
      </c>
      <c r="F380" s="14">
        <v>79</v>
      </c>
      <c r="G380" s="14">
        <v>70</v>
      </c>
      <c r="H380" s="14">
        <v>90</v>
      </c>
      <c r="I380" s="141">
        <v>77</v>
      </c>
      <c r="J380" s="15">
        <f t="shared" ref="J380:J411" si="67">SUM(D380:H380)</f>
        <v>409</v>
      </c>
      <c r="K380" s="16">
        <f t="shared" ref="K380:K411" si="68">J380/5</f>
        <v>81.8</v>
      </c>
      <c r="L380" s="17">
        <f t="shared" ref="L380:L411" si="69">RANK(K380,K$379:K$411)</f>
        <v>10</v>
      </c>
    </row>
    <row r="381" spans="1:12" ht="23.1" customHeight="1">
      <c r="A381" s="13">
        <v>3</v>
      </c>
      <c r="B381" s="7" t="s">
        <v>29</v>
      </c>
      <c r="C381" s="8" t="s">
        <v>31</v>
      </c>
      <c r="D381" s="14">
        <v>78</v>
      </c>
      <c r="E381" s="14">
        <v>93</v>
      </c>
      <c r="F381" s="14">
        <v>60</v>
      </c>
      <c r="G381" s="14">
        <v>63</v>
      </c>
      <c r="H381" s="14">
        <v>86</v>
      </c>
      <c r="I381" s="141">
        <v>76</v>
      </c>
      <c r="J381" s="15">
        <f t="shared" si="67"/>
        <v>380</v>
      </c>
      <c r="K381" s="16">
        <f t="shared" si="68"/>
        <v>76</v>
      </c>
      <c r="L381" s="17">
        <f t="shared" si="69"/>
        <v>18</v>
      </c>
    </row>
    <row r="382" spans="1:12" ht="23.1" customHeight="1">
      <c r="A382" s="13">
        <v>4</v>
      </c>
      <c r="B382" s="7" t="s">
        <v>32</v>
      </c>
      <c r="C382" s="8" t="s">
        <v>33</v>
      </c>
      <c r="D382" s="14">
        <v>74</v>
      </c>
      <c r="E382" s="14">
        <v>91</v>
      </c>
      <c r="F382" s="14">
        <v>70</v>
      </c>
      <c r="G382" s="14">
        <v>57</v>
      </c>
      <c r="H382" s="14">
        <v>79</v>
      </c>
      <c r="I382" s="141">
        <v>80</v>
      </c>
      <c r="J382" s="15">
        <f t="shared" si="67"/>
        <v>371</v>
      </c>
      <c r="K382" s="16">
        <f t="shared" si="68"/>
        <v>74.2</v>
      </c>
      <c r="L382" s="17">
        <f t="shared" si="69"/>
        <v>21</v>
      </c>
    </row>
    <row r="383" spans="1:12" ht="23.1" customHeight="1">
      <c r="A383" s="13">
        <v>5</v>
      </c>
      <c r="B383" s="18" t="s">
        <v>29</v>
      </c>
      <c r="C383" s="54" t="s">
        <v>34</v>
      </c>
      <c r="D383" s="14">
        <v>65</v>
      </c>
      <c r="E383" s="14">
        <v>60</v>
      </c>
      <c r="F383" s="14">
        <v>74</v>
      </c>
      <c r="G383" s="14">
        <v>73</v>
      </c>
      <c r="H383" s="14">
        <v>94</v>
      </c>
      <c r="I383" s="141">
        <v>73</v>
      </c>
      <c r="J383" s="15">
        <f t="shared" si="67"/>
        <v>366</v>
      </c>
      <c r="K383" s="16">
        <f t="shared" si="68"/>
        <v>73.2</v>
      </c>
      <c r="L383" s="17">
        <f t="shared" si="69"/>
        <v>23</v>
      </c>
    </row>
    <row r="384" spans="1:12" ht="23.1" customHeight="1">
      <c r="A384" s="13">
        <v>6</v>
      </c>
      <c r="B384" s="18" t="s">
        <v>32</v>
      </c>
      <c r="C384" s="8" t="s">
        <v>35</v>
      </c>
      <c r="D384" s="14">
        <v>90</v>
      </c>
      <c r="E384" s="14">
        <v>82</v>
      </c>
      <c r="F384" s="14">
        <v>97</v>
      </c>
      <c r="G384" s="14">
        <v>99</v>
      </c>
      <c r="H384" s="14">
        <v>99</v>
      </c>
      <c r="I384" s="141">
        <v>86</v>
      </c>
      <c r="J384" s="15">
        <f t="shared" si="67"/>
        <v>467</v>
      </c>
      <c r="K384" s="16">
        <f t="shared" si="68"/>
        <v>93.4</v>
      </c>
      <c r="L384" s="17">
        <f t="shared" si="69"/>
        <v>1</v>
      </c>
    </row>
    <row r="385" spans="1:12" ht="23.1" customHeight="1">
      <c r="A385" s="19">
        <v>7</v>
      </c>
      <c r="B385" s="18" t="s">
        <v>36</v>
      </c>
      <c r="C385" s="8" t="s">
        <v>37</v>
      </c>
      <c r="D385" s="20">
        <v>67</v>
      </c>
      <c r="E385" s="20">
        <v>53</v>
      </c>
      <c r="F385" s="14">
        <v>73</v>
      </c>
      <c r="G385" s="14">
        <v>83</v>
      </c>
      <c r="H385" s="14">
        <v>97</v>
      </c>
      <c r="I385" s="141">
        <v>84</v>
      </c>
      <c r="J385" s="15">
        <f t="shared" si="67"/>
        <v>373</v>
      </c>
      <c r="K385" s="16">
        <f t="shared" si="68"/>
        <v>74.599999999999994</v>
      </c>
      <c r="L385" s="17">
        <f t="shared" si="69"/>
        <v>19</v>
      </c>
    </row>
    <row r="386" spans="1:12" ht="23.1" customHeight="1">
      <c r="A386" s="19">
        <v>8</v>
      </c>
      <c r="B386" s="18" t="s">
        <v>29</v>
      </c>
      <c r="C386" s="8" t="s">
        <v>38</v>
      </c>
      <c r="D386" s="20">
        <v>54</v>
      </c>
      <c r="E386" s="20">
        <v>46</v>
      </c>
      <c r="F386" s="14">
        <v>64</v>
      </c>
      <c r="G386" s="14">
        <v>57</v>
      </c>
      <c r="H386" s="14">
        <v>94</v>
      </c>
      <c r="I386" s="141">
        <v>55</v>
      </c>
      <c r="J386" s="15">
        <f t="shared" si="67"/>
        <v>315</v>
      </c>
      <c r="K386" s="16">
        <f t="shared" si="68"/>
        <v>63</v>
      </c>
      <c r="L386" s="17">
        <f t="shared" si="69"/>
        <v>30</v>
      </c>
    </row>
    <row r="387" spans="1:12" ht="23.1" customHeight="1">
      <c r="A387" s="19">
        <v>9</v>
      </c>
      <c r="B387" s="18" t="s">
        <v>32</v>
      </c>
      <c r="C387" s="8" t="s">
        <v>120</v>
      </c>
      <c r="D387" s="21">
        <v>72</v>
      </c>
      <c r="E387" s="21">
        <v>87</v>
      </c>
      <c r="F387" s="14">
        <v>73</v>
      </c>
      <c r="G387" s="14">
        <v>76</v>
      </c>
      <c r="H387" s="14">
        <v>97</v>
      </c>
      <c r="I387" s="141">
        <v>82</v>
      </c>
      <c r="J387" s="15">
        <f t="shared" si="67"/>
        <v>405</v>
      </c>
      <c r="K387" s="16">
        <f t="shared" si="68"/>
        <v>81</v>
      </c>
      <c r="L387" s="17">
        <f t="shared" si="69"/>
        <v>13</v>
      </c>
    </row>
    <row r="388" spans="1:12" ht="23.1" customHeight="1">
      <c r="A388" s="19">
        <v>10</v>
      </c>
      <c r="B388" s="18" t="s">
        <v>36</v>
      </c>
      <c r="C388" s="8" t="s">
        <v>39</v>
      </c>
      <c r="D388" s="20">
        <v>84</v>
      </c>
      <c r="E388" s="20">
        <v>88</v>
      </c>
      <c r="F388" s="14">
        <v>82</v>
      </c>
      <c r="G388" s="14">
        <v>67</v>
      </c>
      <c r="H388" s="14">
        <v>90</v>
      </c>
      <c r="I388" s="141">
        <v>74</v>
      </c>
      <c r="J388" s="15">
        <f t="shared" si="67"/>
        <v>411</v>
      </c>
      <c r="K388" s="16">
        <f t="shared" si="68"/>
        <v>82.2</v>
      </c>
      <c r="L388" s="17">
        <f t="shared" si="69"/>
        <v>9</v>
      </c>
    </row>
    <row r="389" spans="1:12" ht="23.1" customHeight="1">
      <c r="A389" s="19">
        <v>11</v>
      </c>
      <c r="B389" s="18" t="s">
        <v>29</v>
      </c>
      <c r="C389" s="8" t="s">
        <v>121</v>
      </c>
      <c r="D389" s="20">
        <v>82</v>
      </c>
      <c r="E389" s="20">
        <v>96</v>
      </c>
      <c r="F389" s="14">
        <v>87</v>
      </c>
      <c r="G389" s="14">
        <v>86</v>
      </c>
      <c r="H389" s="14">
        <v>99</v>
      </c>
      <c r="I389" s="141">
        <v>83</v>
      </c>
      <c r="J389" s="15">
        <f t="shared" si="67"/>
        <v>450</v>
      </c>
      <c r="K389" s="16">
        <f t="shared" si="68"/>
        <v>90</v>
      </c>
      <c r="L389" s="17">
        <f t="shared" si="69"/>
        <v>3</v>
      </c>
    </row>
    <row r="390" spans="1:12" ht="23.1" customHeight="1">
      <c r="A390" s="19">
        <v>12</v>
      </c>
      <c r="B390" s="18" t="s">
        <v>27</v>
      </c>
      <c r="C390" s="8" t="s">
        <v>40</v>
      </c>
      <c r="D390" s="20">
        <v>72</v>
      </c>
      <c r="E390" s="20">
        <v>71</v>
      </c>
      <c r="F390" s="14">
        <v>80</v>
      </c>
      <c r="G390" s="14">
        <v>60</v>
      </c>
      <c r="H390" s="14">
        <v>83</v>
      </c>
      <c r="I390" s="141">
        <v>61</v>
      </c>
      <c r="J390" s="15">
        <f t="shared" si="67"/>
        <v>366</v>
      </c>
      <c r="K390" s="16">
        <f t="shared" si="68"/>
        <v>73.2</v>
      </c>
      <c r="L390" s="17">
        <f t="shared" si="69"/>
        <v>23</v>
      </c>
    </row>
    <row r="391" spans="1:12" ht="23.1" customHeight="1">
      <c r="A391" s="19">
        <v>13</v>
      </c>
      <c r="B391" s="18" t="s">
        <v>36</v>
      </c>
      <c r="C391" s="8" t="s">
        <v>41</v>
      </c>
      <c r="D391" s="20">
        <v>83</v>
      </c>
      <c r="E391" s="20">
        <v>70</v>
      </c>
      <c r="F391" s="14">
        <v>76</v>
      </c>
      <c r="G391" s="14">
        <v>70</v>
      </c>
      <c r="H391" s="14">
        <v>93</v>
      </c>
      <c r="I391" s="141">
        <v>65</v>
      </c>
      <c r="J391" s="15">
        <f t="shared" si="67"/>
        <v>392</v>
      </c>
      <c r="K391" s="16">
        <f t="shared" si="68"/>
        <v>78.400000000000006</v>
      </c>
      <c r="L391" s="17">
        <f t="shared" si="69"/>
        <v>15</v>
      </c>
    </row>
    <row r="392" spans="1:12" ht="23.1" customHeight="1">
      <c r="A392" s="19">
        <v>14</v>
      </c>
      <c r="B392" s="18" t="s">
        <v>27</v>
      </c>
      <c r="C392" s="8" t="s">
        <v>42</v>
      </c>
      <c r="D392" s="20">
        <v>79</v>
      </c>
      <c r="E392" s="20">
        <v>84</v>
      </c>
      <c r="F392" s="14">
        <v>77</v>
      </c>
      <c r="G392" s="14">
        <v>79</v>
      </c>
      <c r="H392" s="14">
        <v>97</v>
      </c>
      <c r="I392" s="141">
        <v>50</v>
      </c>
      <c r="J392" s="15">
        <f t="shared" si="67"/>
        <v>416</v>
      </c>
      <c r="K392" s="16">
        <f t="shared" si="68"/>
        <v>83.2</v>
      </c>
      <c r="L392" s="17">
        <f t="shared" si="69"/>
        <v>7</v>
      </c>
    </row>
    <row r="393" spans="1:12" ht="23.1" customHeight="1">
      <c r="A393" s="19">
        <v>15</v>
      </c>
      <c r="B393" s="18" t="s">
        <v>27</v>
      </c>
      <c r="C393" s="55" t="s">
        <v>43</v>
      </c>
      <c r="D393" s="20">
        <v>76</v>
      </c>
      <c r="E393" s="20">
        <v>77</v>
      </c>
      <c r="F393" s="14">
        <v>83</v>
      </c>
      <c r="G393" s="14">
        <v>76</v>
      </c>
      <c r="H393" s="14">
        <v>97</v>
      </c>
      <c r="I393" s="141">
        <v>62</v>
      </c>
      <c r="J393" s="15">
        <f t="shared" si="67"/>
        <v>409</v>
      </c>
      <c r="K393" s="16">
        <f t="shared" si="68"/>
        <v>81.8</v>
      </c>
      <c r="L393" s="17">
        <f t="shared" si="69"/>
        <v>10</v>
      </c>
    </row>
    <row r="394" spans="1:12" ht="23.1" customHeight="1">
      <c r="A394" s="19">
        <v>16</v>
      </c>
      <c r="B394" s="18" t="s">
        <v>32</v>
      </c>
      <c r="C394" s="8" t="s">
        <v>44</v>
      </c>
      <c r="D394" s="20">
        <v>79</v>
      </c>
      <c r="E394" s="20">
        <v>70</v>
      </c>
      <c r="F394" s="14">
        <v>50</v>
      </c>
      <c r="G394" s="14">
        <v>66</v>
      </c>
      <c r="H394" s="14">
        <v>87</v>
      </c>
      <c r="I394" s="141">
        <v>70</v>
      </c>
      <c r="J394" s="15">
        <f t="shared" si="67"/>
        <v>352</v>
      </c>
      <c r="K394" s="16">
        <f t="shared" si="68"/>
        <v>70.400000000000006</v>
      </c>
      <c r="L394" s="17">
        <f t="shared" si="69"/>
        <v>28</v>
      </c>
    </row>
    <row r="395" spans="1:12" ht="23.1" customHeight="1">
      <c r="A395" s="19">
        <v>17</v>
      </c>
      <c r="B395" s="18" t="s">
        <v>27</v>
      </c>
      <c r="C395" s="8" t="s">
        <v>45</v>
      </c>
      <c r="D395" s="20">
        <v>62</v>
      </c>
      <c r="E395" s="20">
        <v>93</v>
      </c>
      <c r="F395" s="14">
        <v>84</v>
      </c>
      <c r="G395" s="14">
        <v>74</v>
      </c>
      <c r="H395" s="14">
        <v>94</v>
      </c>
      <c r="I395" s="141">
        <v>70</v>
      </c>
      <c r="J395" s="15">
        <f t="shared" si="67"/>
        <v>407</v>
      </c>
      <c r="K395" s="16">
        <f t="shared" si="68"/>
        <v>81.400000000000006</v>
      </c>
      <c r="L395" s="17">
        <f t="shared" si="69"/>
        <v>12</v>
      </c>
    </row>
    <row r="396" spans="1:12" ht="23.1" customHeight="1">
      <c r="A396" s="19">
        <v>18</v>
      </c>
      <c r="B396" s="18" t="s">
        <v>27</v>
      </c>
      <c r="C396" s="8" t="s">
        <v>46</v>
      </c>
      <c r="D396" s="20">
        <v>74</v>
      </c>
      <c r="E396" s="20">
        <v>57</v>
      </c>
      <c r="F396" s="14">
        <v>75</v>
      </c>
      <c r="G396" s="14">
        <v>76</v>
      </c>
      <c r="H396" s="14"/>
      <c r="I396" s="141">
        <v>64</v>
      </c>
      <c r="J396" s="15">
        <f t="shared" si="67"/>
        <v>282</v>
      </c>
      <c r="K396" s="16">
        <f t="shared" si="68"/>
        <v>56.4</v>
      </c>
      <c r="L396" s="17">
        <f t="shared" si="69"/>
        <v>32</v>
      </c>
    </row>
    <row r="397" spans="1:12" ht="23.1" customHeight="1">
      <c r="A397" s="19">
        <v>19</v>
      </c>
      <c r="B397" s="18" t="s">
        <v>27</v>
      </c>
      <c r="C397" s="8" t="s">
        <v>47</v>
      </c>
      <c r="D397" s="20">
        <v>75</v>
      </c>
      <c r="E397" s="20">
        <v>80</v>
      </c>
      <c r="F397" s="14">
        <v>63</v>
      </c>
      <c r="G397" s="14">
        <v>63</v>
      </c>
      <c r="H397" s="14">
        <v>86</v>
      </c>
      <c r="I397" s="141">
        <v>75</v>
      </c>
      <c r="J397" s="15">
        <f t="shared" si="67"/>
        <v>367</v>
      </c>
      <c r="K397" s="16">
        <f t="shared" si="68"/>
        <v>73.400000000000006</v>
      </c>
      <c r="L397" s="17">
        <f t="shared" si="69"/>
        <v>22</v>
      </c>
    </row>
    <row r="398" spans="1:12" ht="23.1" customHeight="1">
      <c r="A398" s="19">
        <v>20</v>
      </c>
      <c r="B398" s="18" t="s">
        <v>32</v>
      </c>
      <c r="C398" s="8" t="s">
        <v>48</v>
      </c>
      <c r="D398" s="20">
        <v>74</v>
      </c>
      <c r="E398" s="20">
        <v>90</v>
      </c>
      <c r="F398" s="14">
        <v>86</v>
      </c>
      <c r="G398" s="14">
        <v>87</v>
      </c>
      <c r="H398" s="14">
        <v>97</v>
      </c>
      <c r="I398" s="141">
        <v>70</v>
      </c>
      <c r="J398" s="15">
        <f t="shared" si="67"/>
        <v>434</v>
      </c>
      <c r="K398" s="16">
        <f t="shared" si="68"/>
        <v>86.8</v>
      </c>
      <c r="L398" s="17">
        <f t="shared" si="69"/>
        <v>4</v>
      </c>
    </row>
    <row r="399" spans="1:12" ht="23.1" customHeight="1">
      <c r="A399" s="19">
        <v>21</v>
      </c>
      <c r="B399" s="7" t="s">
        <v>29</v>
      </c>
      <c r="C399" s="8" t="s">
        <v>49</v>
      </c>
      <c r="D399" s="20">
        <v>84</v>
      </c>
      <c r="E399" s="20">
        <v>87</v>
      </c>
      <c r="F399" s="14">
        <v>67</v>
      </c>
      <c r="G399" s="14">
        <v>82</v>
      </c>
      <c r="H399" s="14">
        <v>93</v>
      </c>
      <c r="I399" s="141">
        <v>81</v>
      </c>
      <c r="J399" s="15">
        <f t="shared" si="67"/>
        <v>413</v>
      </c>
      <c r="K399" s="16">
        <f t="shared" si="68"/>
        <v>82.6</v>
      </c>
      <c r="L399" s="17">
        <f t="shared" si="69"/>
        <v>8</v>
      </c>
    </row>
    <row r="400" spans="1:12" ht="23.1" customHeight="1">
      <c r="A400" s="19">
        <v>22</v>
      </c>
      <c r="B400" s="7" t="s">
        <v>32</v>
      </c>
      <c r="C400" s="8" t="s">
        <v>50</v>
      </c>
      <c r="D400" s="20">
        <v>60</v>
      </c>
      <c r="E400" s="20">
        <v>71</v>
      </c>
      <c r="F400" s="14">
        <v>77</v>
      </c>
      <c r="G400" s="14">
        <v>57</v>
      </c>
      <c r="H400" s="14">
        <v>96</v>
      </c>
      <c r="I400" s="141">
        <v>58</v>
      </c>
      <c r="J400" s="15">
        <f t="shared" si="67"/>
        <v>361</v>
      </c>
      <c r="K400" s="16">
        <f t="shared" si="68"/>
        <v>72.2</v>
      </c>
      <c r="L400" s="17">
        <f t="shared" si="69"/>
        <v>25</v>
      </c>
    </row>
    <row r="401" spans="1:12" ht="23.1" customHeight="1">
      <c r="A401" s="19">
        <v>23</v>
      </c>
      <c r="B401" s="7" t="s">
        <v>36</v>
      </c>
      <c r="C401" s="8" t="s">
        <v>51</v>
      </c>
      <c r="D401" s="20">
        <v>57</v>
      </c>
      <c r="E401" s="20">
        <v>100</v>
      </c>
      <c r="F401" s="14">
        <v>94</v>
      </c>
      <c r="G401" s="14">
        <v>72</v>
      </c>
      <c r="H401" s="14">
        <v>97</v>
      </c>
      <c r="I401" s="141">
        <v>65</v>
      </c>
      <c r="J401" s="15">
        <f t="shared" si="67"/>
        <v>420</v>
      </c>
      <c r="K401" s="16">
        <f t="shared" si="68"/>
        <v>84</v>
      </c>
      <c r="L401" s="17">
        <f t="shared" si="69"/>
        <v>5</v>
      </c>
    </row>
    <row r="402" spans="1:12" ht="23.1" customHeight="1">
      <c r="A402" s="19">
        <v>24</v>
      </c>
      <c r="B402" s="7" t="s">
        <v>32</v>
      </c>
      <c r="C402" s="8" t="s">
        <v>52</v>
      </c>
      <c r="D402" s="20">
        <v>78</v>
      </c>
      <c r="E402" s="20">
        <v>97</v>
      </c>
      <c r="F402" s="14">
        <v>69</v>
      </c>
      <c r="G402" s="14">
        <v>73</v>
      </c>
      <c r="H402" s="14">
        <v>86</v>
      </c>
      <c r="I402" s="141">
        <v>67</v>
      </c>
      <c r="J402" s="15">
        <f t="shared" si="67"/>
        <v>403</v>
      </c>
      <c r="K402" s="16">
        <f t="shared" si="68"/>
        <v>80.599999999999994</v>
      </c>
      <c r="L402" s="17">
        <f t="shared" si="69"/>
        <v>14</v>
      </c>
    </row>
    <row r="403" spans="1:12" ht="23.1" customHeight="1">
      <c r="A403" s="19">
        <v>25</v>
      </c>
      <c r="B403" s="7" t="s">
        <v>32</v>
      </c>
      <c r="C403" s="8" t="s">
        <v>53</v>
      </c>
      <c r="D403" s="20">
        <v>61</v>
      </c>
      <c r="E403" s="20">
        <v>54</v>
      </c>
      <c r="F403" s="14">
        <v>73</v>
      </c>
      <c r="G403" s="14">
        <v>60</v>
      </c>
      <c r="H403" s="14">
        <v>94</v>
      </c>
      <c r="I403" s="141">
        <v>61</v>
      </c>
      <c r="J403" s="15">
        <f t="shared" si="67"/>
        <v>342</v>
      </c>
      <c r="K403" s="16">
        <f t="shared" si="68"/>
        <v>68.400000000000006</v>
      </c>
      <c r="L403" s="17">
        <f t="shared" si="69"/>
        <v>29</v>
      </c>
    </row>
    <row r="404" spans="1:12" ht="23.1" customHeight="1">
      <c r="A404" s="19">
        <v>26</v>
      </c>
      <c r="B404" s="18" t="s">
        <v>36</v>
      </c>
      <c r="C404" s="8" t="s">
        <v>54</v>
      </c>
      <c r="D404" s="20">
        <v>86</v>
      </c>
      <c r="E404" s="20">
        <v>100</v>
      </c>
      <c r="F404" s="14">
        <v>96</v>
      </c>
      <c r="G404" s="14">
        <v>87</v>
      </c>
      <c r="H404" s="14">
        <v>96</v>
      </c>
      <c r="I404" s="141">
        <v>60</v>
      </c>
      <c r="J404" s="15">
        <f t="shared" si="67"/>
        <v>465</v>
      </c>
      <c r="K404" s="16">
        <f t="shared" si="68"/>
        <v>93</v>
      </c>
      <c r="L404" s="17">
        <f t="shared" si="69"/>
        <v>2</v>
      </c>
    </row>
    <row r="405" spans="1:12" ht="23.1" customHeight="1">
      <c r="A405" s="19">
        <v>27</v>
      </c>
      <c r="B405" s="18" t="s">
        <v>29</v>
      </c>
      <c r="C405" s="8" t="s">
        <v>55</v>
      </c>
      <c r="D405" s="20">
        <v>83</v>
      </c>
      <c r="E405" s="20">
        <v>77</v>
      </c>
      <c r="F405" s="14">
        <v>69</v>
      </c>
      <c r="G405" s="14">
        <v>57</v>
      </c>
      <c r="H405" s="14">
        <v>86</v>
      </c>
      <c r="I405" s="141">
        <v>73</v>
      </c>
      <c r="J405" s="15">
        <f t="shared" si="67"/>
        <v>372</v>
      </c>
      <c r="K405" s="16">
        <f t="shared" si="68"/>
        <v>74.400000000000006</v>
      </c>
      <c r="L405" s="17">
        <f t="shared" si="69"/>
        <v>20</v>
      </c>
    </row>
    <row r="406" spans="1:12" ht="23.1" customHeight="1">
      <c r="A406" s="19">
        <v>28</v>
      </c>
      <c r="B406" s="7" t="s">
        <v>32</v>
      </c>
      <c r="C406" s="8" t="s">
        <v>56</v>
      </c>
      <c r="D406" s="20">
        <v>79</v>
      </c>
      <c r="E406" s="20">
        <v>80</v>
      </c>
      <c r="F406" s="14">
        <v>61</v>
      </c>
      <c r="G406" s="14">
        <v>69</v>
      </c>
      <c r="H406" s="14">
        <v>94</v>
      </c>
      <c r="I406" s="141">
        <v>80</v>
      </c>
      <c r="J406" s="15">
        <f t="shared" si="67"/>
        <v>383</v>
      </c>
      <c r="K406" s="16">
        <f t="shared" si="68"/>
        <v>76.599999999999994</v>
      </c>
      <c r="L406" s="17">
        <f t="shared" si="69"/>
        <v>17</v>
      </c>
    </row>
    <row r="407" spans="1:12" ht="23.1" customHeight="1">
      <c r="A407" s="19">
        <v>29</v>
      </c>
      <c r="B407" s="7" t="s">
        <v>32</v>
      </c>
      <c r="C407" s="8" t="s">
        <v>57</v>
      </c>
      <c r="D407" s="20">
        <v>50</v>
      </c>
      <c r="E407" s="20">
        <v>88</v>
      </c>
      <c r="F407" s="14">
        <v>45</v>
      </c>
      <c r="G407" s="14">
        <v>70</v>
      </c>
      <c r="H407" s="14"/>
      <c r="I407" s="141">
        <v>63</v>
      </c>
      <c r="J407" s="15">
        <f t="shared" si="67"/>
        <v>253</v>
      </c>
      <c r="K407" s="16">
        <f t="shared" si="68"/>
        <v>50.6</v>
      </c>
      <c r="L407" s="17">
        <f t="shared" si="69"/>
        <v>33</v>
      </c>
    </row>
    <row r="408" spans="1:12" ht="23.1" customHeight="1">
      <c r="A408" s="19">
        <v>4</v>
      </c>
      <c r="B408" s="7" t="s">
        <v>29</v>
      </c>
      <c r="C408" s="8" t="s">
        <v>58</v>
      </c>
      <c r="D408" s="20">
        <v>57</v>
      </c>
      <c r="E408" s="20">
        <v>65</v>
      </c>
      <c r="F408" s="14">
        <v>82</v>
      </c>
      <c r="G408" s="14">
        <v>63</v>
      </c>
      <c r="H408" s="14">
        <v>94</v>
      </c>
      <c r="I408" s="141">
        <v>81</v>
      </c>
      <c r="J408" s="15">
        <f t="shared" si="67"/>
        <v>361</v>
      </c>
      <c r="K408" s="16">
        <f t="shared" si="68"/>
        <v>72.2</v>
      </c>
      <c r="L408" s="17">
        <f t="shared" si="69"/>
        <v>25</v>
      </c>
    </row>
    <row r="409" spans="1:12" ht="23.1" customHeight="1">
      <c r="A409" s="19">
        <v>31</v>
      </c>
      <c r="B409" s="7" t="s">
        <v>36</v>
      </c>
      <c r="C409" s="8" t="s">
        <v>59</v>
      </c>
      <c r="D409" s="20">
        <v>67</v>
      </c>
      <c r="E409" s="20">
        <v>94</v>
      </c>
      <c r="F409" s="14">
        <v>83</v>
      </c>
      <c r="G409" s="14">
        <v>80</v>
      </c>
      <c r="H409" s="14">
        <v>93</v>
      </c>
      <c r="I409" s="141">
        <v>75</v>
      </c>
      <c r="J409" s="15">
        <f t="shared" si="67"/>
        <v>417</v>
      </c>
      <c r="K409" s="16">
        <f t="shared" si="68"/>
        <v>83.4</v>
      </c>
      <c r="L409" s="17">
        <f t="shared" si="69"/>
        <v>6</v>
      </c>
    </row>
    <row r="410" spans="1:12" ht="23.1" customHeight="1">
      <c r="A410" s="19">
        <v>32</v>
      </c>
      <c r="B410" s="7" t="s">
        <v>27</v>
      </c>
      <c r="C410" s="8" t="s">
        <v>60</v>
      </c>
      <c r="D410" s="20">
        <v>72</v>
      </c>
      <c r="E410" s="20">
        <v>75</v>
      </c>
      <c r="F410" s="14">
        <v>44</v>
      </c>
      <c r="G410" s="14">
        <v>79</v>
      </c>
      <c r="H410" s="14">
        <v>86</v>
      </c>
      <c r="I410" s="141">
        <v>61</v>
      </c>
      <c r="J410" s="15">
        <f t="shared" si="67"/>
        <v>356</v>
      </c>
      <c r="K410" s="16">
        <f t="shared" si="68"/>
        <v>71.2</v>
      </c>
      <c r="L410" s="17">
        <f t="shared" si="69"/>
        <v>27</v>
      </c>
    </row>
    <row r="411" spans="1:12" ht="23.1" customHeight="1">
      <c r="A411" s="19">
        <v>33</v>
      </c>
      <c r="B411" s="18" t="s">
        <v>29</v>
      </c>
      <c r="C411" s="8" t="s">
        <v>61</v>
      </c>
      <c r="D411" s="20">
        <v>62</v>
      </c>
      <c r="E411" s="20">
        <v>81</v>
      </c>
      <c r="F411" s="14">
        <v>76</v>
      </c>
      <c r="G411" s="14">
        <v>74</v>
      </c>
      <c r="H411" s="14">
        <v>96</v>
      </c>
      <c r="I411" s="141">
        <v>63</v>
      </c>
      <c r="J411" s="15">
        <f t="shared" si="67"/>
        <v>389</v>
      </c>
      <c r="K411" s="16">
        <f t="shared" si="68"/>
        <v>77.8</v>
      </c>
      <c r="L411" s="17">
        <f t="shared" si="69"/>
        <v>16</v>
      </c>
    </row>
    <row r="412" spans="1:12" ht="23.1" customHeight="1" thickBot="1">
      <c r="A412" s="19">
        <v>34</v>
      </c>
      <c r="B412" s="18"/>
      <c r="C412" s="8"/>
      <c r="D412" s="20"/>
      <c r="E412" s="20"/>
      <c r="F412" s="14"/>
      <c r="G412" s="14"/>
      <c r="H412" s="14"/>
      <c r="I412" s="14"/>
      <c r="J412" s="15"/>
      <c r="K412" s="16"/>
      <c r="L412" s="17"/>
    </row>
    <row r="413" spans="1:12" ht="23.1" customHeight="1">
      <c r="A413" s="197" t="s">
        <v>4</v>
      </c>
      <c r="B413" s="198"/>
      <c r="C413" s="199"/>
      <c r="D413" s="46">
        <f>COUNTIF(D379:D412,"&gt;=0")</f>
        <v>33</v>
      </c>
      <c r="E413" s="46">
        <f>COUNTIF(E379:E412,"&gt;=0")</f>
        <v>33</v>
      </c>
      <c r="F413" s="46">
        <f>COUNTIF(F379:F412,"&gt;=0")</f>
        <v>33</v>
      </c>
      <c r="G413" s="46">
        <f>COUNTIF(G379:G412,"&gt;=0")</f>
        <v>33</v>
      </c>
      <c r="H413" s="56">
        <f>COUNTIF(H379:H412,"&gt;=0")</f>
        <v>31</v>
      </c>
      <c r="I413" s="115"/>
      <c r="J413" s="32"/>
      <c r="K413" s="32"/>
      <c r="L413" s="33"/>
    </row>
    <row r="414" spans="1:12" ht="23.1" customHeight="1">
      <c r="A414" s="200" t="s">
        <v>5</v>
      </c>
      <c r="B414" s="201"/>
      <c r="C414" s="202"/>
      <c r="D414" s="34">
        <f>COUNTIF(D379:D412,"&gt;=16")</f>
        <v>33</v>
      </c>
      <c r="E414" s="34">
        <f>COUNTIF(E379:E412,"&gt;=16")</f>
        <v>33</v>
      </c>
      <c r="F414" s="34">
        <f>COUNTIF(F379:F412,"&gt;=16")</f>
        <v>33</v>
      </c>
      <c r="G414" s="34">
        <f>COUNTIF(G379:G412,"&gt;=16")</f>
        <v>33</v>
      </c>
      <c r="H414" s="35">
        <f>COUNTIF(H379:H412,"&gt;=16")</f>
        <v>31</v>
      </c>
      <c r="I414" s="113"/>
      <c r="J414" s="32"/>
      <c r="K414" s="32"/>
      <c r="L414" s="33"/>
    </row>
    <row r="415" spans="1:12" ht="23.1" customHeight="1">
      <c r="A415" s="200" t="s">
        <v>6</v>
      </c>
      <c r="B415" s="201"/>
      <c r="C415" s="202"/>
      <c r="D415" s="36">
        <f t="shared" ref="D415" si="70">D414/D413</f>
        <v>1</v>
      </c>
      <c r="E415" s="36">
        <f t="shared" ref="E415:H415" si="71">E414/E413</f>
        <v>1</v>
      </c>
      <c r="F415" s="36">
        <f t="shared" si="71"/>
        <v>1</v>
      </c>
      <c r="G415" s="36">
        <f t="shared" si="71"/>
        <v>1</v>
      </c>
      <c r="H415" s="37">
        <f t="shared" si="71"/>
        <v>1</v>
      </c>
      <c r="I415" s="116"/>
      <c r="J415" s="32"/>
      <c r="K415" s="32"/>
      <c r="L415" s="33"/>
    </row>
    <row r="416" spans="1:12" ht="23.1" customHeight="1">
      <c r="A416" s="200" t="s">
        <v>7</v>
      </c>
      <c r="B416" s="201"/>
      <c r="C416" s="202"/>
      <c r="D416" s="38">
        <f>SUM(D379:D412)/D413</f>
        <v>71.757575757575751</v>
      </c>
      <c r="E416" s="38">
        <f>SUM(E379:E412)/E413</f>
        <v>78.242424242424249</v>
      </c>
      <c r="F416" s="38">
        <f>SUM(F379:F412)/F413</f>
        <v>73.818181818181813</v>
      </c>
      <c r="G416" s="38">
        <f>SUM(G379:G412)/G413</f>
        <v>71.575757575757578</v>
      </c>
      <c r="H416" s="38">
        <f>SUM(H379:H412)/H413</f>
        <v>92.451612903225808</v>
      </c>
      <c r="I416" s="48"/>
      <c r="J416" s="32"/>
      <c r="K416" s="32"/>
      <c r="L416" s="33"/>
    </row>
    <row r="417" spans="1:12" ht="23.1" customHeight="1">
      <c r="A417" s="189" t="s">
        <v>17</v>
      </c>
      <c r="B417" s="190"/>
      <c r="C417" s="191"/>
      <c r="D417" s="34">
        <f>COUNTIF(D379:D412,"&lt;=100")-D418-D419-D420-D421</f>
        <v>1</v>
      </c>
      <c r="E417" s="34">
        <f>COUNTIF(E379:E412,"&lt;=100")-E418-E419-E420-E421</f>
        <v>9</v>
      </c>
      <c r="F417" s="34">
        <f>COUNTIF(F379:F412,"&lt;=40")-F418-F419-F420-F421</f>
        <v>0</v>
      </c>
      <c r="G417" s="34">
        <f>COUNTIF(G379:G412,"&lt;=40")-G418-G419-G420-G421</f>
        <v>0</v>
      </c>
      <c r="H417" s="35">
        <f>COUNTIF(H379:H412,"&lt;=40")-H418-H419-H420-H421</f>
        <v>0</v>
      </c>
      <c r="I417" s="113"/>
      <c r="J417" s="32"/>
      <c r="K417" s="33"/>
    </row>
    <row r="418" spans="1:12" ht="23.1" customHeight="1">
      <c r="A418" s="189" t="s">
        <v>18</v>
      </c>
      <c r="B418" s="190"/>
      <c r="C418" s="191"/>
      <c r="D418" s="34">
        <f>COUNTIF(D379:D412,"&lt;90")-D419-D420-D421</f>
        <v>14</v>
      </c>
      <c r="E418" s="34">
        <f>COUNTIF(E379:E412,"&lt;90")-E419-E420-E421</f>
        <v>13</v>
      </c>
      <c r="F418" s="34">
        <f>COUNTIF(F379:F412,"&lt;36")-F419-F420-F421</f>
        <v>0</v>
      </c>
      <c r="G418" s="34">
        <f>COUNTIF(G379:G412,"&lt;36")-G419-G420-G421</f>
        <v>0</v>
      </c>
      <c r="H418" s="35">
        <f>COUNTIF(H379:H412,"&lt;36")-H419-H420-H421</f>
        <v>0</v>
      </c>
      <c r="I418" s="113"/>
      <c r="J418" s="32"/>
      <c r="K418" s="33"/>
    </row>
    <row r="419" spans="1:12" ht="23.1" customHeight="1">
      <c r="A419" s="189" t="s">
        <v>13</v>
      </c>
      <c r="B419" s="190"/>
      <c r="C419" s="191"/>
      <c r="D419" s="34">
        <f>COUNTIF(D379:D412,"&lt;75")-D420-D421</f>
        <v>13</v>
      </c>
      <c r="E419" s="34">
        <f>COUNTIF(E379:E412,"&lt;75")-E420-E421</f>
        <v>6</v>
      </c>
      <c r="F419" s="34">
        <f>COUNTIF(F379:F412,"&lt;30")-F420-F421</f>
        <v>0</v>
      </c>
      <c r="G419" s="34">
        <f>COUNTIF(G379:G412,"&lt;30")-G420-G421</f>
        <v>0</v>
      </c>
      <c r="H419" s="35">
        <f>COUNTIF(H379:H412,"&lt;30")-H420-H421</f>
        <v>0</v>
      </c>
      <c r="I419" s="113"/>
      <c r="J419" s="32"/>
      <c r="K419" s="33"/>
    </row>
    <row r="420" spans="1:12" ht="23.1" customHeight="1">
      <c r="A420" s="189" t="s">
        <v>19</v>
      </c>
      <c r="B420" s="190"/>
      <c r="C420" s="191"/>
      <c r="D420" s="34">
        <f>COUNTIF(D379:D412,"&lt;60")-D421</f>
        <v>5</v>
      </c>
      <c r="E420" s="34">
        <f>COUNTIF(E379:E412,"&lt;60")-E421</f>
        <v>5</v>
      </c>
      <c r="F420" s="34">
        <f>COUNTIF(F379:F412,"&lt;24")-F421</f>
        <v>0</v>
      </c>
      <c r="G420" s="34">
        <f>COUNTIF(G379:G412,"&lt;24")-G421</f>
        <v>0</v>
      </c>
      <c r="H420" s="35">
        <f>COUNTIF(H379:H412,"&lt;24")-H421</f>
        <v>0</v>
      </c>
      <c r="I420" s="113"/>
      <c r="J420" s="32"/>
      <c r="K420" s="33"/>
    </row>
    <row r="421" spans="1:12" ht="23.1" customHeight="1">
      <c r="A421" s="189" t="s">
        <v>20</v>
      </c>
      <c r="B421" s="190"/>
      <c r="C421" s="191"/>
      <c r="D421" s="34">
        <f>COUNTIF(D379:D412,"&lt;33")</f>
        <v>0</v>
      </c>
      <c r="E421" s="34">
        <f>COUNTIF(E379:E412,"&lt;33")</f>
        <v>0</v>
      </c>
      <c r="F421" s="34">
        <f>COUNTIF(F379:F412,"&lt;13")</f>
        <v>0</v>
      </c>
      <c r="G421" s="34">
        <f>COUNTIF(G379:G412,"&lt;13")</f>
        <v>0</v>
      </c>
      <c r="H421" s="35">
        <f>COUNTIF(H379:H412,"&lt;13")</f>
        <v>0</v>
      </c>
      <c r="I421" s="113"/>
      <c r="J421" s="40"/>
      <c r="K421" s="33"/>
    </row>
    <row r="422" spans="1:12" ht="23.1" customHeight="1">
      <c r="A422" s="189" t="s">
        <v>17</v>
      </c>
      <c r="B422" s="190"/>
      <c r="C422" s="191"/>
      <c r="D422" s="44">
        <f t="shared" ref="D422" si="72">D417/D413  *100</f>
        <v>3.0303030303030303</v>
      </c>
      <c r="E422" s="44">
        <f t="shared" ref="E422:H422" si="73">E417/E413  *100</f>
        <v>27.27272727272727</v>
      </c>
      <c r="F422" s="34">
        <f t="shared" si="73"/>
        <v>0</v>
      </c>
      <c r="G422" s="34">
        <f t="shared" si="73"/>
        <v>0</v>
      </c>
      <c r="H422" s="35">
        <f t="shared" si="73"/>
        <v>0</v>
      </c>
      <c r="I422" s="113"/>
      <c r="J422" s="40"/>
      <c r="K422" s="40"/>
      <c r="L422" s="33"/>
    </row>
    <row r="423" spans="1:12" ht="23.1" customHeight="1">
      <c r="A423" s="189" t="s">
        <v>18</v>
      </c>
      <c r="B423" s="190"/>
      <c r="C423" s="191"/>
      <c r="D423" s="44">
        <f t="shared" ref="D423" si="74">D418/D413  *100</f>
        <v>42.424242424242422</v>
      </c>
      <c r="E423" s="44">
        <f t="shared" ref="E423:H423" si="75">E418/E413  *100</f>
        <v>39.393939393939391</v>
      </c>
      <c r="F423" s="34">
        <f t="shared" si="75"/>
        <v>0</v>
      </c>
      <c r="G423" s="34">
        <f t="shared" si="75"/>
        <v>0</v>
      </c>
      <c r="H423" s="35">
        <f t="shared" si="75"/>
        <v>0</v>
      </c>
      <c r="I423" s="113"/>
      <c r="J423" s="40"/>
      <c r="K423" s="40"/>
      <c r="L423" s="33"/>
    </row>
    <row r="424" spans="1:12" ht="23.1" customHeight="1">
      <c r="A424" s="189" t="s">
        <v>13</v>
      </c>
      <c r="B424" s="190"/>
      <c r="C424" s="191"/>
      <c r="D424" s="44">
        <f t="shared" ref="D424" si="76">D419/D413  *100</f>
        <v>39.393939393939391</v>
      </c>
      <c r="E424" s="44">
        <f t="shared" ref="E424:H424" si="77">E419/E413  *100</f>
        <v>18.181818181818183</v>
      </c>
      <c r="F424" s="34">
        <f t="shared" si="77"/>
        <v>0</v>
      </c>
      <c r="G424" s="34">
        <f t="shared" si="77"/>
        <v>0</v>
      </c>
      <c r="H424" s="35">
        <f t="shared" si="77"/>
        <v>0</v>
      </c>
      <c r="I424" s="113"/>
      <c r="J424" s="40"/>
      <c r="K424" s="40"/>
      <c r="L424" s="33"/>
    </row>
    <row r="425" spans="1:12" ht="23.1" customHeight="1">
      <c r="A425" s="189" t="s">
        <v>19</v>
      </c>
      <c r="B425" s="190"/>
      <c r="C425" s="191"/>
      <c r="D425" s="44">
        <f t="shared" ref="D425" si="78">D420/D413  *100</f>
        <v>15.151515151515152</v>
      </c>
      <c r="E425" s="44">
        <f t="shared" ref="E425:H425" si="79">E420/E413  *100</f>
        <v>15.151515151515152</v>
      </c>
      <c r="F425" s="34">
        <f t="shared" si="79"/>
        <v>0</v>
      </c>
      <c r="G425" s="34">
        <f t="shared" si="79"/>
        <v>0</v>
      </c>
      <c r="H425" s="35">
        <f t="shared" si="79"/>
        <v>0</v>
      </c>
      <c r="I425" s="113"/>
      <c r="J425" s="40"/>
      <c r="K425" s="40"/>
      <c r="L425" s="33"/>
    </row>
    <row r="426" spans="1:12" ht="23.1" customHeight="1" thickBot="1">
      <c r="A426" s="192" t="s">
        <v>20</v>
      </c>
      <c r="B426" s="193"/>
      <c r="C426" s="194"/>
      <c r="D426" s="45">
        <f t="shared" ref="D426" si="80">D421/D413  *100</f>
        <v>0</v>
      </c>
      <c r="E426" s="45">
        <f t="shared" ref="E426:H426" si="81">E421/E413  *100</f>
        <v>0</v>
      </c>
      <c r="F426" s="41">
        <f t="shared" si="81"/>
        <v>0</v>
      </c>
      <c r="G426" s="41">
        <f t="shared" si="81"/>
        <v>0</v>
      </c>
      <c r="H426" s="42">
        <f t="shared" si="81"/>
        <v>0</v>
      </c>
      <c r="I426" s="113"/>
      <c r="J426" s="40"/>
      <c r="K426" s="40"/>
      <c r="L426" s="33"/>
    </row>
    <row r="428" spans="1:12" ht="23.1" customHeight="1">
      <c r="A428" s="195" t="s">
        <v>21</v>
      </c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</row>
    <row r="431" spans="1:12" ht="23.1" customHeight="1">
      <c r="A431" s="196" t="s">
        <v>0</v>
      </c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</row>
    <row r="432" spans="1:12" ht="23.1" customHeight="1" thickBot="1">
      <c r="A432" s="196" t="s">
        <v>115</v>
      </c>
      <c r="B432" s="196"/>
      <c r="C432" s="196"/>
      <c r="D432" s="196"/>
      <c r="E432" s="196"/>
      <c r="F432" s="196"/>
      <c r="G432" s="196"/>
      <c r="H432" s="196"/>
      <c r="I432" s="196"/>
      <c r="J432" s="196"/>
      <c r="K432" s="196"/>
      <c r="L432" s="196"/>
    </row>
    <row r="433" spans="1:14" ht="23.1" customHeight="1">
      <c r="A433" s="51" t="s">
        <v>8</v>
      </c>
      <c r="B433" s="52" t="s">
        <v>9</v>
      </c>
      <c r="C433" s="52" t="s">
        <v>14</v>
      </c>
      <c r="D433" s="52" t="s">
        <v>1</v>
      </c>
      <c r="E433" s="52" t="s">
        <v>15</v>
      </c>
      <c r="F433" s="52" t="s">
        <v>10</v>
      </c>
      <c r="G433" s="52" t="s">
        <v>11</v>
      </c>
      <c r="H433" s="52" t="s">
        <v>12</v>
      </c>
      <c r="I433" s="52"/>
      <c r="J433" s="52" t="s">
        <v>2</v>
      </c>
      <c r="K433" s="52" t="s">
        <v>3</v>
      </c>
      <c r="L433" s="53" t="s">
        <v>16</v>
      </c>
      <c r="N433" s="142" t="s">
        <v>127</v>
      </c>
    </row>
    <row r="434" spans="1:14" ht="23.1" customHeight="1">
      <c r="A434" s="13">
        <v>1</v>
      </c>
      <c r="B434" s="7" t="s">
        <v>27</v>
      </c>
      <c r="C434" s="8" t="s">
        <v>28</v>
      </c>
      <c r="D434" s="14">
        <v>43</v>
      </c>
      <c r="E434" s="14">
        <v>53</v>
      </c>
      <c r="F434" s="14">
        <v>80</v>
      </c>
      <c r="G434" s="14">
        <v>60</v>
      </c>
      <c r="H434" s="14">
        <v>84</v>
      </c>
      <c r="I434" s="14"/>
      <c r="J434" s="15">
        <f>SUM(D434:H434)</f>
        <v>320</v>
      </c>
      <c r="K434" s="16">
        <f>J434/5</f>
        <v>64</v>
      </c>
      <c r="L434" s="17">
        <f>RANK(K434,K$434:K$466)</f>
        <v>33</v>
      </c>
      <c r="N434" s="143"/>
    </row>
    <row r="435" spans="1:14" ht="23.1" customHeight="1">
      <c r="A435" s="13">
        <v>2</v>
      </c>
      <c r="B435" s="7" t="s">
        <v>29</v>
      </c>
      <c r="C435" s="8" t="s">
        <v>30</v>
      </c>
      <c r="D435" s="14">
        <v>72</v>
      </c>
      <c r="E435" s="14">
        <v>97</v>
      </c>
      <c r="F435" s="14">
        <v>89</v>
      </c>
      <c r="G435" s="14">
        <v>75</v>
      </c>
      <c r="H435" s="14">
        <v>91</v>
      </c>
      <c r="I435" s="14"/>
      <c r="J435" s="15">
        <f t="shared" ref="J435:J466" si="82">SUM(D435:H435)</f>
        <v>424</v>
      </c>
      <c r="K435" s="16">
        <f t="shared" ref="K435:K466" si="83">J435/5</f>
        <v>84.8</v>
      </c>
      <c r="L435" s="17">
        <f t="shared" ref="L435:L466" si="84">RANK(K435,K$434:K$466)</f>
        <v>11</v>
      </c>
      <c r="N435" s="143"/>
    </row>
    <row r="436" spans="1:14" ht="23.1" customHeight="1">
      <c r="A436" s="13">
        <v>3</v>
      </c>
      <c r="B436" s="7" t="s">
        <v>29</v>
      </c>
      <c r="C436" s="8" t="s">
        <v>31</v>
      </c>
      <c r="D436" s="14">
        <v>60</v>
      </c>
      <c r="E436" s="14">
        <v>98</v>
      </c>
      <c r="F436" s="14">
        <v>88</v>
      </c>
      <c r="G436" s="14">
        <v>59</v>
      </c>
      <c r="H436" s="14">
        <v>83</v>
      </c>
      <c r="I436" s="14"/>
      <c r="J436" s="15">
        <f t="shared" si="82"/>
        <v>388</v>
      </c>
      <c r="K436" s="16">
        <f t="shared" si="83"/>
        <v>77.599999999999994</v>
      </c>
      <c r="L436" s="17">
        <f t="shared" si="84"/>
        <v>25</v>
      </c>
      <c r="N436" s="143"/>
    </row>
    <row r="437" spans="1:14" ht="23.1" customHeight="1">
      <c r="A437" s="13">
        <v>4</v>
      </c>
      <c r="B437" s="7" t="s">
        <v>32</v>
      </c>
      <c r="C437" s="8" t="s">
        <v>33</v>
      </c>
      <c r="D437" s="14">
        <v>71</v>
      </c>
      <c r="E437" s="14">
        <v>100</v>
      </c>
      <c r="F437" s="14">
        <v>94</v>
      </c>
      <c r="G437" s="14">
        <v>84</v>
      </c>
      <c r="H437" s="14">
        <v>92</v>
      </c>
      <c r="I437" s="14"/>
      <c r="J437" s="15">
        <f t="shared" si="82"/>
        <v>441</v>
      </c>
      <c r="K437" s="16">
        <f t="shared" si="83"/>
        <v>88.2</v>
      </c>
      <c r="L437" s="17">
        <f t="shared" si="84"/>
        <v>4</v>
      </c>
      <c r="N437" s="143"/>
    </row>
    <row r="438" spans="1:14" ht="23.1" customHeight="1">
      <c r="A438" s="13">
        <v>5</v>
      </c>
      <c r="B438" s="18" t="s">
        <v>29</v>
      </c>
      <c r="C438" s="54" t="s">
        <v>34</v>
      </c>
      <c r="D438" s="14">
        <v>63</v>
      </c>
      <c r="E438" s="14">
        <v>71</v>
      </c>
      <c r="F438" s="14">
        <v>85</v>
      </c>
      <c r="G438" s="14">
        <v>77</v>
      </c>
      <c r="H438" s="14">
        <v>91</v>
      </c>
      <c r="I438" s="14"/>
      <c r="J438" s="15">
        <f t="shared" si="82"/>
        <v>387</v>
      </c>
      <c r="K438" s="16">
        <f t="shared" si="83"/>
        <v>77.400000000000006</v>
      </c>
      <c r="L438" s="17">
        <f t="shared" si="84"/>
        <v>26</v>
      </c>
      <c r="N438" s="143"/>
    </row>
    <row r="439" spans="1:14" ht="23.1" customHeight="1">
      <c r="A439" s="13">
        <v>6</v>
      </c>
      <c r="B439" s="18" t="s">
        <v>32</v>
      </c>
      <c r="C439" s="8" t="s">
        <v>35</v>
      </c>
      <c r="D439" s="14">
        <v>74</v>
      </c>
      <c r="E439" s="14">
        <v>92</v>
      </c>
      <c r="F439" s="14">
        <v>98</v>
      </c>
      <c r="G439" s="14">
        <v>85</v>
      </c>
      <c r="H439" s="14">
        <v>97</v>
      </c>
      <c r="I439" s="14"/>
      <c r="J439" s="15">
        <f t="shared" si="82"/>
        <v>446</v>
      </c>
      <c r="K439" s="16">
        <f t="shared" si="83"/>
        <v>89.2</v>
      </c>
      <c r="L439" s="17">
        <f t="shared" si="84"/>
        <v>2</v>
      </c>
      <c r="N439" s="143"/>
    </row>
    <row r="440" spans="1:14" ht="23.1" customHeight="1">
      <c r="A440" s="19">
        <v>7</v>
      </c>
      <c r="B440" s="18" t="s">
        <v>36</v>
      </c>
      <c r="C440" s="8" t="s">
        <v>37</v>
      </c>
      <c r="D440" s="20">
        <v>57</v>
      </c>
      <c r="E440" s="20">
        <v>81</v>
      </c>
      <c r="F440" s="14">
        <v>81</v>
      </c>
      <c r="G440" s="14">
        <v>77</v>
      </c>
      <c r="H440" s="14">
        <v>93</v>
      </c>
      <c r="I440" s="14"/>
      <c r="J440" s="15">
        <f t="shared" si="82"/>
        <v>389</v>
      </c>
      <c r="K440" s="16">
        <f t="shared" si="83"/>
        <v>77.8</v>
      </c>
      <c r="L440" s="17">
        <f t="shared" si="84"/>
        <v>23</v>
      </c>
      <c r="N440" s="143"/>
    </row>
    <row r="441" spans="1:14" ht="23.1" customHeight="1">
      <c r="A441" s="19">
        <v>8</v>
      </c>
      <c r="B441" s="18" t="s">
        <v>29</v>
      </c>
      <c r="C441" s="8" t="s">
        <v>38</v>
      </c>
      <c r="D441" s="20">
        <v>49</v>
      </c>
      <c r="E441" s="20">
        <v>73</v>
      </c>
      <c r="F441" s="14">
        <v>79</v>
      </c>
      <c r="G441" s="14">
        <v>68</v>
      </c>
      <c r="H441" s="14">
        <v>90</v>
      </c>
      <c r="I441" s="14"/>
      <c r="J441" s="15">
        <f t="shared" si="82"/>
        <v>359</v>
      </c>
      <c r="K441" s="16">
        <f t="shared" si="83"/>
        <v>71.8</v>
      </c>
      <c r="L441" s="17">
        <f t="shared" si="84"/>
        <v>32</v>
      </c>
      <c r="N441" s="143"/>
    </row>
    <row r="442" spans="1:14" ht="23.1" customHeight="1">
      <c r="A442" s="19">
        <v>9</v>
      </c>
      <c r="B442" s="18" t="s">
        <v>32</v>
      </c>
      <c r="C442" s="8" t="s">
        <v>120</v>
      </c>
      <c r="D442" s="21">
        <v>68</v>
      </c>
      <c r="E442" s="21">
        <v>85</v>
      </c>
      <c r="F442" s="14">
        <v>90</v>
      </c>
      <c r="G442" s="14">
        <v>80</v>
      </c>
      <c r="H442" s="14">
        <v>91</v>
      </c>
      <c r="I442" s="14"/>
      <c r="J442" s="15">
        <f t="shared" si="82"/>
        <v>414</v>
      </c>
      <c r="K442" s="16">
        <f t="shared" si="83"/>
        <v>82.8</v>
      </c>
      <c r="L442" s="17">
        <f t="shared" si="84"/>
        <v>15</v>
      </c>
      <c r="N442" s="143"/>
    </row>
    <row r="443" spans="1:14" ht="23.1" customHeight="1">
      <c r="A443" s="19">
        <v>10</v>
      </c>
      <c r="B443" s="18" t="s">
        <v>36</v>
      </c>
      <c r="C443" s="8" t="s">
        <v>39</v>
      </c>
      <c r="D443" s="20">
        <v>59</v>
      </c>
      <c r="E443" s="20">
        <v>99</v>
      </c>
      <c r="F443" s="14">
        <v>95</v>
      </c>
      <c r="G443" s="14">
        <v>82</v>
      </c>
      <c r="H443" s="14">
        <v>97</v>
      </c>
      <c r="I443" s="14"/>
      <c r="J443" s="15">
        <f t="shared" si="82"/>
        <v>432</v>
      </c>
      <c r="K443" s="16">
        <f t="shared" si="83"/>
        <v>86.4</v>
      </c>
      <c r="L443" s="17">
        <f t="shared" si="84"/>
        <v>6</v>
      </c>
      <c r="N443" s="143"/>
    </row>
    <row r="444" spans="1:14" ht="23.1" customHeight="1">
      <c r="A444" s="19">
        <v>11</v>
      </c>
      <c r="B444" s="18" t="s">
        <v>29</v>
      </c>
      <c r="C444" s="8" t="s">
        <v>121</v>
      </c>
      <c r="D444" s="20">
        <v>78</v>
      </c>
      <c r="E444" s="20">
        <v>95</v>
      </c>
      <c r="F444" s="14">
        <v>98</v>
      </c>
      <c r="G444" s="14">
        <v>96</v>
      </c>
      <c r="H444" s="14">
        <v>96</v>
      </c>
      <c r="I444" s="14"/>
      <c r="J444" s="15">
        <f t="shared" si="82"/>
        <v>463</v>
      </c>
      <c r="K444" s="16">
        <f t="shared" si="83"/>
        <v>92.6</v>
      </c>
      <c r="L444" s="17">
        <f t="shared" si="84"/>
        <v>1</v>
      </c>
      <c r="N444" s="143"/>
    </row>
    <row r="445" spans="1:14" ht="23.1" customHeight="1">
      <c r="A445" s="19">
        <v>12</v>
      </c>
      <c r="B445" s="18" t="s">
        <v>27</v>
      </c>
      <c r="C445" s="8" t="s">
        <v>40</v>
      </c>
      <c r="D445" s="20">
        <v>60</v>
      </c>
      <c r="E445" s="20">
        <v>71</v>
      </c>
      <c r="F445" s="14">
        <v>91</v>
      </c>
      <c r="G445" s="14">
        <v>60</v>
      </c>
      <c r="H445" s="14">
        <v>79</v>
      </c>
      <c r="I445" s="14"/>
      <c r="J445" s="15">
        <f t="shared" si="82"/>
        <v>361</v>
      </c>
      <c r="K445" s="16">
        <f t="shared" si="83"/>
        <v>72.2</v>
      </c>
      <c r="L445" s="17">
        <f t="shared" si="84"/>
        <v>31</v>
      </c>
      <c r="N445" s="143"/>
    </row>
    <row r="446" spans="1:14" ht="23.1" customHeight="1">
      <c r="A446" s="19">
        <v>13</v>
      </c>
      <c r="B446" s="18" t="s">
        <v>36</v>
      </c>
      <c r="C446" s="8" t="s">
        <v>41</v>
      </c>
      <c r="D446" s="20">
        <v>72</v>
      </c>
      <c r="E446" s="20">
        <v>76</v>
      </c>
      <c r="F446" s="14">
        <v>86</v>
      </c>
      <c r="G446" s="14">
        <v>80</v>
      </c>
      <c r="H446" s="14">
        <v>91</v>
      </c>
      <c r="I446" s="14"/>
      <c r="J446" s="15">
        <f t="shared" si="82"/>
        <v>405</v>
      </c>
      <c r="K446" s="16">
        <f t="shared" si="83"/>
        <v>81</v>
      </c>
      <c r="L446" s="17">
        <f t="shared" si="84"/>
        <v>17</v>
      </c>
      <c r="N446" s="143"/>
    </row>
    <row r="447" spans="1:14" ht="23.1" customHeight="1">
      <c r="A447" s="19">
        <v>14</v>
      </c>
      <c r="B447" s="18" t="s">
        <v>27</v>
      </c>
      <c r="C447" s="8" t="s">
        <v>42</v>
      </c>
      <c r="D447" s="20">
        <v>69</v>
      </c>
      <c r="E447" s="20">
        <v>94</v>
      </c>
      <c r="F447" s="14">
        <v>90</v>
      </c>
      <c r="G447" s="14">
        <v>80</v>
      </c>
      <c r="H447" s="14">
        <v>97</v>
      </c>
      <c r="I447" s="14"/>
      <c r="J447" s="15">
        <f t="shared" si="82"/>
        <v>430</v>
      </c>
      <c r="K447" s="16">
        <f t="shared" si="83"/>
        <v>86</v>
      </c>
      <c r="L447" s="17">
        <f t="shared" si="84"/>
        <v>9</v>
      </c>
      <c r="N447" s="143"/>
    </row>
    <row r="448" spans="1:14" ht="23.1" customHeight="1">
      <c r="A448" s="19">
        <v>15</v>
      </c>
      <c r="B448" s="18" t="s">
        <v>27</v>
      </c>
      <c r="C448" s="55" t="s">
        <v>43</v>
      </c>
      <c r="D448" s="20">
        <v>63</v>
      </c>
      <c r="E448" s="20">
        <v>81</v>
      </c>
      <c r="F448" s="14">
        <v>90</v>
      </c>
      <c r="G448" s="14">
        <v>74</v>
      </c>
      <c r="H448" s="14">
        <v>87</v>
      </c>
      <c r="I448" s="14"/>
      <c r="J448" s="15">
        <f t="shared" si="82"/>
        <v>395</v>
      </c>
      <c r="K448" s="16">
        <f t="shared" si="83"/>
        <v>79</v>
      </c>
      <c r="L448" s="17">
        <f t="shared" si="84"/>
        <v>22</v>
      </c>
      <c r="N448" s="143"/>
    </row>
    <row r="449" spans="1:14" ht="23.1" customHeight="1">
      <c r="A449" s="19">
        <v>16</v>
      </c>
      <c r="B449" s="18" t="s">
        <v>32</v>
      </c>
      <c r="C449" s="8" t="s">
        <v>44</v>
      </c>
      <c r="D449" s="20">
        <v>61</v>
      </c>
      <c r="E449" s="20">
        <v>74</v>
      </c>
      <c r="F449" s="14">
        <v>87</v>
      </c>
      <c r="G449" s="14">
        <v>85</v>
      </c>
      <c r="H449" s="14">
        <v>90</v>
      </c>
      <c r="I449" s="14"/>
      <c r="J449" s="15">
        <f t="shared" si="82"/>
        <v>397</v>
      </c>
      <c r="K449" s="16">
        <f t="shared" si="83"/>
        <v>79.400000000000006</v>
      </c>
      <c r="L449" s="17">
        <f t="shared" si="84"/>
        <v>20</v>
      </c>
      <c r="N449" s="143"/>
    </row>
    <row r="450" spans="1:14" ht="23.1" customHeight="1">
      <c r="A450" s="19">
        <v>17</v>
      </c>
      <c r="B450" s="18" t="s">
        <v>27</v>
      </c>
      <c r="C450" s="8" t="s">
        <v>45</v>
      </c>
      <c r="D450" s="20">
        <v>74</v>
      </c>
      <c r="E450" s="20">
        <v>96</v>
      </c>
      <c r="F450" s="14">
        <v>95</v>
      </c>
      <c r="G450" s="14">
        <v>74</v>
      </c>
      <c r="H450" s="14">
        <v>92</v>
      </c>
      <c r="I450" s="14"/>
      <c r="J450" s="15">
        <f t="shared" si="82"/>
        <v>431</v>
      </c>
      <c r="K450" s="16">
        <f t="shared" si="83"/>
        <v>86.2</v>
      </c>
      <c r="L450" s="17">
        <f t="shared" si="84"/>
        <v>7</v>
      </c>
      <c r="N450" s="143"/>
    </row>
    <row r="451" spans="1:14" ht="23.1" customHeight="1">
      <c r="A451" s="19">
        <v>18</v>
      </c>
      <c r="B451" s="18" t="s">
        <v>27</v>
      </c>
      <c r="C451" s="8" t="s">
        <v>46</v>
      </c>
      <c r="D451" s="20">
        <v>74</v>
      </c>
      <c r="E451" s="20">
        <v>86</v>
      </c>
      <c r="F451" s="14">
        <v>92</v>
      </c>
      <c r="G451" s="14">
        <v>82</v>
      </c>
      <c r="H451" s="14">
        <v>86</v>
      </c>
      <c r="I451" s="14"/>
      <c r="J451" s="15">
        <f t="shared" si="82"/>
        <v>420</v>
      </c>
      <c r="K451" s="16">
        <f t="shared" si="83"/>
        <v>84</v>
      </c>
      <c r="L451" s="17">
        <f t="shared" si="84"/>
        <v>12</v>
      </c>
      <c r="N451" s="143"/>
    </row>
    <row r="452" spans="1:14" ht="23.1" customHeight="1">
      <c r="A452" s="19">
        <v>19</v>
      </c>
      <c r="B452" s="18" t="s">
        <v>27</v>
      </c>
      <c r="C452" s="8" t="s">
        <v>47</v>
      </c>
      <c r="D452" s="20">
        <v>62</v>
      </c>
      <c r="E452" s="20">
        <v>76</v>
      </c>
      <c r="F452" s="14">
        <v>85</v>
      </c>
      <c r="G452" s="14">
        <v>80</v>
      </c>
      <c r="H452" s="14">
        <v>84</v>
      </c>
      <c r="I452" s="14"/>
      <c r="J452" s="15">
        <f t="shared" si="82"/>
        <v>387</v>
      </c>
      <c r="K452" s="16">
        <f t="shared" si="83"/>
        <v>77.400000000000006</v>
      </c>
      <c r="L452" s="17">
        <f t="shared" si="84"/>
        <v>26</v>
      </c>
      <c r="N452" s="143"/>
    </row>
    <row r="453" spans="1:14" ht="23.1" customHeight="1">
      <c r="A453" s="19">
        <v>20</v>
      </c>
      <c r="B453" s="18" t="s">
        <v>32</v>
      </c>
      <c r="C453" s="8" t="s">
        <v>48</v>
      </c>
      <c r="D453" s="20">
        <v>68</v>
      </c>
      <c r="E453" s="20">
        <v>96</v>
      </c>
      <c r="F453" s="14">
        <v>97</v>
      </c>
      <c r="G453" s="14">
        <v>95</v>
      </c>
      <c r="H453" s="14">
        <v>90</v>
      </c>
      <c r="I453" s="14"/>
      <c r="J453" s="15">
        <f t="shared" si="82"/>
        <v>446</v>
      </c>
      <c r="K453" s="16">
        <f t="shared" si="83"/>
        <v>89.2</v>
      </c>
      <c r="L453" s="17">
        <f t="shared" si="84"/>
        <v>2</v>
      </c>
      <c r="N453" s="143"/>
    </row>
    <row r="454" spans="1:14" ht="23.1" customHeight="1">
      <c r="A454" s="19">
        <v>21</v>
      </c>
      <c r="B454" s="7" t="s">
        <v>29</v>
      </c>
      <c r="C454" s="8" t="s">
        <v>49</v>
      </c>
      <c r="D454" s="20">
        <v>72</v>
      </c>
      <c r="E454" s="20">
        <v>84</v>
      </c>
      <c r="F454" s="14">
        <v>86</v>
      </c>
      <c r="G454" s="14">
        <v>84</v>
      </c>
      <c r="H454" s="14">
        <v>92</v>
      </c>
      <c r="I454" s="14"/>
      <c r="J454" s="15">
        <f t="shared" si="82"/>
        <v>418</v>
      </c>
      <c r="K454" s="16">
        <f t="shared" si="83"/>
        <v>83.6</v>
      </c>
      <c r="L454" s="17">
        <f t="shared" si="84"/>
        <v>13</v>
      </c>
      <c r="N454" s="143"/>
    </row>
    <row r="455" spans="1:14" ht="23.1" customHeight="1">
      <c r="A455" s="19">
        <v>22</v>
      </c>
      <c r="B455" s="7" t="s">
        <v>32</v>
      </c>
      <c r="C455" s="8" t="s">
        <v>50</v>
      </c>
      <c r="D455" s="20">
        <v>54</v>
      </c>
      <c r="E455" s="20">
        <v>77</v>
      </c>
      <c r="F455" s="14">
        <v>89</v>
      </c>
      <c r="G455" s="14">
        <v>70</v>
      </c>
      <c r="H455" s="14">
        <v>90</v>
      </c>
      <c r="I455" s="14"/>
      <c r="J455" s="15">
        <f t="shared" si="82"/>
        <v>380</v>
      </c>
      <c r="K455" s="16">
        <f t="shared" si="83"/>
        <v>76</v>
      </c>
      <c r="L455" s="17">
        <f t="shared" si="84"/>
        <v>29</v>
      </c>
      <c r="N455" s="143"/>
    </row>
    <row r="456" spans="1:14" ht="23.1" customHeight="1">
      <c r="A456" s="19">
        <v>23</v>
      </c>
      <c r="B456" s="7" t="s">
        <v>36</v>
      </c>
      <c r="C456" s="8" t="s">
        <v>51</v>
      </c>
      <c r="D456" s="20">
        <v>64</v>
      </c>
      <c r="E456" s="20">
        <v>99</v>
      </c>
      <c r="F456" s="14">
        <v>98</v>
      </c>
      <c r="G456" s="14">
        <v>80</v>
      </c>
      <c r="H456" s="14">
        <v>88</v>
      </c>
      <c r="I456" s="14"/>
      <c r="J456" s="15">
        <f t="shared" si="82"/>
        <v>429</v>
      </c>
      <c r="K456" s="16">
        <f t="shared" si="83"/>
        <v>85.8</v>
      </c>
      <c r="L456" s="17">
        <f t="shared" si="84"/>
        <v>10</v>
      </c>
      <c r="N456" s="143"/>
    </row>
    <row r="457" spans="1:14" ht="23.1" customHeight="1">
      <c r="A457" s="19">
        <v>24</v>
      </c>
      <c r="B457" s="7" t="s">
        <v>32</v>
      </c>
      <c r="C457" s="8" t="s">
        <v>52</v>
      </c>
      <c r="D457" s="20">
        <v>65</v>
      </c>
      <c r="E457" s="20">
        <v>100</v>
      </c>
      <c r="F457" s="14">
        <v>85</v>
      </c>
      <c r="G457" s="14">
        <v>80</v>
      </c>
      <c r="H457" s="14">
        <v>88</v>
      </c>
      <c r="I457" s="14"/>
      <c r="J457" s="15">
        <f t="shared" si="82"/>
        <v>418</v>
      </c>
      <c r="K457" s="16">
        <f t="shared" si="83"/>
        <v>83.6</v>
      </c>
      <c r="L457" s="17">
        <f t="shared" si="84"/>
        <v>13</v>
      </c>
      <c r="N457" s="143"/>
    </row>
    <row r="458" spans="1:14" ht="23.1" customHeight="1">
      <c r="A458" s="19">
        <v>25</v>
      </c>
      <c r="B458" s="7" t="s">
        <v>32</v>
      </c>
      <c r="C458" s="8" t="s">
        <v>53</v>
      </c>
      <c r="D458" s="20">
        <v>62</v>
      </c>
      <c r="E458" s="20">
        <v>76</v>
      </c>
      <c r="F458" s="14">
        <v>77</v>
      </c>
      <c r="G458" s="14">
        <v>66</v>
      </c>
      <c r="H458" s="14">
        <v>97</v>
      </c>
      <c r="I458" s="14"/>
      <c r="J458" s="15">
        <f t="shared" si="82"/>
        <v>378</v>
      </c>
      <c r="K458" s="16">
        <f t="shared" si="83"/>
        <v>75.599999999999994</v>
      </c>
      <c r="L458" s="17">
        <f t="shared" si="84"/>
        <v>30</v>
      </c>
      <c r="N458" s="143"/>
    </row>
    <row r="459" spans="1:14" ht="23.1" customHeight="1">
      <c r="A459" s="19">
        <v>26</v>
      </c>
      <c r="B459" s="18" t="s">
        <v>36</v>
      </c>
      <c r="C459" s="8" t="s">
        <v>54</v>
      </c>
      <c r="D459" s="20">
        <v>59</v>
      </c>
      <c r="E459" s="20">
        <v>99</v>
      </c>
      <c r="F459" s="14">
        <v>99</v>
      </c>
      <c r="G459" s="14">
        <v>83</v>
      </c>
      <c r="H459" s="14">
        <v>96</v>
      </c>
      <c r="I459" s="14"/>
      <c r="J459" s="15">
        <f t="shared" si="82"/>
        <v>436</v>
      </c>
      <c r="K459" s="16">
        <f t="shared" si="83"/>
        <v>87.2</v>
      </c>
      <c r="L459" s="17">
        <f t="shared" si="84"/>
        <v>5</v>
      </c>
      <c r="N459" s="143"/>
    </row>
    <row r="460" spans="1:14" ht="23.1" customHeight="1">
      <c r="A460" s="19">
        <v>27</v>
      </c>
      <c r="B460" s="18" t="s">
        <v>29</v>
      </c>
      <c r="C460" s="8" t="s">
        <v>55</v>
      </c>
      <c r="D460" s="20">
        <v>64</v>
      </c>
      <c r="E460" s="20">
        <v>88</v>
      </c>
      <c r="F460" s="14">
        <v>88</v>
      </c>
      <c r="G460" s="14">
        <v>71</v>
      </c>
      <c r="H460" s="14">
        <v>86</v>
      </c>
      <c r="I460" s="14"/>
      <c r="J460" s="15">
        <f t="shared" si="82"/>
        <v>397</v>
      </c>
      <c r="K460" s="16">
        <f t="shared" si="83"/>
        <v>79.400000000000006</v>
      </c>
      <c r="L460" s="17">
        <f t="shared" si="84"/>
        <v>20</v>
      </c>
      <c r="N460" s="143"/>
    </row>
    <row r="461" spans="1:14" ht="23.1" customHeight="1">
      <c r="A461" s="19">
        <v>28</v>
      </c>
      <c r="B461" s="7" t="s">
        <v>32</v>
      </c>
      <c r="C461" s="8" t="s">
        <v>56</v>
      </c>
      <c r="D461" s="20">
        <v>61</v>
      </c>
      <c r="E461" s="20">
        <v>85</v>
      </c>
      <c r="F461" s="14">
        <v>93</v>
      </c>
      <c r="G461" s="14">
        <v>85</v>
      </c>
      <c r="H461" s="14">
        <v>83</v>
      </c>
      <c r="I461" s="14"/>
      <c r="J461" s="15">
        <f t="shared" si="82"/>
        <v>407</v>
      </c>
      <c r="K461" s="16">
        <f t="shared" si="83"/>
        <v>81.400000000000006</v>
      </c>
      <c r="L461" s="17">
        <f t="shared" si="84"/>
        <v>16</v>
      </c>
      <c r="N461" s="143"/>
    </row>
    <row r="462" spans="1:14" ht="23.1" customHeight="1">
      <c r="A462" s="19">
        <v>29</v>
      </c>
      <c r="B462" s="7" t="s">
        <v>32</v>
      </c>
      <c r="C462" s="8" t="s">
        <v>57</v>
      </c>
      <c r="D462" s="20">
        <v>57</v>
      </c>
      <c r="E462" s="20">
        <v>86</v>
      </c>
      <c r="F462" s="14">
        <v>89</v>
      </c>
      <c r="G462" s="14">
        <v>70</v>
      </c>
      <c r="H462" s="14">
        <v>87</v>
      </c>
      <c r="I462" s="14"/>
      <c r="J462" s="15">
        <f t="shared" si="82"/>
        <v>389</v>
      </c>
      <c r="K462" s="16">
        <f t="shared" si="83"/>
        <v>77.8</v>
      </c>
      <c r="L462" s="17">
        <f t="shared" si="84"/>
        <v>23</v>
      </c>
      <c r="N462" s="143"/>
    </row>
    <row r="463" spans="1:14" ht="23.1" customHeight="1">
      <c r="A463" s="19">
        <v>30</v>
      </c>
      <c r="B463" s="7" t="s">
        <v>29</v>
      </c>
      <c r="C463" s="8" t="s">
        <v>58</v>
      </c>
      <c r="D463" s="20">
        <v>60</v>
      </c>
      <c r="E463" s="20">
        <v>81</v>
      </c>
      <c r="F463" s="14">
        <v>84</v>
      </c>
      <c r="G463" s="14">
        <v>74</v>
      </c>
      <c r="H463" s="14">
        <v>88</v>
      </c>
      <c r="I463" s="14"/>
      <c r="J463" s="15">
        <f t="shared" si="82"/>
        <v>387</v>
      </c>
      <c r="K463" s="16">
        <f t="shared" si="83"/>
        <v>77.400000000000006</v>
      </c>
      <c r="L463" s="17">
        <f t="shared" si="84"/>
        <v>26</v>
      </c>
      <c r="N463" s="143"/>
    </row>
    <row r="464" spans="1:14" ht="23.1" customHeight="1">
      <c r="A464" s="19">
        <v>31</v>
      </c>
      <c r="B464" s="7" t="s">
        <v>36</v>
      </c>
      <c r="C464" s="8" t="s">
        <v>59</v>
      </c>
      <c r="D464" s="20">
        <v>63</v>
      </c>
      <c r="E464" s="20">
        <v>94</v>
      </c>
      <c r="F464" s="14">
        <v>99</v>
      </c>
      <c r="G464" s="14">
        <v>82</v>
      </c>
      <c r="H464" s="14">
        <v>93</v>
      </c>
      <c r="I464" s="14"/>
      <c r="J464" s="15">
        <f t="shared" si="82"/>
        <v>431</v>
      </c>
      <c r="K464" s="16">
        <f t="shared" si="83"/>
        <v>86.2</v>
      </c>
      <c r="L464" s="17">
        <f t="shared" si="84"/>
        <v>7</v>
      </c>
      <c r="N464" s="143"/>
    </row>
    <row r="465" spans="1:14" ht="23.1" customHeight="1">
      <c r="A465" s="19">
        <v>32</v>
      </c>
      <c r="B465" s="7" t="s">
        <v>27</v>
      </c>
      <c r="C465" s="8" t="s">
        <v>60</v>
      </c>
      <c r="D465" s="20">
        <v>70</v>
      </c>
      <c r="E465" s="20">
        <v>77</v>
      </c>
      <c r="F465" s="14">
        <v>80</v>
      </c>
      <c r="G465" s="14">
        <v>80</v>
      </c>
      <c r="H465" s="14">
        <v>92</v>
      </c>
      <c r="I465" s="14"/>
      <c r="J465" s="15">
        <f t="shared" si="82"/>
        <v>399</v>
      </c>
      <c r="K465" s="16">
        <f t="shared" si="83"/>
        <v>79.8</v>
      </c>
      <c r="L465" s="17">
        <f t="shared" si="84"/>
        <v>19</v>
      </c>
      <c r="N465" s="143"/>
    </row>
    <row r="466" spans="1:14" ht="23.1" customHeight="1">
      <c r="A466" s="19">
        <v>33</v>
      </c>
      <c r="B466" s="18" t="s">
        <v>29</v>
      </c>
      <c r="C466" s="8" t="s">
        <v>61</v>
      </c>
      <c r="D466" s="20">
        <v>62</v>
      </c>
      <c r="E466" s="20">
        <v>90</v>
      </c>
      <c r="F466" s="14">
        <v>92</v>
      </c>
      <c r="G466" s="14">
        <v>72</v>
      </c>
      <c r="H466" s="14">
        <v>87</v>
      </c>
      <c r="I466" s="14"/>
      <c r="J466" s="15">
        <f t="shared" si="82"/>
        <v>403</v>
      </c>
      <c r="K466" s="16">
        <f t="shared" si="83"/>
        <v>80.599999999999994</v>
      </c>
      <c r="L466" s="17">
        <f t="shared" si="84"/>
        <v>18</v>
      </c>
      <c r="N466" s="143"/>
    </row>
    <row r="467" spans="1:14" ht="23.1" customHeight="1">
      <c r="A467" s="19"/>
      <c r="B467" s="18"/>
      <c r="C467" s="8"/>
      <c r="D467" s="20"/>
      <c r="E467" s="20"/>
      <c r="F467" s="14"/>
      <c r="G467" s="14"/>
      <c r="H467" s="14"/>
      <c r="I467" s="14"/>
      <c r="J467" s="15"/>
      <c r="K467" s="16"/>
      <c r="L467" s="17"/>
      <c r="N467" s="143"/>
    </row>
    <row r="468" spans="1:14" ht="23.1" hidden="1" customHeight="1">
      <c r="A468" s="197" t="s">
        <v>4</v>
      </c>
      <c r="B468" s="198"/>
      <c r="C468" s="199"/>
      <c r="D468" s="46">
        <f>COUNTIF(D434:D467,"&gt;=0")</f>
        <v>33</v>
      </c>
      <c r="E468" s="46">
        <f>COUNTIF(E434:E467,"&gt;=0")</f>
        <v>33</v>
      </c>
      <c r="F468" s="46">
        <f>COUNTIF(F434:F467,"&gt;=0")</f>
        <v>33</v>
      </c>
      <c r="G468" s="46">
        <f>COUNTIF(G434:G467,"&gt;=0")</f>
        <v>33</v>
      </c>
      <c r="H468" s="56">
        <f>COUNTIF(H434:H467,"&gt;=0")</f>
        <v>33</v>
      </c>
      <c r="I468" s="115"/>
      <c r="J468" s="32"/>
      <c r="K468" s="32"/>
      <c r="L468" s="33"/>
    </row>
    <row r="469" spans="1:14" ht="23.1" hidden="1" customHeight="1">
      <c r="A469" s="200" t="s">
        <v>5</v>
      </c>
      <c r="B469" s="201"/>
      <c r="C469" s="202"/>
      <c r="D469" s="34">
        <f>COUNTIF(D434:D467,"&gt;=16")</f>
        <v>33</v>
      </c>
      <c r="E469" s="34">
        <f>COUNTIF(E434:E467,"&gt;=16")</f>
        <v>33</v>
      </c>
      <c r="F469" s="34">
        <f>COUNTIF(F434:F467,"&gt;=16")</f>
        <v>33</v>
      </c>
      <c r="G469" s="34">
        <f>COUNTIF(G434:G467,"&gt;=16")</f>
        <v>33</v>
      </c>
      <c r="H469" s="35">
        <f>COUNTIF(H434:H467,"&gt;=16")</f>
        <v>33</v>
      </c>
      <c r="I469" s="113"/>
      <c r="J469" s="32"/>
      <c r="K469" s="32"/>
      <c r="L469" s="33"/>
    </row>
    <row r="470" spans="1:14" ht="23.1" hidden="1" customHeight="1">
      <c r="A470" s="200" t="s">
        <v>6</v>
      </c>
      <c r="B470" s="201"/>
      <c r="C470" s="202"/>
      <c r="D470" s="36">
        <f t="shared" ref="D470" si="85">D469/D468</f>
        <v>1</v>
      </c>
      <c r="E470" s="36">
        <f t="shared" ref="E470:H470" si="86">E469/E468</f>
        <v>1</v>
      </c>
      <c r="F470" s="36">
        <f t="shared" si="86"/>
        <v>1</v>
      </c>
      <c r="G470" s="36">
        <f t="shared" si="86"/>
        <v>1</v>
      </c>
      <c r="H470" s="37">
        <f t="shared" si="86"/>
        <v>1</v>
      </c>
      <c r="I470" s="116"/>
      <c r="J470" s="32"/>
      <c r="K470" s="32"/>
      <c r="L470" s="33"/>
    </row>
    <row r="471" spans="1:14" ht="23.1" hidden="1" customHeight="1">
      <c r="A471" s="200" t="s">
        <v>7</v>
      </c>
      <c r="B471" s="201"/>
      <c r="C471" s="202"/>
      <c r="D471" s="38">
        <f>SUM(D434:D467)/D468</f>
        <v>63.939393939393938</v>
      </c>
      <c r="E471" s="38">
        <f>SUM(E434:E467)/E468</f>
        <v>85.757575757575751</v>
      </c>
      <c r="F471" s="38">
        <f>SUM(F434:F467)/F468</f>
        <v>89.36363636363636</v>
      </c>
      <c r="G471" s="38">
        <f>SUM(G434:G467)/G468</f>
        <v>77.272727272727266</v>
      </c>
      <c r="H471" s="38">
        <f>SUM(H434:H467)/H468</f>
        <v>89.939393939393938</v>
      </c>
      <c r="I471" s="48"/>
      <c r="J471" s="32"/>
      <c r="K471" s="32"/>
      <c r="L471" s="33"/>
    </row>
    <row r="472" spans="1:14" ht="23.1" hidden="1" customHeight="1">
      <c r="A472" s="189" t="s">
        <v>17</v>
      </c>
      <c r="B472" s="190"/>
      <c r="C472" s="191"/>
      <c r="D472" s="34">
        <f>COUNTIF(D434:D467,"&lt;=100")-D473-D474-D475-D476</f>
        <v>0</v>
      </c>
      <c r="E472" s="34">
        <f>COUNTIF(E434:E467,"&lt;=100")-E473-E474-E475-E476</f>
        <v>14</v>
      </c>
      <c r="F472" s="34">
        <f>COUNTIF(F434:F467,"&lt;=100")-F473-F474-F475-F476</f>
        <v>16</v>
      </c>
      <c r="G472" s="34">
        <f>COUNTIF(G434:G467,"&lt;=100")-G473-G474-G475-G476</f>
        <v>2</v>
      </c>
      <c r="H472" s="34">
        <f>COUNTIF(H434:H467,"&lt;=100")-H473-H474-H475-H476</f>
        <v>20</v>
      </c>
      <c r="I472" s="113"/>
      <c r="J472" s="32"/>
      <c r="K472" s="33"/>
    </row>
    <row r="473" spans="1:14" ht="23.1" hidden="1" customHeight="1">
      <c r="A473" s="189" t="s">
        <v>18</v>
      </c>
      <c r="B473" s="190"/>
      <c r="C473" s="191"/>
      <c r="D473" s="34">
        <f>COUNTIF(D434:D467,"&lt;90")-D474-D475-D476</f>
        <v>1</v>
      </c>
      <c r="E473" s="34">
        <f>COUNTIF(E434:E467,"&lt;90")-E474-E475-E476</f>
        <v>14</v>
      </c>
      <c r="F473" s="34">
        <f>COUNTIF(F434:F467,"&lt;90")-F474-F475-F476</f>
        <v>17</v>
      </c>
      <c r="G473" s="34">
        <f>COUNTIF(G434:G467,"&lt;90")-G474-G475-G476</f>
        <v>19</v>
      </c>
      <c r="H473" s="34">
        <f>COUNTIF(H434:H467,"&lt;90")-H474-H475-H476</f>
        <v>13</v>
      </c>
      <c r="I473" s="113"/>
      <c r="J473" s="32"/>
      <c r="K473" s="33"/>
    </row>
    <row r="474" spans="1:14" ht="23.1" hidden="1" customHeight="1">
      <c r="A474" s="189" t="s">
        <v>13</v>
      </c>
      <c r="B474" s="190"/>
      <c r="C474" s="191"/>
      <c r="D474" s="34">
        <f>COUNTIF(D434:D467,"&lt;75")-D475-D476</f>
        <v>25</v>
      </c>
      <c r="E474" s="34">
        <f>COUNTIF(E434:E467,"&lt;75")-E475-E476</f>
        <v>4</v>
      </c>
      <c r="F474" s="34">
        <f>COUNTIF(F434:F467,"&lt;75")-F475-F476</f>
        <v>0</v>
      </c>
      <c r="G474" s="34">
        <f>COUNTIF(G434:G467,"&lt;75")-G475-G476</f>
        <v>11</v>
      </c>
      <c r="H474" s="34">
        <f>COUNTIF(H434:H467,"&lt;75")-H475-H476</f>
        <v>0</v>
      </c>
      <c r="I474" s="113"/>
      <c r="J474" s="32"/>
      <c r="K474" s="33"/>
    </row>
    <row r="475" spans="1:14" ht="23.1" hidden="1" customHeight="1">
      <c r="A475" s="189" t="s">
        <v>19</v>
      </c>
      <c r="B475" s="190"/>
      <c r="C475" s="191"/>
      <c r="D475" s="34">
        <f>COUNTIF(D434:D467,"&lt;60")-D476</f>
        <v>7</v>
      </c>
      <c r="E475" s="34">
        <f>COUNTIF(E434:E467,"&lt;60")-E476</f>
        <v>1</v>
      </c>
      <c r="F475" s="34">
        <f>COUNTIF(F434:F467,"&lt;60")-F476</f>
        <v>0</v>
      </c>
      <c r="G475" s="34">
        <f>COUNTIF(G434:G467,"&lt;60")-G476</f>
        <v>1</v>
      </c>
      <c r="H475" s="34">
        <f>COUNTIF(H434:H467,"&lt;60")-H476</f>
        <v>0</v>
      </c>
      <c r="I475" s="113"/>
      <c r="J475" s="32"/>
      <c r="K475" s="33"/>
    </row>
    <row r="476" spans="1:14" ht="23.1" hidden="1" customHeight="1">
      <c r="A476" s="189" t="s">
        <v>20</v>
      </c>
      <c r="B476" s="190"/>
      <c r="C476" s="191"/>
      <c r="D476" s="34">
        <f>COUNTIF(D434:D467,"&lt;33")</f>
        <v>0</v>
      </c>
      <c r="E476" s="34">
        <f>COUNTIF(E434:E467,"&lt;33")</f>
        <v>0</v>
      </c>
      <c r="F476" s="34">
        <f>COUNTIF(F434:F467,"&lt;33")</f>
        <v>0</v>
      </c>
      <c r="G476" s="34">
        <f>COUNTIF(G434:G467,"&lt;33")</f>
        <v>0</v>
      </c>
      <c r="H476" s="34">
        <f>COUNTIF(H434:H467,"&lt;33")</f>
        <v>0</v>
      </c>
      <c r="I476" s="113"/>
      <c r="J476" s="40"/>
      <c r="K476" s="33"/>
    </row>
    <row r="477" spans="1:14" ht="23.1" hidden="1" customHeight="1">
      <c r="A477" s="189" t="s">
        <v>17</v>
      </c>
      <c r="B477" s="190"/>
      <c r="C477" s="191"/>
      <c r="D477" s="44">
        <f t="shared" ref="D477:H477" si="87">D472/D468  *100</f>
        <v>0</v>
      </c>
      <c r="E477" s="44">
        <f t="shared" si="87"/>
        <v>42.424242424242422</v>
      </c>
      <c r="F477" s="44">
        <f t="shared" si="87"/>
        <v>48.484848484848484</v>
      </c>
      <c r="G477" s="44">
        <f t="shared" si="87"/>
        <v>6.0606060606060606</v>
      </c>
      <c r="H477" s="44">
        <f t="shared" si="87"/>
        <v>60.606060606060609</v>
      </c>
      <c r="I477" s="121"/>
      <c r="J477" s="40"/>
      <c r="K477" s="40"/>
      <c r="L477" s="33"/>
    </row>
    <row r="478" spans="1:14" ht="23.1" hidden="1" customHeight="1">
      <c r="A478" s="189" t="s">
        <v>18</v>
      </c>
      <c r="B478" s="190"/>
      <c r="C478" s="191"/>
      <c r="D478" s="44">
        <f t="shared" ref="D478:H478" si="88">D473/D468  *100</f>
        <v>3.0303030303030303</v>
      </c>
      <c r="E478" s="44">
        <f t="shared" si="88"/>
        <v>42.424242424242422</v>
      </c>
      <c r="F478" s="44">
        <f t="shared" si="88"/>
        <v>51.515151515151516</v>
      </c>
      <c r="G478" s="44">
        <f t="shared" si="88"/>
        <v>57.575757575757578</v>
      </c>
      <c r="H478" s="44">
        <f t="shared" si="88"/>
        <v>39.393939393939391</v>
      </c>
      <c r="I478" s="121"/>
      <c r="J478" s="40"/>
      <c r="K478" s="40"/>
      <c r="L478" s="33"/>
    </row>
    <row r="479" spans="1:14" ht="23.1" hidden="1" customHeight="1">
      <c r="A479" s="189" t="s">
        <v>13</v>
      </c>
      <c r="B479" s="190"/>
      <c r="C479" s="191"/>
      <c r="D479" s="44">
        <f t="shared" ref="D479:H479" si="89">D474/D468  *100</f>
        <v>75.757575757575751</v>
      </c>
      <c r="E479" s="44">
        <f t="shared" si="89"/>
        <v>12.121212121212121</v>
      </c>
      <c r="F479" s="44">
        <f t="shared" si="89"/>
        <v>0</v>
      </c>
      <c r="G479" s="44">
        <f t="shared" si="89"/>
        <v>33.333333333333329</v>
      </c>
      <c r="H479" s="44">
        <f t="shared" si="89"/>
        <v>0</v>
      </c>
      <c r="I479" s="121"/>
      <c r="J479" s="40"/>
      <c r="K479" s="40"/>
      <c r="L479" s="33"/>
    </row>
    <row r="480" spans="1:14" ht="23.1" hidden="1" customHeight="1">
      <c r="A480" s="189" t="s">
        <v>19</v>
      </c>
      <c r="B480" s="190"/>
      <c r="C480" s="191"/>
      <c r="D480" s="44">
        <f t="shared" ref="D480:H480" si="90">D475/D468  *100</f>
        <v>21.212121212121211</v>
      </c>
      <c r="E480" s="44">
        <f t="shared" si="90"/>
        <v>3.0303030303030303</v>
      </c>
      <c r="F480" s="44">
        <f t="shared" si="90"/>
        <v>0</v>
      </c>
      <c r="G480" s="44">
        <f t="shared" si="90"/>
        <v>3.0303030303030303</v>
      </c>
      <c r="H480" s="44">
        <f t="shared" si="90"/>
        <v>0</v>
      </c>
      <c r="I480" s="121"/>
      <c r="J480" s="40"/>
      <c r="K480" s="40"/>
      <c r="L480" s="33"/>
    </row>
    <row r="481" spans="1:12" ht="23.1" hidden="1" customHeight="1" thickBot="1">
      <c r="A481" s="192" t="s">
        <v>20</v>
      </c>
      <c r="B481" s="193"/>
      <c r="C481" s="194"/>
      <c r="D481" s="45">
        <f t="shared" ref="D481:H481" si="91">D476/D468  *100</f>
        <v>0</v>
      </c>
      <c r="E481" s="45">
        <f t="shared" si="91"/>
        <v>0</v>
      </c>
      <c r="F481" s="45">
        <f t="shared" si="91"/>
        <v>0</v>
      </c>
      <c r="G481" s="45">
        <f t="shared" si="91"/>
        <v>0</v>
      </c>
      <c r="H481" s="45">
        <f t="shared" si="91"/>
        <v>0</v>
      </c>
      <c r="I481" s="121"/>
      <c r="J481" s="40"/>
      <c r="K481" s="40"/>
      <c r="L481" s="33"/>
    </row>
    <row r="483" spans="1:12" ht="23.1" customHeight="1">
      <c r="A483" s="195" t="s">
        <v>21</v>
      </c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</row>
  </sheetData>
  <mergeCells count="148">
    <mergeCell ref="A100:C100"/>
    <mergeCell ref="A99:C99"/>
    <mergeCell ref="A87:C87"/>
    <mergeCell ref="A88:C88"/>
    <mergeCell ref="A89:C89"/>
    <mergeCell ref="A90:C90"/>
    <mergeCell ref="A91:C91"/>
    <mergeCell ref="A92:C92"/>
    <mergeCell ref="A93:C93"/>
    <mergeCell ref="A94:C94"/>
    <mergeCell ref="A104:L104"/>
    <mergeCell ref="A105:L105"/>
    <mergeCell ref="A141:C141"/>
    <mergeCell ref="A142:C142"/>
    <mergeCell ref="A143:C143"/>
    <mergeCell ref="A1:L1"/>
    <mergeCell ref="A2:L2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50:L50"/>
    <mergeCell ref="A51:L51"/>
    <mergeCell ref="A102:L102"/>
    <mergeCell ref="A95:C95"/>
    <mergeCell ref="A96:C96"/>
    <mergeCell ref="A97:C97"/>
    <mergeCell ref="A98:C98"/>
    <mergeCell ref="B49:M49"/>
    <mergeCell ref="A149:C149"/>
    <mergeCell ref="A150:C150"/>
    <mergeCell ref="A151:C151"/>
    <mergeCell ref="A152:C152"/>
    <mergeCell ref="A153:C153"/>
    <mergeCell ref="A144:C144"/>
    <mergeCell ref="A145:C145"/>
    <mergeCell ref="A146:C146"/>
    <mergeCell ref="A147:C147"/>
    <mergeCell ref="A148:C148"/>
    <mergeCell ref="A196:C196"/>
    <mergeCell ref="A197:C197"/>
    <mergeCell ref="A198:C198"/>
    <mergeCell ref="A199:C199"/>
    <mergeCell ref="A200:C200"/>
    <mergeCell ref="A154:C154"/>
    <mergeCell ref="A156:L156"/>
    <mergeCell ref="A159:L159"/>
    <mergeCell ref="A160:L160"/>
    <mergeCell ref="A195:C195"/>
    <mergeCell ref="A206:C206"/>
    <mergeCell ref="A207:C207"/>
    <mergeCell ref="A208:C208"/>
    <mergeCell ref="A210:L210"/>
    <mergeCell ref="A213:L213"/>
    <mergeCell ref="A201:C201"/>
    <mergeCell ref="A202:C202"/>
    <mergeCell ref="A203:C203"/>
    <mergeCell ref="A204:C204"/>
    <mergeCell ref="A205:C205"/>
    <mergeCell ref="A253:C253"/>
    <mergeCell ref="A254:C254"/>
    <mergeCell ref="A255:C255"/>
    <mergeCell ref="A256:C256"/>
    <mergeCell ref="A257:C257"/>
    <mergeCell ref="A214:L214"/>
    <mergeCell ref="A249:C249"/>
    <mergeCell ref="A250:C250"/>
    <mergeCell ref="A251:C251"/>
    <mergeCell ref="A252:C252"/>
    <mergeCell ref="A264:L264"/>
    <mergeCell ref="A267:L267"/>
    <mergeCell ref="A268:L268"/>
    <mergeCell ref="A304:C304"/>
    <mergeCell ref="A305:C305"/>
    <mergeCell ref="A258:C258"/>
    <mergeCell ref="A259:C259"/>
    <mergeCell ref="A260:C260"/>
    <mergeCell ref="A261:C261"/>
    <mergeCell ref="A262:C262"/>
    <mergeCell ref="A316:C316"/>
    <mergeCell ref="A317:C317"/>
    <mergeCell ref="A319:L319"/>
    <mergeCell ref="A311:C311"/>
    <mergeCell ref="A312:C312"/>
    <mergeCell ref="A313:C313"/>
    <mergeCell ref="A314:C314"/>
    <mergeCell ref="A315:C315"/>
    <mergeCell ref="A306:C306"/>
    <mergeCell ref="A307:C307"/>
    <mergeCell ref="A308:C308"/>
    <mergeCell ref="A309:C309"/>
    <mergeCell ref="A310:C310"/>
    <mergeCell ref="A322:L322"/>
    <mergeCell ref="A323:L323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4:L374"/>
    <mergeCell ref="A376:L376"/>
    <mergeCell ref="A428:L428"/>
    <mergeCell ref="A377:L377"/>
    <mergeCell ref="A413:C413"/>
    <mergeCell ref="A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75:C475"/>
    <mergeCell ref="A476:C476"/>
    <mergeCell ref="A477:C477"/>
    <mergeCell ref="A478:C478"/>
    <mergeCell ref="A479:C479"/>
    <mergeCell ref="A480:C480"/>
    <mergeCell ref="A481:C481"/>
    <mergeCell ref="A483:L483"/>
    <mergeCell ref="A431:L431"/>
    <mergeCell ref="A432:L432"/>
    <mergeCell ref="A468:C468"/>
    <mergeCell ref="A469:C469"/>
    <mergeCell ref="A470:C470"/>
    <mergeCell ref="A471:C471"/>
    <mergeCell ref="A472:C472"/>
    <mergeCell ref="A473:C473"/>
    <mergeCell ref="A474:C474"/>
  </mergeCells>
  <pageMargins left="0.4" right="0.26" top="0.49" bottom="0.56999999999999995" header="0.3" footer="0.3"/>
  <pageSetup paperSize="9" scale="62" orientation="portrait" r:id="rId1"/>
  <rowBreaks count="8" manualBreakCount="8">
    <brk id="49" max="13" man="1"/>
    <brk id="103" max="13" man="1"/>
    <brk id="157" max="16383" man="1"/>
    <brk id="211" max="16383" man="1"/>
    <brk id="265" max="13" man="1"/>
    <brk id="320" max="13" man="1"/>
    <brk id="375" max="13" man="1"/>
    <brk id="429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7"/>
  <sheetViews>
    <sheetView view="pageBreakPreview" topLeftCell="A37" zoomScaleSheetLayoutView="100" workbookViewId="0">
      <selection activeCell="K55" sqref="K55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5" width="6.5703125" customWidth="1"/>
    <col min="6" max="6" width="7.42578125" customWidth="1"/>
    <col min="7" max="12" width="6.57031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503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80">
        <v>1</v>
      </c>
      <c r="B4" s="181"/>
      <c r="C4" s="182" t="s">
        <v>474</v>
      </c>
      <c r="D4" s="186">
        <v>60</v>
      </c>
      <c r="E4" s="9">
        <v>47</v>
      </c>
      <c r="F4" s="9">
        <v>67</v>
      </c>
      <c r="G4" s="186">
        <v>8</v>
      </c>
      <c r="H4" s="186">
        <v>30</v>
      </c>
      <c r="I4" s="186">
        <v>32</v>
      </c>
      <c r="J4" s="15">
        <f t="shared" ref="J4" si="0">SUM(D4:I4)</f>
        <v>244</v>
      </c>
      <c r="K4" s="16">
        <f>J4/480*100</f>
        <v>50.833333333333329</v>
      </c>
      <c r="L4" s="12">
        <f>RANK(K4,K$4:K$43)</f>
        <v>38</v>
      </c>
    </row>
    <row r="5" spans="1:12" ht="15.75">
      <c r="A5" s="13">
        <v>2</v>
      </c>
      <c r="C5" s="167" t="s">
        <v>231</v>
      </c>
      <c r="D5" s="186">
        <v>64</v>
      </c>
      <c r="E5" s="14">
        <v>71</v>
      </c>
      <c r="F5" s="14">
        <v>73</v>
      </c>
      <c r="G5" s="186">
        <v>46</v>
      </c>
      <c r="H5" s="186">
        <v>57</v>
      </c>
      <c r="I5" s="186">
        <v>50</v>
      </c>
      <c r="J5" s="15">
        <f t="shared" ref="J5:J41" si="1">SUM(D5:I5)</f>
        <v>361</v>
      </c>
      <c r="K5" s="16">
        <f t="shared" ref="K5:K43" si="2">J5/480*100</f>
        <v>75.208333333333329</v>
      </c>
      <c r="L5" s="12">
        <f t="shared" ref="L5:L43" si="3">RANK(K5,K$4:K$43)</f>
        <v>16</v>
      </c>
    </row>
    <row r="6" spans="1:12" ht="15.75">
      <c r="A6" s="13">
        <v>3</v>
      </c>
      <c r="B6" s="7"/>
      <c r="C6" s="168" t="s">
        <v>232</v>
      </c>
      <c r="D6" s="186">
        <v>67</v>
      </c>
      <c r="E6" s="14">
        <v>65</v>
      </c>
      <c r="F6" s="14">
        <v>68</v>
      </c>
      <c r="G6" s="186">
        <v>42</v>
      </c>
      <c r="H6" s="186">
        <v>35</v>
      </c>
      <c r="I6" s="186">
        <v>61</v>
      </c>
      <c r="J6" s="15">
        <f t="shared" si="1"/>
        <v>338</v>
      </c>
      <c r="K6" s="16">
        <f t="shared" si="2"/>
        <v>70.416666666666671</v>
      </c>
      <c r="L6" s="12">
        <f t="shared" si="3"/>
        <v>21</v>
      </c>
    </row>
    <row r="7" spans="1:12" ht="15.75">
      <c r="A7" s="13">
        <v>4</v>
      </c>
      <c r="B7" s="7"/>
      <c r="C7" s="167" t="s">
        <v>233</v>
      </c>
      <c r="D7" s="186">
        <v>52</v>
      </c>
      <c r="E7" s="14">
        <v>72</v>
      </c>
      <c r="F7" s="161">
        <v>75</v>
      </c>
      <c r="G7" s="186">
        <v>49</v>
      </c>
      <c r="H7" s="186">
        <v>63</v>
      </c>
      <c r="I7" s="186">
        <v>63</v>
      </c>
      <c r="J7" s="15">
        <f t="shared" si="1"/>
        <v>374</v>
      </c>
      <c r="K7" s="16">
        <f t="shared" si="2"/>
        <v>77.916666666666671</v>
      </c>
      <c r="L7" s="12">
        <f t="shared" si="3"/>
        <v>14</v>
      </c>
    </row>
    <row r="8" spans="1:12" ht="15.75">
      <c r="A8" s="13">
        <v>5</v>
      </c>
      <c r="B8" s="7"/>
      <c r="C8" s="167" t="s">
        <v>234</v>
      </c>
      <c r="D8" s="186">
        <v>28</v>
      </c>
      <c r="E8" s="20">
        <v>52</v>
      </c>
      <c r="F8" s="14">
        <v>63</v>
      </c>
      <c r="G8" s="186">
        <v>41</v>
      </c>
      <c r="H8" s="186">
        <v>28</v>
      </c>
      <c r="I8" s="186">
        <v>39</v>
      </c>
      <c r="J8" s="15">
        <f t="shared" si="1"/>
        <v>251</v>
      </c>
      <c r="K8" s="16">
        <f t="shared" si="2"/>
        <v>52.291666666666671</v>
      </c>
      <c r="L8" s="12">
        <f t="shared" si="3"/>
        <v>35</v>
      </c>
    </row>
    <row r="9" spans="1:12" ht="15.75">
      <c r="A9" s="13">
        <v>6</v>
      </c>
      <c r="B9" s="18"/>
      <c r="C9" s="167" t="s">
        <v>235</v>
      </c>
      <c r="D9" s="186">
        <v>74</v>
      </c>
      <c r="E9" s="20">
        <v>45</v>
      </c>
      <c r="F9" s="14">
        <v>59</v>
      </c>
      <c r="G9" s="186">
        <v>7</v>
      </c>
      <c r="H9" s="186">
        <v>12</v>
      </c>
      <c r="I9" s="186">
        <v>46</v>
      </c>
      <c r="J9" s="15">
        <f t="shared" si="1"/>
        <v>243</v>
      </c>
      <c r="K9" s="16">
        <f t="shared" si="2"/>
        <v>50.625</v>
      </c>
      <c r="L9" s="12">
        <f t="shared" si="3"/>
        <v>39</v>
      </c>
    </row>
    <row r="10" spans="1:12" ht="15.75">
      <c r="A10" s="13">
        <v>7</v>
      </c>
      <c r="B10" s="18"/>
      <c r="C10" s="167" t="s">
        <v>236</v>
      </c>
      <c r="D10" s="186">
        <v>65</v>
      </c>
      <c r="E10" s="14">
        <v>71</v>
      </c>
      <c r="F10" s="14">
        <v>77</v>
      </c>
      <c r="G10" s="186">
        <v>71</v>
      </c>
      <c r="H10" s="186">
        <v>75</v>
      </c>
      <c r="I10" s="186">
        <v>73</v>
      </c>
      <c r="J10" s="15">
        <f t="shared" si="1"/>
        <v>432</v>
      </c>
      <c r="K10" s="16">
        <f t="shared" si="2"/>
        <v>90</v>
      </c>
      <c r="L10" s="12">
        <f t="shared" si="3"/>
        <v>3</v>
      </c>
    </row>
    <row r="11" spans="1:12" ht="15.75">
      <c r="A11" s="13">
        <v>8</v>
      </c>
      <c r="B11" s="18"/>
      <c r="C11" s="167" t="s">
        <v>237</v>
      </c>
      <c r="D11" s="186">
        <v>65</v>
      </c>
      <c r="E11" s="14">
        <v>41</v>
      </c>
      <c r="F11" s="14">
        <v>57</v>
      </c>
      <c r="G11" s="186">
        <v>23</v>
      </c>
      <c r="H11" s="186">
        <v>30</v>
      </c>
      <c r="I11" s="186">
        <v>31</v>
      </c>
      <c r="J11" s="15">
        <f t="shared" si="1"/>
        <v>247</v>
      </c>
      <c r="K11" s="16">
        <f t="shared" si="2"/>
        <v>51.458333333333329</v>
      </c>
      <c r="L11" s="12">
        <f t="shared" si="3"/>
        <v>36</v>
      </c>
    </row>
    <row r="12" spans="1:12" ht="15.75">
      <c r="A12" s="13">
        <v>9</v>
      </c>
      <c r="B12" s="18"/>
      <c r="C12" s="167" t="s">
        <v>238</v>
      </c>
      <c r="D12" s="186">
        <v>72</v>
      </c>
      <c r="E12" s="14">
        <v>62</v>
      </c>
      <c r="F12" s="14">
        <v>76</v>
      </c>
      <c r="G12" s="186">
        <v>37</v>
      </c>
      <c r="H12" s="186">
        <v>53</v>
      </c>
      <c r="I12" s="186">
        <v>59</v>
      </c>
      <c r="J12" s="15">
        <f t="shared" si="1"/>
        <v>359</v>
      </c>
      <c r="K12" s="16">
        <f t="shared" si="2"/>
        <v>74.791666666666671</v>
      </c>
      <c r="L12" s="12">
        <f t="shared" si="3"/>
        <v>17</v>
      </c>
    </row>
    <row r="13" spans="1:12" ht="15.75">
      <c r="A13" s="13">
        <v>10</v>
      </c>
      <c r="B13" s="18"/>
      <c r="C13" s="167" t="s">
        <v>239</v>
      </c>
      <c r="D13" s="186"/>
      <c r="E13" s="20"/>
      <c r="F13" s="14"/>
      <c r="G13" s="14"/>
      <c r="H13" s="14"/>
      <c r="I13" s="14"/>
      <c r="J13" s="15">
        <f t="shared" si="1"/>
        <v>0</v>
      </c>
      <c r="K13" s="16">
        <f t="shared" si="2"/>
        <v>0</v>
      </c>
      <c r="L13" s="12">
        <f t="shared" si="3"/>
        <v>40</v>
      </c>
    </row>
    <row r="14" spans="1:12" ht="15.75">
      <c r="A14" s="13">
        <v>11</v>
      </c>
      <c r="B14" s="18"/>
      <c r="C14" s="167" t="s">
        <v>240</v>
      </c>
      <c r="D14" s="186">
        <v>70</v>
      </c>
      <c r="E14" s="20">
        <v>76</v>
      </c>
      <c r="F14" s="14">
        <v>76</v>
      </c>
      <c r="G14" s="186">
        <v>56</v>
      </c>
      <c r="H14" s="186">
        <v>75</v>
      </c>
      <c r="I14" s="186">
        <v>76</v>
      </c>
      <c r="J14" s="15">
        <f t="shared" si="1"/>
        <v>429</v>
      </c>
      <c r="K14" s="16">
        <f t="shared" si="2"/>
        <v>89.375</v>
      </c>
      <c r="L14" s="12">
        <f t="shared" si="3"/>
        <v>5</v>
      </c>
    </row>
    <row r="15" spans="1:12" ht="15.75">
      <c r="A15" s="13">
        <v>12</v>
      </c>
      <c r="B15" s="18"/>
      <c r="C15" s="167" t="s">
        <v>241</v>
      </c>
      <c r="D15" s="186">
        <v>66</v>
      </c>
      <c r="E15" s="21">
        <v>67</v>
      </c>
      <c r="F15" s="14">
        <v>72</v>
      </c>
      <c r="G15" s="186">
        <v>48</v>
      </c>
      <c r="H15" s="186">
        <v>46</v>
      </c>
      <c r="I15" s="186">
        <v>54</v>
      </c>
      <c r="J15" s="15">
        <f t="shared" si="1"/>
        <v>353</v>
      </c>
      <c r="K15" s="16">
        <f t="shared" si="2"/>
        <v>73.541666666666671</v>
      </c>
      <c r="L15" s="12">
        <f t="shared" si="3"/>
        <v>18</v>
      </c>
    </row>
    <row r="16" spans="1:12" ht="15.75">
      <c r="A16" s="13">
        <v>13</v>
      </c>
      <c r="B16" s="18"/>
      <c r="C16" s="167" t="s">
        <v>242</v>
      </c>
      <c r="D16" s="186">
        <v>68</v>
      </c>
      <c r="E16" s="20">
        <v>72</v>
      </c>
      <c r="F16" s="14">
        <v>77</v>
      </c>
      <c r="G16" s="186">
        <v>69</v>
      </c>
      <c r="H16" s="186">
        <v>70</v>
      </c>
      <c r="I16" s="186">
        <v>79</v>
      </c>
      <c r="J16" s="15">
        <f t="shared" si="1"/>
        <v>435</v>
      </c>
      <c r="K16" s="16">
        <f t="shared" si="2"/>
        <v>90.625</v>
      </c>
      <c r="L16" s="12">
        <f t="shared" si="3"/>
        <v>1</v>
      </c>
    </row>
    <row r="17" spans="1:12" ht="15.75">
      <c r="A17" s="13">
        <v>14</v>
      </c>
      <c r="B17" s="18"/>
      <c r="C17" s="171" t="s">
        <v>243</v>
      </c>
      <c r="D17" s="186">
        <v>70</v>
      </c>
      <c r="E17" s="20">
        <v>71</v>
      </c>
      <c r="F17" s="14">
        <v>76</v>
      </c>
      <c r="G17" s="186">
        <v>51</v>
      </c>
      <c r="H17" s="186">
        <v>56</v>
      </c>
      <c r="I17" s="186">
        <v>56</v>
      </c>
      <c r="J17" s="15">
        <f t="shared" si="1"/>
        <v>380</v>
      </c>
      <c r="K17" s="16">
        <f t="shared" si="2"/>
        <v>79.166666666666657</v>
      </c>
      <c r="L17" s="12">
        <f t="shared" si="3"/>
        <v>11</v>
      </c>
    </row>
    <row r="18" spans="1:12" ht="15.75">
      <c r="A18" s="13">
        <v>15</v>
      </c>
      <c r="B18" s="18"/>
      <c r="C18" s="168" t="s">
        <v>244</v>
      </c>
      <c r="D18" s="186">
        <v>71</v>
      </c>
      <c r="E18" s="20">
        <v>56</v>
      </c>
      <c r="F18" s="14">
        <v>66</v>
      </c>
      <c r="G18" s="186">
        <v>20</v>
      </c>
      <c r="H18" s="186">
        <v>51</v>
      </c>
      <c r="I18" s="186">
        <v>34</v>
      </c>
      <c r="J18" s="15">
        <f t="shared" si="1"/>
        <v>298</v>
      </c>
      <c r="K18" s="16">
        <f t="shared" si="2"/>
        <v>62.083333333333336</v>
      </c>
      <c r="L18" s="12">
        <f t="shared" si="3"/>
        <v>29</v>
      </c>
    </row>
    <row r="19" spans="1:12" ht="15.75">
      <c r="A19" s="13">
        <v>16</v>
      </c>
      <c r="B19" s="18"/>
      <c r="C19" s="167" t="s">
        <v>245</v>
      </c>
      <c r="D19" s="186">
        <v>63</v>
      </c>
      <c r="E19" s="20">
        <v>72</v>
      </c>
      <c r="F19" s="14">
        <v>78</v>
      </c>
      <c r="G19" s="186">
        <v>47</v>
      </c>
      <c r="H19" s="186">
        <v>55</v>
      </c>
      <c r="I19" s="186">
        <v>73</v>
      </c>
      <c r="J19" s="15">
        <f t="shared" si="1"/>
        <v>388</v>
      </c>
      <c r="K19" s="16">
        <f t="shared" si="2"/>
        <v>80.833333333333329</v>
      </c>
      <c r="L19" s="12">
        <f t="shared" si="3"/>
        <v>10</v>
      </c>
    </row>
    <row r="20" spans="1:12" ht="15.75">
      <c r="A20" s="13">
        <v>17</v>
      </c>
      <c r="B20" s="18"/>
      <c r="C20" s="167" t="s">
        <v>246</v>
      </c>
      <c r="D20" s="186">
        <v>70</v>
      </c>
      <c r="E20" s="20">
        <v>73</v>
      </c>
      <c r="F20" s="14">
        <v>75</v>
      </c>
      <c r="G20" s="186">
        <v>51</v>
      </c>
      <c r="H20" s="186">
        <v>65</v>
      </c>
      <c r="I20" s="186">
        <v>61</v>
      </c>
      <c r="J20" s="15">
        <f t="shared" si="1"/>
        <v>395</v>
      </c>
      <c r="K20" s="16">
        <f t="shared" si="2"/>
        <v>82.291666666666657</v>
      </c>
      <c r="L20" s="12">
        <f t="shared" si="3"/>
        <v>7</v>
      </c>
    </row>
    <row r="21" spans="1:12" ht="15.75">
      <c r="A21" s="13">
        <v>18</v>
      </c>
      <c r="B21" s="18"/>
      <c r="C21" s="167" t="s">
        <v>247</v>
      </c>
      <c r="D21" s="186">
        <v>73</v>
      </c>
      <c r="E21" s="20">
        <v>75</v>
      </c>
      <c r="F21" s="14">
        <v>77</v>
      </c>
      <c r="G21" s="186">
        <v>62</v>
      </c>
      <c r="H21" s="186">
        <v>75</v>
      </c>
      <c r="I21" s="186">
        <v>73</v>
      </c>
      <c r="J21" s="15">
        <f t="shared" si="1"/>
        <v>435</v>
      </c>
      <c r="K21" s="16">
        <f t="shared" si="2"/>
        <v>90.625</v>
      </c>
      <c r="L21" s="12">
        <f t="shared" si="3"/>
        <v>1</v>
      </c>
    </row>
    <row r="22" spans="1:12" ht="15.75">
      <c r="A22" s="13">
        <v>19</v>
      </c>
      <c r="B22" s="18"/>
      <c r="C22" s="167" t="s">
        <v>248</v>
      </c>
      <c r="D22" s="186">
        <v>58</v>
      </c>
      <c r="E22" s="20">
        <v>70</v>
      </c>
      <c r="F22" s="14">
        <v>68</v>
      </c>
      <c r="G22" s="186">
        <v>37</v>
      </c>
      <c r="H22" s="186">
        <v>52</v>
      </c>
      <c r="I22" s="186">
        <v>40</v>
      </c>
      <c r="J22" s="15">
        <f t="shared" si="1"/>
        <v>325</v>
      </c>
      <c r="K22" s="16">
        <f t="shared" si="2"/>
        <v>67.708333333333343</v>
      </c>
      <c r="L22" s="12">
        <f t="shared" si="3"/>
        <v>24</v>
      </c>
    </row>
    <row r="23" spans="1:12" ht="15.75">
      <c r="A23" s="13">
        <v>20</v>
      </c>
      <c r="B23" s="18"/>
      <c r="C23" s="167" t="s">
        <v>249</v>
      </c>
      <c r="D23" s="186">
        <v>72</v>
      </c>
      <c r="E23" s="20">
        <v>64</v>
      </c>
      <c r="F23" s="14">
        <v>71</v>
      </c>
      <c r="G23" s="186">
        <v>55</v>
      </c>
      <c r="H23" s="186">
        <v>40</v>
      </c>
      <c r="I23" s="186">
        <v>39</v>
      </c>
      <c r="J23" s="15">
        <f t="shared" si="1"/>
        <v>341</v>
      </c>
      <c r="K23" s="16">
        <f t="shared" si="2"/>
        <v>71.041666666666671</v>
      </c>
      <c r="L23" s="12">
        <f t="shared" si="3"/>
        <v>19</v>
      </c>
    </row>
    <row r="24" spans="1:12" ht="15.75">
      <c r="A24" s="13">
        <v>21</v>
      </c>
      <c r="B24" s="18"/>
      <c r="C24" s="168" t="s">
        <v>250</v>
      </c>
      <c r="D24" s="186">
        <v>55</v>
      </c>
      <c r="E24" s="20">
        <v>62</v>
      </c>
      <c r="F24" s="14">
        <v>74</v>
      </c>
      <c r="G24" s="186">
        <v>29</v>
      </c>
      <c r="H24" s="186">
        <v>37</v>
      </c>
      <c r="I24" s="186">
        <v>40</v>
      </c>
      <c r="J24" s="15">
        <f t="shared" si="1"/>
        <v>297</v>
      </c>
      <c r="K24" s="16">
        <f t="shared" si="2"/>
        <v>61.875</v>
      </c>
      <c r="L24" s="12">
        <f t="shared" si="3"/>
        <v>30</v>
      </c>
    </row>
    <row r="25" spans="1:12" ht="15.75">
      <c r="A25" s="13">
        <v>22</v>
      </c>
      <c r="B25" s="7"/>
      <c r="C25" s="166" t="s">
        <v>251</v>
      </c>
      <c r="D25" s="186">
        <v>60</v>
      </c>
      <c r="E25" s="20">
        <v>70</v>
      </c>
      <c r="F25" s="14">
        <v>76</v>
      </c>
      <c r="G25" s="186">
        <v>25</v>
      </c>
      <c r="H25" s="186">
        <v>27</v>
      </c>
      <c r="I25" s="186">
        <v>51</v>
      </c>
      <c r="J25" s="15">
        <f t="shared" si="1"/>
        <v>309</v>
      </c>
      <c r="K25" s="16">
        <f t="shared" si="2"/>
        <v>64.375</v>
      </c>
      <c r="L25" s="12">
        <f t="shared" si="3"/>
        <v>25</v>
      </c>
    </row>
    <row r="26" spans="1:12" ht="15.75">
      <c r="A26" s="13">
        <v>23</v>
      </c>
      <c r="B26" s="7"/>
      <c r="C26" s="167" t="s">
        <v>252</v>
      </c>
      <c r="D26" s="186">
        <v>73</v>
      </c>
      <c r="E26" s="20">
        <v>67</v>
      </c>
      <c r="F26" s="14">
        <v>63</v>
      </c>
      <c r="G26" s="186">
        <v>39</v>
      </c>
      <c r="H26" s="186">
        <v>19</v>
      </c>
      <c r="I26" s="186">
        <v>48</v>
      </c>
      <c r="J26" s="15">
        <f t="shared" si="1"/>
        <v>309</v>
      </c>
      <c r="K26" s="16">
        <f t="shared" si="2"/>
        <v>64.375</v>
      </c>
      <c r="L26" s="12">
        <f t="shared" si="3"/>
        <v>25</v>
      </c>
    </row>
    <row r="27" spans="1:12" ht="15.75">
      <c r="A27" s="13">
        <v>24</v>
      </c>
      <c r="B27" s="7"/>
      <c r="C27" s="167" t="s">
        <v>253</v>
      </c>
      <c r="D27" s="186">
        <v>55</v>
      </c>
      <c r="E27" s="20">
        <v>73</v>
      </c>
      <c r="F27" s="14">
        <v>78</v>
      </c>
      <c r="G27" s="186">
        <v>52</v>
      </c>
      <c r="H27" s="186">
        <v>46</v>
      </c>
      <c r="I27" s="186">
        <v>64</v>
      </c>
      <c r="J27" s="15">
        <f t="shared" si="1"/>
        <v>368</v>
      </c>
      <c r="K27" s="16">
        <f t="shared" si="2"/>
        <v>76.666666666666671</v>
      </c>
      <c r="L27" s="12">
        <f t="shared" si="3"/>
        <v>15</v>
      </c>
    </row>
    <row r="28" spans="1:12" ht="15.75">
      <c r="A28" s="13">
        <v>25</v>
      </c>
      <c r="B28" s="7"/>
      <c r="C28" s="167" t="s">
        <v>254</v>
      </c>
      <c r="D28" s="186">
        <v>72</v>
      </c>
      <c r="E28" s="20">
        <v>70</v>
      </c>
      <c r="F28" s="14">
        <v>73</v>
      </c>
      <c r="G28" s="186">
        <v>13</v>
      </c>
      <c r="H28" s="186">
        <v>19</v>
      </c>
      <c r="I28" s="186">
        <v>54</v>
      </c>
      <c r="J28" s="15">
        <f t="shared" si="1"/>
        <v>301</v>
      </c>
      <c r="K28" s="16">
        <f t="shared" si="2"/>
        <v>62.708333333333336</v>
      </c>
      <c r="L28" s="12">
        <f t="shared" si="3"/>
        <v>28</v>
      </c>
    </row>
    <row r="29" spans="1:12" ht="15.75">
      <c r="A29" s="13">
        <v>26</v>
      </c>
      <c r="B29" s="7"/>
      <c r="C29" s="167" t="s">
        <v>255</v>
      </c>
      <c r="D29" s="186">
        <v>75</v>
      </c>
      <c r="E29" s="20">
        <v>72</v>
      </c>
      <c r="F29" s="14">
        <v>74</v>
      </c>
      <c r="G29" s="186">
        <v>63</v>
      </c>
      <c r="H29" s="186">
        <v>67</v>
      </c>
      <c r="I29" s="186">
        <v>79</v>
      </c>
      <c r="J29" s="15">
        <f t="shared" si="1"/>
        <v>430</v>
      </c>
      <c r="K29" s="16">
        <f t="shared" si="2"/>
        <v>89.583333333333343</v>
      </c>
      <c r="L29" s="12">
        <f t="shared" si="3"/>
        <v>4</v>
      </c>
    </row>
    <row r="30" spans="1:12" ht="15.75">
      <c r="A30" s="13">
        <v>27</v>
      </c>
      <c r="B30" s="18"/>
      <c r="C30" s="166" t="s">
        <v>256</v>
      </c>
      <c r="D30" s="186">
        <v>74</v>
      </c>
      <c r="E30" s="20">
        <v>72</v>
      </c>
      <c r="F30" s="14">
        <v>75</v>
      </c>
      <c r="G30" s="186">
        <v>48</v>
      </c>
      <c r="H30" s="186">
        <v>64</v>
      </c>
      <c r="I30" s="186">
        <v>73</v>
      </c>
      <c r="J30" s="15">
        <f t="shared" si="1"/>
        <v>406</v>
      </c>
      <c r="K30" s="16">
        <f t="shared" si="2"/>
        <v>84.583333333333329</v>
      </c>
      <c r="L30" s="12">
        <f t="shared" si="3"/>
        <v>6</v>
      </c>
    </row>
    <row r="31" spans="1:12" ht="15.75">
      <c r="A31" s="13">
        <v>28</v>
      </c>
      <c r="B31" s="18"/>
      <c r="C31" s="167" t="s">
        <v>257</v>
      </c>
      <c r="D31" s="186">
        <v>63</v>
      </c>
      <c r="E31" s="20">
        <v>73</v>
      </c>
      <c r="F31" s="14">
        <v>72</v>
      </c>
      <c r="G31" s="186">
        <v>64</v>
      </c>
      <c r="H31" s="186">
        <v>64</v>
      </c>
      <c r="I31" s="186">
        <v>54</v>
      </c>
      <c r="J31" s="15">
        <f t="shared" si="1"/>
        <v>390</v>
      </c>
      <c r="K31" s="16">
        <f t="shared" si="2"/>
        <v>81.25</v>
      </c>
      <c r="L31" s="12">
        <f t="shared" si="3"/>
        <v>9</v>
      </c>
    </row>
    <row r="32" spans="1:12" ht="15.75">
      <c r="A32" s="13">
        <v>29</v>
      </c>
      <c r="B32" s="7"/>
      <c r="C32" s="170" t="s">
        <v>258</v>
      </c>
      <c r="D32" s="186">
        <v>59</v>
      </c>
      <c r="E32" s="20">
        <v>66</v>
      </c>
      <c r="F32" s="14">
        <v>69</v>
      </c>
      <c r="G32" s="186">
        <v>52</v>
      </c>
      <c r="H32" s="186">
        <v>56</v>
      </c>
      <c r="I32" s="186">
        <v>37</v>
      </c>
      <c r="J32" s="15">
        <f t="shared" si="1"/>
        <v>339</v>
      </c>
      <c r="K32" s="16">
        <f t="shared" si="2"/>
        <v>70.625</v>
      </c>
      <c r="L32" s="12">
        <f t="shared" si="3"/>
        <v>20</v>
      </c>
    </row>
    <row r="33" spans="1:12" ht="15.75">
      <c r="A33" s="13">
        <v>30</v>
      </c>
      <c r="B33" s="7"/>
      <c r="C33" s="167" t="s">
        <v>259</v>
      </c>
      <c r="D33" s="186">
        <v>67</v>
      </c>
      <c r="E33" s="20">
        <v>55</v>
      </c>
      <c r="F33" s="14">
        <v>72</v>
      </c>
      <c r="G33" s="186">
        <v>30</v>
      </c>
      <c r="H33" s="186">
        <v>29</v>
      </c>
      <c r="I33" s="186">
        <v>43</v>
      </c>
      <c r="J33" s="15">
        <f t="shared" si="1"/>
        <v>296</v>
      </c>
      <c r="K33" s="16">
        <f t="shared" si="2"/>
        <v>61.666666666666671</v>
      </c>
      <c r="L33" s="12">
        <f t="shared" si="3"/>
        <v>31</v>
      </c>
    </row>
    <row r="34" spans="1:12" ht="15.75">
      <c r="A34" s="13">
        <v>31</v>
      </c>
      <c r="B34" s="7"/>
      <c r="C34" s="167" t="s">
        <v>260</v>
      </c>
      <c r="D34" s="186">
        <v>40</v>
      </c>
      <c r="E34" s="20">
        <v>65</v>
      </c>
      <c r="F34" s="14">
        <v>77</v>
      </c>
      <c r="G34" s="186">
        <v>40</v>
      </c>
      <c r="H34" s="186">
        <v>45</v>
      </c>
      <c r="I34" s="186">
        <v>68</v>
      </c>
      <c r="J34" s="15">
        <f t="shared" si="1"/>
        <v>335</v>
      </c>
      <c r="K34" s="16">
        <f t="shared" si="2"/>
        <v>69.791666666666657</v>
      </c>
      <c r="L34" s="12">
        <f t="shared" si="3"/>
        <v>22</v>
      </c>
    </row>
    <row r="35" spans="1:12" ht="15.75">
      <c r="A35" s="13">
        <v>32</v>
      </c>
      <c r="B35" s="7"/>
      <c r="C35" s="168" t="s">
        <v>261</v>
      </c>
      <c r="D35" s="186">
        <v>66</v>
      </c>
      <c r="E35" s="20">
        <v>63</v>
      </c>
      <c r="F35" s="14">
        <v>74</v>
      </c>
      <c r="G35" s="186">
        <v>13</v>
      </c>
      <c r="H35" s="186">
        <v>55</v>
      </c>
      <c r="I35" s="186">
        <v>38</v>
      </c>
      <c r="J35" s="15">
        <f t="shared" si="1"/>
        <v>309</v>
      </c>
      <c r="K35" s="16">
        <f t="shared" si="2"/>
        <v>64.375</v>
      </c>
      <c r="L35" s="12">
        <f t="shared" si="3"/>
        <v>25</v>
      </c>
    </row>
    <row r="36" spans="1:12" ht="15.75">
      <c r="A36" s="13">
        <v>33</v>
      </c>
      <c r="B36" s="7"/>
      <c r="C36" s="166" t="s">
        <v>262</v>
      </c>
      <c r="D36" s="186">
        <v>71</v>
      </c>
      <c r="E36" s="20">
        <v>67</v>
      </c>
      <c r="F36" s="14">
        <v>68</v>
      </c>
      <c r="G36" s="186">
        <v>49</v>
      </c>
      <c r="H36" s="186">
        <v>19</v>
      </c>
      <c r="I36" s="186">
        <v>56</v>
      </c>
      <c r="J36" s="15">
        <f t="shared" si="1"/>
        <v>330</v>
      </c>
      <c r="K36" s="16">
        <f t="shared" si="2"/>
        <v>68.75</v>
      </c>
      <c r="L36" s="12">
        <f t="shared" si="3"/>
        <v>23</v>
      </c>
    </row>
    <row r="37" spans="1:12" ht="15.75">
      <c r="A37" s="13">
        <v>34</v>
      </c>
      <c r="B37" s="18"/>
      <c r="C37" s="167" t="s">
        <v>263</v>
      </c>
      <c r="D37" s="186">
        <v>68</v>
      </c>
      <c r="E37" s="20">
        <v>71</v>
      </c>
      <c r="F37" s="14">
        <v>77</v>
      </c>
      <c r="G37" s="186">
        <v>53</v>
      </c>
      <c r="H37" s="186">
        <v>50</v>
      </c>
      <c r="I37" s="186">
        <v>58</v>
      </c>
      <c r="J37" s="15">
        <f t="shared" si="1"/>
        <v>377</v>
      </c>
      <c r="K37" s="16">
        <f t="shared" si="2"/>
        <v>78.541666666666671</v>
      </c>
      <c r="L37" s="12">
        <f t="shared" si="3"/>
        <v>13</v>
      </c>
    </row>
    <row r="38" spans="1:12" ht="15.75">
      <c r="A38" s="13">
        <v>35</v>
      </c>
      <c r="B38" s="18"/>
      <c r="C38" s="167" t="s">
        <v>264</v>
      </c>
      <c r="D38" s="186">
        <v>69</v>
      </c>
      <c r="E38" s="20">
        <v>72</v>
      </c>
      <c r="F38" s="14">
        <v>78</v>
      </c>
      <c r="G38" s="186">
        <v>58</v>
      </c>
      <c r="H38" s="186">
        <v>54</v>
      </c>
      <c r="I38" s="186">
        <v>63</v>
      </c>
      <c r="J38" s="15">
        <f t="shared" si="1"/>
        <v>394</v>
      </c>
      <c r="K38" s="16">
        <f t="shared" si="2"/>
        <v>82.083333333333329</v>
      </c>
      <c r="L38" s="12">
        <f t="shared" si="3"/>
        <v>8</v>
      </c>
    </row>
    <row r="39" spans="1:12" ht="15.75">
      <c r="A39" s="13">
        <v>36</v>
      </c>
      <c r="B39" s="18"/>
      <c r="C39" s="168" t="s">
        <v>265</v>
      </c>
      <c r="D39" s="186">
        <v>57</v>
      </c>
      <c r="E39" s="20">
        <v>74</v>
      </c>
      <c r="F39" s="14">
        <v>76</v>
      </c>
      <c r="G39" s="186">
        <v>49</v>
      </c>
      <c r="H39" s="186">
        <v>62</v>
      </c>
      <c r="I39" s="186">
        <v>60</v>
      </c>
      <c r="J39" s="15">
        <f t="shared" si="1"/>
        <v>378</v>
      </c>
      <c r="K39" s="16">
        <f t="shared" si="2"/>
        <v>78.75</v>
      </c>
      <c r="L39" s="12">
        <f t="shared" si="3"/>
        <v>12</v>
      </c>
    </row>
    <row r="40" spans="1:12" ht="15.75">
      <c r="A40" s="13">
        <v>37</v>
      </c>
      <c r="B40" s="18"/>
      <c r="C40" s="167" t="s">
        <v>266</v>
      </c>
      <c r="D40" s="186">
        <v>18</v>
      </c>
      <c r="E40" s="20">
        <v>60</v>
      </c>
      <c r="F40" s="14">
        <v>79</v>
      </c>
      <c r="G40" s="186">
        <v>10</v>
      </c>
      <c r="H40" s="186">
        <v>62</v>
      </c>
      <c r="I40" s="186">
        <v>42</v>
      </c>
      <c r="J40" s="15">
        <f t="shared" si="1"/>
        <v>271</v>
      </c>
      <c r="K40" s="16">
        <f t="shared" si="2"/>
        <v>56.458333333333336</v>
      </c>
      <c r="L40" s="12">
        <f t="shared" si="3"/>
        <v>33</v>
      </c>
    </row>
    <row r="41" spans="1:12" ht="15.75">
      <c r="A41" s="13">
        <v>38</v>
      </c>
      <c r="B41" s="18"/>
      <c r="C41" s="167" t="s">
        <v>267</v>
      </c>
      <c r="D41" s="186">
        <v>46</v>
      </c>
      <c r="E41" s="20">
        <v>61</v>
      </c>
      <c r="F41" s="14">
        <v>63</v>
      </c>
      <c r="G41" s="186">
        <v>16</v>
      </c>
      <c r="H41" s="186">
        <v>28</v>
      </c>
      <c r="I41" s="186">
        <v>32</v>
      </c>
      <c r="J41" s="15">
        <f t="shared" si="1"/>
        <v>246</v>
      </c>
      <c r="K41" s="16">
        <f t="shared" si="2"/>
        <v>51.249999999999993</v>
      </c>
      <c r="L41" s="12">
        <f t="shared" si="3"/>
        <v>37</v>
      </c>
    </row>
    <row r="42" spans="1:12" ht="15.75">
      <c r="A42" s="13">
        <v>39</v>
      </c>
      <c r="B42" s="18"/>
      <c r="C42" s="167" t="s">
        <v>268</v>
      </c>
      <c r="D42" s="186">
        <v>61</v>
      </c>
      <c r="E42" s="20">
        <v>70</v>
      </c>
      <c r="F42" s="14">
        <v>60</v>
      </c>
      <c r="G42" s="186">
        <v>11</v>
      </c>
      <c r="H42" s="186">
        <v>13</v>
      </c>
      <c r="I42" s="186">
        <v>41</v>
      </c>
      <c r="J42" s="15">
        <f t="shared" ref="J42:J43" si="4">SUM(D42:I42)</f>
        <v>256</v>
      </c>
      <c r="K42" s="16">
        <f t="shared" si="2"/>
        <v>53.333333333333336</v>
      </c>
      <c r="L42" s="12">
        <f t="shared" si="3"/>
        <v>34</v>
      </c>
    </row>
    <row r="43" spans="1:12" ht="15.75">
      <c r="A43" s="13">
        <v>40</v>
      </c>
      <c r="B43" s="18"/>
      <c r="C43" s="167" t="s">
        <v>269</v>
      </c>
      <c r="D43" s="186">
        <v>52</v>
      </c>
      <c r="E43" s="20">
        <v>68</v>
      </c>
      <c r="F43" s="14">
        <v>77</v>
      </c>
      <c r="G43" s="186">
        <v>16</v>
      </c>
      <c r="H43" s="186">
        <v>27</v>
      </c>
      <c r="I43" s="186">
        <v>43</v>
      </c>
      <c r="J43" s="15">
        <f t="shared" si="4"/>
        <v>283</v>
      </c>
      <c r="K43" s="16">
        <f t="shared" si="2"/>
        <v>58.958333333333336</v>
      </c>
      <c r="L43" s="12">
        <f t="shared" si="3"/>
        <v>32</v>
      </c>
    </row>
    <row r="44" spans="1:12" ht="15.75">
      <c r="A44" s="13">
        <v>41</v>
      </c>
      <c r="B44" s="18"/>
      <c r="C44" s="175"/>
      <c r="D44" s="20"/>
      <c r="E44" s="20"/>
      <c r="F44" s="14"/>
      <c r="G44" s="58"/>
      <c r="H44" s="58"/>
      <c r="I44" s="58"/>
      <c r="J44" s="15"/>
      <c r="K44" s="16"/>
      <c r="L44" s="17"/>
    </row>
    <row r="45" spans="1:12" ht="16.5" thickBot="1">
      <c r="A45" s="13">
        <v>42</v>
      </c>
      <c r="B45" s="18"/>
      <c r="C45" s="172"/>
      <c r="D45" s="20"/>
      <c r="E45" s="20"/>
      <c r="F45" s="14"/>
      <c r="G45" s="228" t="s">
        <v>506</v>
      </c>
      <c r="H45" s="228"/>
      <c r="I45" s="228"/>
      <c r="J45" s="228"/>
      <c r="K45" s="16">
        <f>AVERAGE(K4:K44)</f>
        <v>69.020833333333343</v>
      </c>
      <c r="L45" s="17"/>
    </row>
    <row r="46" spans="1:12" ht="15.75">
      <c r="A46" s="197" t="s">
        <v>4</v>
      </c>
      <c r="B46" s="198"/>
      <c r="C46" s="199"/>
      <c r="D46" s="46">
        <f>COUNTIF(D4:D43,"&gt;=0")</f>
        <v>39</v>
      </c>
      <c r="E46" s="46">
        <f t="shared" ref="E46:I46" si="5">COUNTIF(E4:E43,"&gt;=0")</f>
        <v>39</v>
      </c>
      <c r="F46" s="46">
        <f t="shared" si="5"/>
        <v>39</v>
      </c>
      <c r="G46" s="30">
        <f t="shared" si="5"/>
        <v>39</v>
      </c>
      <c r="H46" s="30">
        <f t="shared" si="5"/>
        <v>39</v>
      </c>
      <c r="I46" s="30">
        <f t="shared" si="5"/>
        <v>39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COUNTIF(D4:D43,"&gt;=27")</f>
        <v>38</v>
      </c>
      <c r="E47" s="34">
        <f t="shared" ref="E47:I47" si="6">COUNTIF(E4:E43,"&gt;=27")</f>
        <v>39</v>
      </c>
      <c r="F47" s="34">
        <f t="shared" si="6"/>
        <v>39</v>
      </c>
      <c r="G47" s="34">
        <f t="shared" si="6"/>
        <v>28</v>
      </c>
      <c r="H47" s="34">
        <f t="shared" si="6"/>
        <v>34</v>
      </c>
      <c r="I47" s="34">
        <f t="shared" si="6"/>
        <v>39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0.97435897435897434</v>
      </c>
      <c r="E48" s="148">
        <f t="shared" ref="E48:I48" si="7">E47/E46</f>
        <v>1</v>
      </c>
      <c r="F48" s="148">
        <f t="shared" si="7"/>
        <v>1</v>
      </c>
      <c r="G48" s="148">
        <f t="shared" si="7"/>
        <v>0.71794871794871795</v>
      </c>
      <c r="H48" s="148">
        <f t="shared" si="7"/>
        <v>0.87179487179487181</v>
      </c>
      <c r="I48" s="148">
        <f t="shared" si="7"/>
        <v>1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SUM(D4:D43)*1.25/D46</f>
        <v>77.852564102564102</v>
      </c>
      <c r="E49" s="38">
        <f t="shared" ref="E49:I49" si="8">SUM(E4:E43)*1.25/E46</f>
        <v>82.467948717948715</v>
      </c>
      <c r="F49" s="38">
        <f t="shared" si="8"/>
        <v>89.935897435897431</v>
      </c>
      <c r="G49" s="38">
        <f t="shared" si="8"/>
        <v>49.679487179487182</v>
      </c>
      <c r="H49" s="38">
        <f t="shared" si="8"/>
        <v>58.044871794871796</v>
      </c>
      <c r="I49" s="38">
        <f t="shared" si="8"/>
        <v>66.762820512820511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188">
        <f>COUNTIF(D4:D43,"&lt;=80")-D51-D52-D53-D54-D55</f>
        <v>0</v>
      </c>
      <c r="E50" s="188">
        <f t="shared" ref="E50:I50" si="9">COUNTIF(E4:E43,"&lt;=80")-E51-E52-E53-E54-E55</f>
        <v>1</v>
      </c>
      <c r="F50" s="188">
        <f t="shared" si="9"/>
        <v>15</v>
      </c>
      <c r="G50" s="188">
        <f t="shared" si="9"/>
        <v>0</v>
      </c>
      <c r="H50" s="188">
        <f t="shared" si="9"/>
        <v>0</v>
      </c>
      <c r="I50" s="188">
        <f t="shared" si="9"/>
        <v>3</v>
      </c>
      <c r="J50" s="32"/>
      <c r="K50" s="38">
        <f>COUNTIF(K4:K43,"&lt;=100")-K51-K52-K53-K54-K55</f>
        <v>0</v>
      </c>
      <c r="L50" s="33"/>
    </row>
    <row r="51" spans="1:12" ht="15.75">
      <c r="A51" s="189" t="s">
        <v>497</v>
      </c>
      <c r="B51" s="190"/>
      <c r="C51" s="191"/>
      <c r="D51" s="188">
        <f>COUNTIF(D4:D43,"&lt;76")-D52-D53-D54-D55</f>
        <v>8</v>
      </c>
      <c r="E51" s="188">
        <f t="shared" ref="E51:I51" si="10">COUNTIF(E4:E43,"&lt;76")-E52-E53-E54-E55</f>
        <v>11</v>
      </c>
      <c r="F51" s="188">
        <f t="shared" si="10"/>
        <v>11</v>
      </c>
      <c r="G51" s="188">
        <f t="shared" si="10"/>
        <v>0</v>
      </c>
      <c r="H51" s="188">
        <f t="shared" si="10"/>
        <v>3</v>
      </c>
      <c r="I51" s="188">
        <f t="shared" si="10"/>
        <v>4</v>
      </c>
      <c r="J51" s="32"/>
      <c r="K51" s="38">
        <f>COUNTIF(K4:K43,"&lt;95")-K52-K53-K54-K55</f>
        <v>3</v>
      </c>
      <c r="L51" s="2"/>
    </row>
    <row r="52" spans="1:12" ht="15.75">
      <c r="A52" s="189" t="s">
        <v>479</v>
      </c>
      <c r="B52" s="190"/>
      <c r="C52" s="191"/>
      <c r="D52" s="188">
        <f>COUNTIF(D4:D43,"&lt;72")-D53-D54-D55</f>
        <v>20</v>
      </c>
      <c r="E52" s="188">
        <f t="shared" ref="E52:I52" si="11">COUNTIF(E4:E43,"&lt;72")-E53-E54-E55</f>
        <v>21</v>
      </c>
      <c r="F52" s="188">
        <f t="shared" si="11"/>
        <v>11</v>
      </c>
      <c r="G52" s="188">
        <f t="shared" si="11"/>
        <v>5</v>
      </c>
      <c r="H52" s="188">
        <f t="shared" si="11"/>
        <v>8</v>
      </c>
      <c r="I52" s="188">
        <f t="shared" si="11"/>
        <v>7</v>
      </c>
      <c r="J52" s="32"/>
      <c r="K52" s="38">
        <f>COUNTIF(K4:K43,"&lt;90")-K53-K54-K55</f>
        <v>13</v>
      </c>
      <c r="L52" s="2"/>
    </row>
    <row r="53" spans="1:12" ht="15.75">
      <c r="A53" s="189" t="s">
        <v>478</v>
      </c>
      <c r="B53" s="190"/>
      <c r="C53" s="191"/>
      <c r="D53" s="188">
        <f>COUNTIF(D4:D43,"&lt;60")-D54-D55</f>
        <v>7</v>
      </c>
      <c r="E53" s="188">
        <f t="shared" ref="E53:I53" si="12">COUNTIF(E4:E43,"&lt;60")-E54-E55</f>
        <v>3</v>
      </c>
      <c r="F53" s="188">
        <f t="shared" si="12"/>
        <v>2</v>
      </c>
      <c r="G53" s="188">
        <f t="shared" si="12"/>
        <v>13</v>
      </c>
      <c r="H53" s="188">
        <f t="shared" si="12"/>
        <v>10</v>
      </c>
      <c r="I53" s="188">
        <f t="shared" si="12"/>
        <v>10</v>
      </c>
      <c r="J53" s="32"/>
      <c r="K53" s="38">
        <f>COUNTIF(K4:K43,"&lt;75")-K54-K55</f>
        <v>15</v>
      </c>
      <c r="L53" s="2"/>
    </row>
    <row r="54" spans="1:12" ht="15.75">
      <c r="A54" s="189" t="s">
        <v>477</v>
      </c>
      <c r="B54" s="190"/>
      <c r="C54" s="191"/>
      <c r="D54" s="188">
        <f>COUNTIF(D4:D43,"&lt;48")-D55</f>
        <v>3</v>
      </c>
      <c r="E54" s="188">
        <f t="shared" ref="E54:I54" si="13">COUNTIF(E4:E43,"&lt;48")-E55</f>
        <v>3</v>
      </c>
      <c r="F54" s="188">
        <f t="shared" si="13"/>
        <v>0</v>
      </c>
      <c r="G54" s="188">
        <f t="shared" si="13"/>
        <v>10</v>
      </c>
      <c r="H54" s="188">
        <f t="shared" si="13"/>
        <v>13</v>
      </c>
      <c r="I54" s="188">
        <f t="shared" si="13"/>
        <v>15</v>
      </c>
      <c r="J54" s="32"/>
      <c r="K54" s="38">
        <f>COUNTIF(K4:K43,"&lt;60")-K55</f>
        <v>8</v>
      </c>
      <c r="L54" s="2"/>
    </row>
    <row r="55" spans="1:12" ht="16.5" thickBot="1">
      <c r="A55" s="192" t="s">
        <v>476</v>
      </c>
      <c r="B55" s="193"/>
      <c r="C55" s="194"/>
      <c r="D55" s="34">
        <f>COUNTIF(D4:D43,"&lt;27")</f>
        <v>1</v>
      </c>
      <c r="E55" s="34">
        <f t="shared" ref="E55:I55" si="14">COUNTIF(E4:E43,"&lt;27")</f>
        <v>0</v>
      </c>
      <c r="F55" s="34">
        <f t="shared" si="14"/>
        <v>0</v>
      </c>
      <c r="G55" s="34">
        <f t="shared" si="14"/>
        <v>11</v>
      </c>
      <c r="H55" s="34">
        <f t="shared" si="14"/>
        <v>5</v>
      </c>
      <c r="I55" s="34">
        <f t="shared" si="14"/>
        <v>0</v>
      </c>
      <c r="J55" s="184"/>
      <c r="K55" s="34">
        <f>COUNTIF(K4:K43,"&lt;33")</f>
        <v>1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21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5:C43" name="Range1_2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5:J45"/>
  </mergeCells>
  <conditionalFormatting sqref="C5:C43">
    <cfRule type="cellIs" dxfId="6" priority="17" stopIfTrue="1" operator="equal">
      <formula>0</formula>
    </cfRule>
  </conditionalFormatting>
  <conditionalFormatting sqref="C5:C43">
    <cfRule type="cellIs" dxfId="5" priority="15" stopIfTrue="1" operator="equal">
      <formula>0</formula>
    </cfRule>
  </conditionalFormatting>
  <conditionalFormatting sqref="D4:I43">
    <cfRule type="cellIs" dxfId="4" priority="1" operator="lessThan">
      <formula>27</formula>
    </cfRule>
  </conditionalFormatting>
  <dataValidations count="1">
    <dataValidation type="whole" allowBlank="1" showInputMessage="1" showErrorMessage="1" error="DECIMALOR MORE MAXIMUM MARKS  NOT ALLOWED." sqref="D4:D43 G4:I12 G14:I43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3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9"/>
  <sheetViews>
    <sheetView view="pageBreakPreview" topLeftCell="A25" zoomScaleSheetLayoutView="100" workbookViewId="0">
      <selection activeCell="R36" sqref="R36"/>
    </sheetView>
  </sheetViews>
  <sheetFormatPr defaultColWidth="9.140625" defaultRowHeight="23.1" customHeight="1"/>
  <cols>
    <col min="1" max="1" width="6.140625" style="2" customWidth="1"/>
    <col min="2" max="2" width="4.42578125" style="157" customWidth="1"/>
    <col min="3" max="3" width="21.5703125" style="2" customWidth="1"/>
    <col min="4" max="4" width="7.28515625" style="2" customWidth="1"/>
    <col min="5" max="6" width="6.85546875" style="2" customWidth="1"/>
    <col min="7" max="7" width="8.85546875" style="2" bestFit="1" customWidth="1"/>
    <col min="8" max="8" width="6.5703125" style="2" customWidth="1"/>
    <col min="9" max="9" width="6.140625" style="2" customWidth="1"/>
    <col min="10" max="10" width="7.28515625" style="2" customWidth="1"/>
    <col min="11" max="11" width="0" style="2" hidden="1" customWidth="1"/>
    <col min="12" max="12" width="7.85546875" style="2" customWidth="1"/>
    <col min="13" max="13" width="6" style="2" customWidth="1"/>
    <col min="14" max="14" width="7.140625" style="2" customWidth="1"/>
    <col min="15" max="15" width="0" style="2" hidden="1" customWidth="1"/>
    <col min="16" max="16384" width="9.140625" style="2"/>
  </cols>
  <sheetData>
    <row r="1" spans="1:14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4" ht="16.5" thickBot="1">
      <c r="A2" s="196" t="s">
        <v>495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</row>
    <row r="3" spans="1:14" ht="32.25" thickBot="1">
      <c r="A3" s="3" t="s">
        <v>8</v>
      </c>
      <c r="B3" s="151" t="s">
        <v>9</v>
      </c>
      <c r="C3" s="4" t="s">
        <v>14</v>
      </c>
      <c r="D3" s="4" t="s">
        <v>1</v>
      </c>
      <c r="E3" s="4" t="s">
        <v>15</v>
      </c>
      <c r="F3" s="4" t="s">
        <v>123</v>
      </c>
      <c r="G3" s="4" t="s">
        <v>129</v>
      </c>
      <c r="H3" s="4" t="s">
        <v>10</v>
      </c>
      <c r="I3" s="4" t="s">
        <v>11</v>
      </c>
      <c r="J3" s="4" t="s">
        <v>12</v>
      </c>
      <c r="K3" s="4"/>
      <c r="L3" s="4" t="s">
        <v>2</v>
      </c>
      <c r="M3" s="4" t="s">
        <v>3</v>
      </c>
      <c r="N3" s="5" t="s">
        <v>16</v>
      </c>
    </row>
    <row r="4" spans="1:14" ht="15.75">
      <c r="A4" s="6">
        <v>1</v>
      </c>
      <c r="B4" s="152"/>
      <c r="C4" s="149" t="s">
        <v>131</v>
      </c>
      <c r="D4" s="9">
        <v>80</v>
      </c>
      <c r="E4" s="9">
        <v>34</v>
      </c>
      <c r="F4" s="9">
        <v>43</v>
      </c>
      <c r="G4" s="9"/>
      <c r="H4" s="120">
        <v>33</v>
      </c>
      <c r="I4" s="120">
        <v>39</v>
      </c>
      <c r="J4" s="9">
        <v>54</v>
      </c>
      <c r="K4" s="9"/>
      <c r="L4" s="10">
        <f>SUM(D4:J4)</f>
        <v>283</v>
      </c>
      <c r="M4" s="11">
        <f>L4*100/510</f>
        <v>55.490196078431374</v>
      </c>
      <c r="N4" s="12">
        <f>RANK(M4,M$4:M$31)</f>
        <v>10</v>
      </c>
    </row>
    <row r="5" spans="1:14" ht="15.75">
      <c r="A5" s="6">
        <v>2</v>
      </c>
      <c r="B5" s="153"/>
      <c r="C5" s="145" t="s">
        <v>487</v>
      </c>
      <c r="D5" s="14">
        <v>70</v>
      </c>
      <c r="E5" s="14">
        <v>33</v>
      </c>
      <c r="F5" s="14">
        <v>68</v>
      </c>
      <c r="G5" s="14"/>
      <c r="H5" s="58">
        <v>27</v>
      </c>
      <c r="I5" s="120">
        <v>38</v>
      </c>
      <c r="J5" s="14">
        <v>47</v>
      </c>
      <c r="K5" s="14"/>
      <c r="L5" s="10">
        <f t="shared" ref="L5:L31" si="0">SUM(D5:J5)</f>
        <v>283</v>
      </c>
      <c r="M5" s="11">
        <f t="shared" ref="M5:M31" si="1">L5*100/510</f>
        <v>55.490196078431374</v>
      </c>
      <c r="N5" s="12">
        <f t="shared" ref="N5:N31" si="2">RANK(M5,M$4:M$31)</f>
        <v>10</v>
      </c>
    </row>
    <row r="6" spans="1:14" ht="15.75">
      <c r="A6" s="6">
        <v>3</v>
      </c>
      <c r="B6" s="153"/>
      <c r="C6" s="145" t="s">
        <v>488</v>
      </c>
      <c r="D6" s="14">
        <v>68</v>
      </c>
      <c r="E6" s="14">
        <v>26</v>
      </c>
      <c r="F6" s="14">
        <v>64</v>
      </c>
      <c r="G6" s="14"/>
      <c r="H6" s="58">
        <v>24</v>
      </c>
      <c r="I6" s="120">
        <v>24</v>
      </c>
      <c r="J6" s="14">
        <v>16</v>
      </c>
      <c r="K6" s="14"/>
      <c r="L6" s="10">
        <f t="shared" si="0"/>
        <v>222</v>
      </c>
      <c r="M6" s="11">
        <f t="shared" si="1"/>
        <v>43.529411764705884</v>
      </c>
      <c r="N6" s="12">
        <f t="shared" si="2"/>
        <v>26</v>
      </c>
    </row>
    <row r="7" spans="1:14" ht="15.75">
      <c r="A7" s="6">
        <v>4</v>
      </c>
      <c r="B7" s="153"/>
      <c r="C7" s="145" t="s">
        <v>132</v>
      </c>
      <c r="D7" s="14">
        <v>77</v>
      </c>
      <c r="E7" s="14">
        <v>45</v>
      </c>
      <c r="F7" s="14">
        <v>61</v>
      </c>
      <c r="G7" s="14"/>
      <c r="H7" s="58">
        <v>35</v>
      </c>
      <c r="I7" s="120">
        <v>34</v>
      </c>
      <c r="J7" s="14">
        <v>50</v>
      </c>
      <c r="K7" s="14"/>
      <c r="L7" s="10">
        <f t="shared" si="0"/>
        <v>302</v>
      </c>
      <c r="M7" s="11">
        <f t="shared" si="1"/>
        <v>59.215686274509807</v>
      </c>
      <c r="N7" s="12">
        <f t="shared" si="2"/>
        <v>7</v>
      </c>
    </row>
    <row r="8" spans="1:14" ht="15.75">
      <c r="A8" s="6">
        <v>5</v>
      </c>
      <c r="B8" s="154"/>
      <c r="C8" s="145" t="s">
        <v>489</v>
      </c>
      <c r="D8" s="14">
        <v>51</v>
      </c>
      <c r="E8" s="14"/>
      <c r="F8" s="14">
        <v>40</v>
      </c>
      <c r="G8" s="14">
        <v>72</v>
      </c>
      <c r="H8" s="58">
        <v>18</v>
      </c>
      <c r="I8" s="120">
        <v>21</v>
      </c>
      <c r="J8" s="14">
        <v>23</v>
      </c>
      <c r="K8" s="14"/>
      <c r="L8" s="10">
        <f t="shared" si="0"/>
        <v>225</v>
      </c>
      <c r="M8" s="11">
        <f t="shared" si="1"/>
        <v>44.117647058823529</v>
      </c>
      <c r="N8" s="12">
        <f t="shared" si="2"/>
        <v>25</v>
      </c>
    </row>
    <row r="9" spans="1:14" ht="15.75">
      <c r="A9" s="6">
        <v>6</v>
      </c>
      <c r="B9" s="154"/>
      <c r="C9" s="146" t="s">
        <v>490</v>
      </c>
      <c r="D9" s="14">
        <v>51</v>
      </c>
      <c r="E9" s="14">
        <v>18</v>
      </c>
      <c r="F9" s="14">
        <v>60</v>
      </c>
      <c r="G9" s="14"/>
      <c r="H9" s="58">
        <v>18</v>
      </c>
      <c r="I9" s="120">
        <v>29</v>
      </c>
      <c r="J9" s="14">
        <v>23</v>
      </c>
      <c r="K9" s="14"/>
      <c r="L9" s="10">
        <f t="shared" si="0"/>
        <v>199</v>
      </c>
      <c r="M9" s="11">
        <f t="shared" si="1"/>
        <v>39.019607843137258</v>
      </c>
      <c r="N9" s="12">
        <f t="shared" si="2"/>
        <v>28</v>
      </c>
    </row>
    <row r="10" spans="1:14" ht="15.75">
      <c r="A10" s="6">
        <v>7</v>
      </c>
      <c r="B10" s="154"/>
      <c r="C10" s="145" t="s">
        <v>143</v>
      </c>
      <c r="D10" s="20">
        <v>75</v>
      </c>
      <c r="E10" s="20">
        <v>14</v>
      </c>
      <c r="F10" s="20">
        <v>58</v>
      </c>
      <c r="G10" s="14"/>
      <c r="H10" s="58">
        <v>24</v>
      </c>
      <c r="I10" s="120">
        <v>28</v>
      </c>
      <c r="J10" s="14">
        <v>31</v>
      </c>
      <c r="K10" s="14"/>
      <c r="L10" s="10">
        <f t="shared" si="0"/>
        <v>230</v>
      </c>
      <c r="M10" s="11">
        <f t="shared" si="1"/>
        <v>45.098039215686278</v>
      </c>
      <c r="N10" s="12">
        <f t="shared" si="2"/>
        <v>24</v>
      </c>
    </row>
    <row r="11" spans="1:14" ht="15.75">
      <c r="A11" s="6">
        <v>8</v>
      </c>
      <c r="B11" s="154"/>
      <c r="C11" s="145" t="s">
        <v>145</v>
      </c>
      <c r="D11" s="20">
        <v>76</v>
      </c>
      <c r="E11" s="20">
        <v>55</v>
      </c>
      <c r="F11" s="20"/>
      <c r="G11" s="14"/>
      <c r="H11" s="58">
        <v>34</v>
      </c>
      <c r="I11" s="120">
        <v>33</v>
      </c>
      <c r="J11" s="14">
        <v>44</v>
      </c>
      <c r="K11" s="14"/>
      <c r="L11" s="10">
        <f t="shared" si="0"/>
        <v>242</v>
      </c>
      <c r="M11" s="11">
        <f t="shared" si="1"/>
        <v>47.450980392156865</v>
      </c>
      <c r="N11" s="12">
        <f t="shared" si="2"/>
        <v>23</v>
      </c>
    </row>
    <row r="12" spans="1:14" ht="15.75">
      <c r="A12" s="6">
        <v>9</v>
      </c>
      <c r="B12" s="154"/>
      <c r="C12" s="145" t="s">
        <v>133</v>
      </c>
      <c r="D12" s="21">
        <v>83</v>
      </c>
      <c r="E12" s="21">
        <v>33</v>
      </c>
      <c r="F12" s="21">
        <v>77</v>
      </c>
      <c r="G12" s="14"/>
      <c r="H12" s="58">
        <v>26</v>
      </c>
      <c r="I12" s="120">
        <v>33</v>
      </c>
      <c r="J12" s="14">
        <v>48</v>
      </c>
      <c r="K12" s="14"/>
      <c r="L12" s="10">
        <f t="shared" si="0"/>
        <v>300</v>
      </c>
      <c r="M12" s="11">
        <f t="shared" si="1"/>
        <v>58.823529411764703</v>
      </c>
      <c r="N12" s="12">
        <f t="shared" si="2"/>
        <v>8</v>
      </c>
    </row>
    <row r="13" spans="1:14" ht="15.75">
      <c r="A13" s="6">
        <v>10</v>
      </c>
      <c r="B13" s="154"/>
      <c r="C13" s="145" t="s">
        <v>491</v>
      </c>
      <c r="D13" s="20">
        <v>76</v>
      </c>
      <c r="E13" s="20">
        <v>25</v>
      </c>
      <c r="F13" s="20">
        <v>56</v>
      </c>
      <c r="G13" s="14"/>
      <c r="H13" s="58">
        <v>29</v>
      </c>
      <c r="I13" s="120">
        <v>31</v>
      </c>
      <c r="J13" s="14">
        <v>29</v>
      </c>
      <c r="K13" s="14"/>
      <c r="L13" s="10">
        <f t="shared" si="0"/>
        <v>246</v>
      </c>
      <c r="M13" s="11">
        <f t="shared" si="1"/>
        <v>48.235294117647058</v>
      </c>
      <c r="N13" s="12">
        <f t="shared" si="2"/>
        <v>21</v>
      </c>
    </row>
    <row r="14" spans="1:14" ht="15.75">
      <c r="A14" s="6">
        <v>11</v>
      </c>
      <c r="B14" s="154"/>
      <c r="C14" s="145" t="s">
        <v>146</v>
      </c>
      <c r="D14" s="20">
        <v>75</v>
      </c>
      <c r="E14" s="20">
        <v>18</v>
      </c>
      <c r="F14" s="20">
        <v>49</v>
      </c>
      <c r="G14" s="14"/>
      <c r="H14" s="58">
        <v>37</v>
      </c>
      <c r="I14" s="120">
        <v>28</v>
      </c>
      <c r="J14" s="14">
        <v>37</v>
      </c>
      <c r="K14" s="14"/>
      <c r="L14" s="10">
        <f t="shared" si="0"/>
        <v>244</v>
      </c>
      <c r="M14" s="11">
        <f t="shared" si="1"/>
        <v>47.843137254901961</v>
      </c>
      <c r="N14" s="12">
        <f t="shared" si="2"/>
        <v>22</v>
      </c>
    </row>
    <row r="15" spans="1:14" ht="15.75">
      <c r="A15" s="6">
        <v>12</v>
      </c>
      <c r="B15" s="154"/>
      <c r="C15" s="146" t="s">
        <v>134</v>
      </c>
      <c r="D15" s="20">
        <v>73</v>
      </c>
      <c r="E15" s="20">
        <v>25</v>
      </c>
      <c r="F15" s="20">
        <v>73</v>
      </c>
      <c r="G15" s="14"/>
      <c r="H15" s="58">
        <v>26</v>
      </c>
      <c r="I15" s="120">
        <v>24</v>
      </c>
      <c r="J15" s="14">
        <v>36</v>
      </c>
      <c r="K15" s="14"/>
      <c r="L15" s="10">
        <f t="shared" si="0"/>
        <v>257</v>
      </c>
      <c r="M15" s="11">
        <f t="shared" si="1"/>
        <v>50.392156862745097</v>
      </c>
      <c r="N15" s="12">
        <f t="shared" si="2"/>
        <v>16</v>
      </c>
    </row>
    <row r="16" spans="1:14" ht="15.75">
      <c r="A16" s="6">
        <v>13</v>
      </c>
      <c r="B16" s="154"/>
      <c r="C16" s="145" t="s">
        <v>135</v>
      </c>
      <c r="D16" s="20">
        <v>64</v>
      </c>
      <c r="E16" s="20">
        <v>40</v>
      </c>
      <c r="F16" s="20">
        <v>50</v>
      </c>
      <c r="G16" s="14"/>
      <c r="H16" s="58">
        <v>39</v>
      </c>
      <c r="I16" s="120">
        <v>31</v>
      </c>
      <c r="J16" s="14">
        <v>43</v>
      </c>
      <c r="K16" s="14"/>
      <c r="L16" s="10">
        <f t="shared" si="0"/>
        <v>267</v>
      </c>
      <c r="M16" s="11">
        <f t="shared" si="1"/>
        <v>52.352941176470587</v>
      </c>
      <c r="N16" s="12">
        <f t="shared" si="2"/>
        <v>15</v>
      </c>
    </row>
    <row r="17" spans="1:14" ht="15.75">
      <c r="A17" s="6">
        <v>14</v>
      </c>
      <c r="B17" s="154"/>
      <c r="C17" s="145" t="s">
        <v>144</v>
      </c>
      <c r="D17" s="20">
        <v>66</v>
      </c>
      <c r="E17" s="20"/>
      <c r="F17" s="20">
        <v>56</v>
      </c>
      <c r="G17" s="14">
        <v>74</v>
      </c>
      <c r="H17" s="58">
        <v>26</v>
      </c>
      <c r="I17" s="120">
        <v>19</v>
      </c>
      <c r="J17" s="14">
        <v>32</v>
      </c>
      <c r="K17" s="14"/>
      <c r="L17" s="10">
        <f t="shared" si="0"/>
        <v>273</v>
      </c>
      <c r="M17" s="11">
        <f t="shared" si="1"/>
        <v>53.529411764705884</v>
      </c>
      <c r="N17" s="12">
        <f t="shared" si="2"/>
        <v>13</v>
      </c>
    </row>
    <row r="18" spans="1:14" ht="15.75">
      <c r="A18" s="6">
        <v>15</v>
      </c>
      <c r="B18" s="154"/>
      <c r="C18" s="145" t="s">
        <v>147</v>
      </c>
      <c r="D18" s="20">
        <v>78</v>
      </c>
      <c r="E18" s="20"/>
      <c r="F18" s="20">
        <v>66</v>
      </c>
      <c r="G18" s="14">
        <v>74</v>
      </c>
      <c r="H18" s="58">
        <v>24</v>
      </c>
      <c r="I18" s="120">
        <v>15</v>
      </c>
      <c r="J18" s="14">
        <v>26</v>
      </c>
      <c r="K18" s="14"/>
      <c r="L18" s="10">
        <f t="shared" si="0"/>
        <v>283</v>
      </c>
      <c r="M18" s="11">
        <f t="shared" si="1"/>
        <v>55.490196078431374</v>
      </c>
      <c r="N18" s="12">
        <f t="shared" si="2"/>
        <v>10</v>
      </c>
    </row>
    <row r="19" spans="1:14" ht="15.75">
      <c r="A19" s="6">
        <v>16</v>
      </c>
      <c r="B19" s="154"/>
      <c r="C19" s="145" t="s">
        <v>142</v>
      </c>
      <c r="D19" s="20">
        <v>72</v>
      </c>
      <c r="E19" s="20"/>
      <c r="F19" s="20">
        <v>73</v>
      </c>
      <c r="G19" s="14">
        <v>84</v>
      </c>
      <c r="H19" s="58">
        <v>31</v>
      </c>
      <c r="I19" s="120">
        <v>27</v>
      </c>
      <c r="J19" s="14">
        <v>32</v>
      </c>
      <c r="K19" s="14"/>
      <c r="L19" s="10">
        <f t="shared" si="0"/>
        <v>319</v>
      </c>
      <c r="M19" s="11">
        <f t="shared" si="1"/>
        <v>62.549019607843135</v>
      </c>
      <c r="N19" s="12">
        <f t="shared" si="2"/>
        <v>5</v>
      </c>
    </row>
    <row r="20" spans="1:14" ht="15.75">
      <c r="A20" s="6">
        <v>17</v>
      </c>
      <c r="B20" s="154"/>
      <c r="C20" s="145" t="s">
        <v>136</v>
      </c>
      <c r="D20" s="20">
        <v>82</v>
      </c>
      <c r="E20" s="20">
        <v>78</v>
      </c>
      <c r="F20" s="20">
        <v>78</v>
      </c>
      <c r="G20" s="14"/>
      <c r="H20" s="58">
        <v>50</v>
      </c>
      <c r="I20" s="120">
        <v>51</v>
      </c>
      <c r="J20" s="14">
        <v>58</v>
      </c>
      <c r="K20" s="14"/>
      <c r="L20" s="10">
        <f t="shared" si="0"/>
        <v>397</v>
      </c>
      <c r="M20" s="11">
        <f t="shared" si="1"/>
        <v>77.843137254901961</v>
      </c>
      <c r="N20" s="12">
        <f t="shared" si="2"/>
        <v>1</v>
      </c>
    </row>
    <row r="21" spans="1:14" ht="15.75">
      <c r="A21" s="6">
        <v>18</v>
      </c>
      <c r="B21" s="154"/>
      <c r="C21" s="145" t="s">
        <v>492</v>
      </c>
      <c r="D21" s="20">
        <v>65</v>
      </c>
      <c r="E21" s="20">
        <v>50</v>
      </c>
      <c r="F21" s="20">
        <v>87</v>
      </c>
      <c r="G21" s="14"/>
      <c r="H21" s="58">
        <v>27</v>
      </c>
      <c r="I21" s="120">
        <v>43</v>
      </c>
      <c r="J21" s="14">
        <v>43</v>
      </c>
      <c r="K21" s="14"/>
      <c r="L21" s="10">
        <f t="shared" si="0"/>
        <v>315</v>
      </c>
      <c r="M21" s="11">
        <f t="shared" si="1"/>
        <v>61.764705882352942</v>
      </c>
      <c r="N21" s="12">
        <f t="shared" si="2"/>
        <v>6</v>
      </c>
    </row>
    <row r="22" spans="1:14" ht="15.75">
      <c r="A22" s="6">
        <v>19</v>
      </c>
      <c r="B22" s="154"/>
      <c r="C22" s="145" t="s">
        <v>137</v>
      </c>
      <c r="D22" s="20">
        <v>67</v>
      </c>
      <c r="E22" s="20">
        <v>42</v>
      </c>
      <c r="F22" s="20">
        <v>43</v>
      </c>
      <c r="G22" s="14"/>
      <c r="H22" s="58">
        <v>35</v>
      </c>
      <c r="I22" s="120">
        <v>29</v>
      </c>
      <c r="J22" s="14">
        <v>40</v>
      </c>
      <c r="K22" s="14"/>
      <c r="L22" s="10">
        <f t="shared" si="0"/>
        <v>256</v>
      </c>
      <c r="M22" s="11">
        <f t="shared" si="1"/>
        <v>50.196078431372548</v>
      </c>
      <c r="N22" s="12">
        <f t="shared" si="2"/>
        <v>17</v>
      </c>
    </row>
    <row r="23" spans="1:14" ht="15.75">
      <c r="A23" s="6">
        <v>20</v>
      </c>
      <c r="B23" s="153"/>
      <c r="C23" s="145" t="s">
        <v>148</v>
      </c>
      <c r="D23" s="20">
        <v>76</v>
      </c>
      <c r="E23" s="20">
        <v>37</v>
      </c>
      <c r="F23" s="20">
        <v>47</v>
      </c>
      <c r="G23" s="14"/>
      <c r="H23" s="58">
        <v>31</v>
      </c>
      <c r="I23" s="120">
        <v>25</v>
      </c>
      <c r="J23" s="14">
        <v>32</v>
      </c>
      <c r="K23" s="14"/>
      <c r="L23" s="10">
        <f t="shared" si="0"/>
        <v>248</v>
      </c>
      <c r="M23" s="11">
        <f t="shared" si="1"/>
        <v>48.627450980392155</v>
      </c>
      <c r="N23" s="12">
        <f t="shared" si="2"/>
        <v>20</v>
      </c>
    </row>
    <row r="24" spans="1:14" ht="15.75">
      <c r="A24" s="6">
        <v>21</v>
      </c>
      <c r="B24" s="153"/>
      <c r="C24" s="145" t="s">
        <v>493</v>
      </c>
      <c r="D24" s="20">
        <v>47</v>
      </c>
      <c r="E24" s="20"/>
      <c r="F24" s="20">
        <v>65</v>
      </c>
      <c r="G24" s="14">
        <v>83</v>
      </c>
      <c r="H24" s="58">
        <v>18</v>
      </c>
      <c r="I24" s="120">
        <v>23</v>
      </c>
      <c r="J24" s="14">
        <v>18</v>
      </c>
      <c r="K24" s="14"/>
      <c r="L24" s="10">
        <f t="shared" si="0"/>
        <v>254</v>
      </c>
      <c r="M24" s="11">
        <f t="shared" si="1"/>
        <v>49.803921568627452</v>
      </c>
      <c r="N24" s="12">
        <f t="shared" si="2"/>
        <v>19</v>
      </c>
    </row>
    <row r="25" spans="1:14" ht="15.75">
      <c r="A25" s="6">
        <v>22</v>
      </c>
      <c r="B25" s="153"/>
      <c r="C25" s="145" t="s">
        <v>138</v>
      </c>
      <c r="D25" s="20">
        <v>75</v>
      </c>
      <c r="E25" s="20">
        <v>42</v>
      </c>
      <c r="F25" s="20">
        <v>61</v>
      </c>
      <c r="G25" s="14"/>
      <c r="H25" s="58">
        <v>29</v>
      </c>
      <c r="I25" s="120">
        <v>37</v>
      </c>
      <c r="J25" s="14">
        <v>41</v>
      </c>
      <c r="K25" s="14"/>
      <c r="L25" s="10">
        <f t="shared" si="0"/>
        <v>285</v>
      </c>
      <c r="M25" s="11">
        <f t="shared" si="1"/>
        <v>55.882352941176471</v>
      </c>
      <c r="N25" s="12">
        <f t="shared" si="2"/>
        <v>9</v>
      </c>
    </row>
    <row r="26" spans="1:14" ht="15.75">
      <c r="A26" s="6">
        <v>23</v>
      </c>
      <c r="B26" s="153"/>
      <c r="C26" s="145" t="s">
        <v>139</v>
      </c>
      <c r="D26" s="20">
        <v>66</v>
      </c>
      <c r="E26" s="20">
        <v>37</v>
      </c>
      <c r="F26" s="20">
        <v>46</v>
      </c>
      <c r="G26" s="14"/>
      <c r="H26" s="58">
        <v>24</v>
      </c>
      <c r="I26" s="120">
        <v>39</v>
      </c>
      <c r="J26" s="14">
        <v>43</v>
      </c>
      <c r="K26" s="14"/>
      <c r="L26" s="10">
        <f t="shared" si="0"/>
        <v>255</v>
      </c>
      <c r="M26" s="11">
        <f t="shared" si="1"/>
        <v>50</v>
      </c>
      <c r="N26" s="12">
        <f t="shared" si="2"/>
        <v>18</v>
      </c>
    </row>
    <row r="27" spans="1:14" ht="15.75">
      <c r="A27" s="6">
        <v>24</v>
      </c>
      <c r="B27" s="153"/>
      <c r="C27" s="145" t="s">
        <v>140</v>
      </c>
      <c r="D27" s="20">
        <v>72</v>
      </c>
      <c r="E27" s="20">
        <v>65</v>
      </c>
      <c r="F27" s="20">
        <v>63</v>
      </c>
      <c r="G27" s="14"/>
      <c r="H27" s="58">
        <v>40</v>
      </c>
      <c r="I27" s="120">
        <v>43</v>
      </c>
      <c r="J27" s="14">
        <v>42</v>
      </c>
      <c r="K27" s="14"/>
      <c r="L27" s="10">
        <f t="shared" si="0"/>
        <v>325</v>
      </c>
      <c r="M27" s="11">
        <f t="shared" si="1"/>
        <v>63.725490196078432</v>
      </c>
      <c r="N27" s="12">
        <f t="shared" si="2"/>
        <v>4</v>
      </c>
    </row>
    <row r="28" spans="1:14" ht="15.75">
      <c r="A28" s="6">
        <v>25</v>
      </c>
      <c r="B28" s="154"/>
      <c r="C28" s="145" t="s">
        <v>141</v>
      </c>
      <c r="D28" s="20">
        <v>83</v>
      </c>
      <c r="E28" s="147">
        <v>44</v>
      </c>
      <c r="F28" s="147">
        <v>95</v>
      </c>
      <c r="G28" s="14"/>
      <c r="H28" s="58">
        <v>31</v>
      </c>
      <c r="I28" s="120">
        <v>34</v>
      </c>
      <c r="J28" s="14">
        <v>58</v>
      </c>
      <c r="K28" s="14"/>
      <c r="L28" s="10">
        <f t="shared" si="0"/>
        <v>345</v>
      </c>
      <c r="M28" s="11">
        <f t="shared" si="1"/>
        <v>67.647058823529406</v>
      </c>
      <c r="N28" s="12">
        <f t="shared" si="2"/>
        <v>2</v>
      </c>
    </row>
    <row r="29" spans="1:14" ht="15.75">
      <c r="A29" s="6">
        <v>26</v>
      </c>
      <c r="B29" s="154"/>
      <c r="C29" s="145" t="s">
        <v>494</v>
      </c>
      <c r="D29" s="20">
        <v>62</v>
      </c>
      <c r="E29" s="20">
        <v>24</v>
      </c>
      <c r="F29" s="20">
        <v>58</v>
      </c>
      <c r="G29" s="14"/>
      <c r="H29" s="58">
        <v>25</v>
      </c>
      <c r="I29" s="120">
        <v>20</v>
      </c>
      <c r="J29" s="14">
        <v>27</v>
      </c>
      <c r="K29" s="14"/>
      <c r="L29" s="10">
        <f t="shared" si="0"/>
        <v>216</v>
      </c>
      <c r="M29" s="11">
        <f t="shared" si="1"/>
        <v>42.352941176470587</v>
      </c>
      <c r="N29" s="12">
        <f t="shared" si="2"/>
        <v>27</v>
      </c>
    </row>
    <row r="30" spans="1:14" ht="15.75">
      <c r="A30" s="6">
        <v>27</v>
      </c>
      <c r="B30" s="153"/>
      <c r="C30" s="146" t="s">
        <v>149</v>
      </c>
      <c r="D30" s="20">
        <v>85</v>
      </c>
      <c r="E30" s="20">
        <v>42</v>
      </c>
      <c r="F30" s="20">
        <v>74</v>
      </c>
      <c r="G30" s="14"/>
      <c r="H30" s="58">
        <v>34</v>
      </c>
      <c r="I30" s="120">
        <v>41</v>
      </c>
      <c r="J30" s="14">
        <v>55</v>
      </c>
      <c r="K30" s="14"/>
      <c r="L30" s="10">
        <f t="shared" si="0"/>
        <v>331</v>
      </c>
      <c r="M30" s="11">
        <f t="shared" si="1"/>
        <v>64.901960784313729</v>
      </c>
      <c r="N30" s="12">
        <f t="shared" si="2"/>
        <v>3</v>
      </c>
    </row>
    <row r="31" spans="1:14" ht="15.75">
      <c r="A31" s="6">
        <v>28</v>
      </c>
      <c r="B31" s="153"/>
      <c r="C31" s="146" t="s">
        <v>150</v>
      </c>
      <c r="D31" s="20">
        <v>86</v>
      </c>
      <c r="E31" s="20">
        <v>28</v>
      </c>
      <c r="F31" s="20">
        <v>58</v>
      </c>
      <c r="G31" s="14"/>
      <c r="H31" s="159">
        <v>29</v>
      </c>
      <c r="I31" s="120">
        <v>29</v>
      </c>
      <c r="J31" s="14">
        <v>41</v>
      </c>
      <c r="K31" s="14"/>
      <c r="L31" s="10">
        <f t="shared" si="0"/>
        <v>271</v>
      </c>
      <c r="M31" s="11">
        <f t="shared" si="1"/>
        <v>53.137254901960787</v>
      </c>
      <c r="N31" s="12">
        <f t="shared" si="2"/>
        <v>14</v>
      </c>
    </row>
    <row r="32" spans="1:14" ht="15.75">
      <c r="A32" s="6">
        <v>29</v>
      </c>
      <c r="B32" s="153"/>
      <c r="D32" s="20"/>
      <c r="E32" s="20"/>
      <c r="F32" s="20"/>
      <c r="G32" s="14"/>
      <c r="H32" s="58"/>
      <c r="I32" s="120"/>
      <c r="J32" s="14"/>
      <c r="K32" s="14"/>
      <c r="L32" s="15"/>
      <c r="M32" s="11"/>
      <c r="N32" s="12"/>
    </row>
    <row r="33" spans="1:14" ht="15.75">
      <c r="A33" s="13">
        <v>31</v>
      </c>
      <c r="B33" s="153"/>
      <c r="C33" s="158"/>
      <c r="D33" s="20"/>
      <c r="E33" s="20"/>
      <c r="F33" s="20"/>
      <c r="G33" s="14"/>
      <c r="H33" s="225" t="s">
        <v>506</v>
      </c>
      <c r="I33" s="226"/>
      <c r="J33" s="226"/>
      <c r="K33" s="226"/>
      <c r="L33" s="227"/>
      <c r="M33" s="11">
        <f>AVERAGE(M4:M32)</f>
        <v>53.732492997198889</v>
      </c>
      <c r="N33" s="12"/>
    </row>
    <row r="34" spans="1:14" ht="15.75">
      <c r="A34" s="13">
        <v>32</v>
      </c>
      <c r="B34" s="153"/>
      <c r="C34" s="145"/>
      <c r="D34" s="20"/>
      <c r="E34" s="20"/>
      <c r="F34" s="20"/>
      <c r="G34" s="14"/>
      <c r="H34" s="58"/>
      <c r="I34" s="120"/>
      <c r="J34" s="14"/>
      <c r="K34" s="14"/>
      <c r="L34" s="15"/>
      <c r="M34" s="11"/>
      <c r="N34" s="12"/>
    </row>
    <row r="35" spans="1:14" ht="15.75">
      <c r="A35" s="13">
        <v>33</v>
      </c>
      <c r="B35" s="153"/>
      <c r="C35" s="145"/>
      <c r="D35" s="20"/>
      <c r="E35" s="20"/>
      <c r="F35" s="20"/>
      <c r="G35" s="14"/>
      <c r="H35" s="58"/>
      <c r="I35" s="120"/>
      <c r="J35" s="14"/>
      <c r="K35" s="14"/>
      <c r="L35" s="15"/>
      <c r="M35" s="11"/>
      <c r="N35" s="12"/>
    </row>
    <row r="36" spans="1:14" ht="15.75">
      <c r="A36" s="13">
        <v>34</v>
      </c>
      <c r="B36" s="153"/>
      <c r="C36" s="145"/>
      <c r="D36" s="20"/>
      <c r="E36" s="20"/>
      <c r="F36" s="20"/>
      <c r="G36" s="14"/>
      <c r="H36" s="58"/>
      <c r="I36" s="120"/>
      <c r="J36" s="14"/>
      <c r="K36" s="14"/>
      <c r="L36" s="15"/>
      <c r="M36" s="11"/>
      <c r="N36" s="12"/>
    </row>
    <row r="37" spans="1:14" ht="15.75">
      <c r="A37" s="13">
        <v>35</v>
      </c>
      <c r="B37" s="153"/>
      <c r="C37" s="8"/>
      <c r="D37" s="20"/>
      <c r="E37" s="20"/>
      <c r="F37" s="20"/>
      <c r="G37" s="14"/>
      <c r="H37" s="14"/>
      <c r="I37" s="14"/>
      <c r="J37" s="14"/>
      <c r="K37" s="14"/>
      <c r="L37" s="15"/>
      <c r="M37" s="16"/>
      <c r="N37" s="17"/>
    </row>
    <row r="38" spans="1:14" ht="16.5" thickBot="1">
      <c r="A38" s="150"/>
      <c r="B38" s="155"/>
      <c r="C38" s="65"/>
      <c r="D38" s="66"/>
      <c r="E38" s="66"/>
      <c r="F38" s="66"/>
      <c r="G38" s="66"/>
      <c r="H38" s="67"/>
      <c r="I38" s="67"/>
      <c r="J38" s="67"/>
      <c r="K38" s="67"/>
      <c r="L38" s="61"/>
      <c r="M38" s="62"/>
      <c r="N38" s="63"/>
    </row>
    <row r="39" spans="1:14" ht="15.75">
      <c r="A39" s="197" t="s">
        <v>4</v>
      </c>
      <c r="B39" s="198"/>
      <c r="C39" s="199"/>
      <c r="D39" s="46">
        <f>COUNTIF(D4:D31,"&gt;=0")</f>
        <v>28</v>
      </c>
      <c r="E39" s="46">
        <f t="shared" ref="E39:J39" si="3">COUNTIF(E4:E31,"&gt;=0")</f>
        <v>23</v>
      </c>
      <c r="F39" s="46">
        <f t="shared" si="3"/>
        <v>27</v>
      </c>
      <c r="G39" s="46">
        <f t="shared" si="3"/>
        <v>5</v>
      </c>
      <c r="H39" s="46">
        <f t="shared" si="3"/>
        <v>28</v>
      </c>
      <c r="I39" s="46">
        <f t="shared" si="3"/>
        <v>28</v>
      </c>
      <c r="J39" s="46">
        <f t="shared" si="3"/>
        <v>28</v>
      </c>
      <c r="K39" s="46">
        <f t="shared" ref="K39" si="4">COUNTIF(K1:K38,"&gt;=0")</f>
        <v>0</v>
      </c>
      <c r="L39" s="32"/>
      <c r="M39" s="32"/>
      <c r="N39" s="33"/>
    </row>
    <row r="40" spans="1:14" ht="15.75">
      <c r="A40" s="200" t="s">
        <v>5</v>
      </c>
      <c r="B40" s="201"/>
      <c r="C40" s="202"/>
      <c r="D40" s="34">
        <f>COUNTIF(D4:D31,"&gt;=33")</f>
        <v>28</v>
      </c>
      <c r="E40" s="34">
        <f t="shared" ref="E40:G40" si="5">COUNTIF(E4:E31,"&gt;=33")</f>
        <v>15</v>
      </c>
      <c r="F40" s="34">
        <f t="shared" si="5"/>
        <v>27</v>
      </c>
      <c r="G40" s="34">
        <f t="shared" si="5"/>
        <v>5</v>
      </c>
      <c r="H40" s="34">
        <f>COUNTIF(H4:H31,"&gt;=24")</f>
        <v>25</v>
      </c>
      <c r="I40" s="34">
        <f t="shared" ref="I40:J40" si="6">COUNTIF(I4:I31,"&gt;=24")</f>
        <v>23</v>
      </c>
      <c r="J40" s="34">
        <f t="shared" si="6"/>
        <v>24</v>
      </c>
      <c r="K40" s="34">
        <f t="shared" ref="K40" si="7">COUNTIF(K1:K31,"&gt;=33")</f>
        <v>0</v>
      </c>
      <c r="L40" s="32"/>
      <c r="M40" s="32"/>
      <c r="N40" s="33"/>
    </row>
    <row r="41" spans="1:14" ht="15.75">
      <c r="A41" s="200" t="s">
        <v>6</v>
      </c>
      <c r="B41" s="201"/>
      <c r="C41" s="202"/>
      <c r="D41" s="148">
        <f>D40/D39</f>
        <v>1</v>
      </c>
      <c r="E41" s="148">
        <f t="shared" ref="E41:K41" si="8">E40/E39</f>
        <v>0.65217391304347827</v>
      </c>
      <c r="F41" s="148">
        <f t="shared" si="8"/>
        <v>1</v>
      </c>
      <c r="G41" s="148">
        <f t="shared" si="8"/>
        <v>1</v>
      </c>
      <c r="H41" s="148">
        <f t="shared" si="8"/>
        <v>0.8928571428571429</v>
      </c>
      <c r="I41" s="148">
        <f t="shared" si="8"/>
        <v>0.8214285714285714</v>
      </c>
      <c r="J41" s="148">
        <f t="shared" si="8"/>
        <v>0.8571428571428571</v>
      </c>
      <c r="K41" s="148" t="e">
        <f t="shared" si="8"/>
        <v>#DIV/0!</v>
      </c>
      <c r="L41" s="32"/>
      <c r="M41" s="32"/>
      <c r="N41" s="33"/>
    </row>
    <row r="42" spans="1:14" ht="15.75">
      <c r="A42" s="200" t="s">
        <v>7</v>
      </c>
      <c r="B42" s="201"/>
      <c r="C42" s="202"/>
      <c r="D42" s="38">
        <f>SUM(D4:D38)/D39</f>
        <v>71.464285714285708</v>
      </c>
      <c r="E42" s="38">
        <f t="shared" ref="E42:G42" si="9">SUM(E4:E38)/E39</f>
        <v>37.173913043478258</v>
      </c>
      <c r="F42" s="38">
        <f t="shared" si="9"/>
        <v>61.814814814814817</v>
      </c>
      <c r="G42" s="38">
        <f t="shared" si="9"/>
        <v>77.400000000000006</v>
      </c>
      <c r="H42" s="38">
        <f>SUM(H4:H31)/H39/70*100</f>
        <v>42.04081632653061</v>
      </c>
      <c r="I42" s="38">
        <f t="shared" ref="I42:J42" si="10">SUM(I4:I31)/I39/70*100</f>
        <v>44.285714285714285</v>
      </c>
      <c r="J42" s="38">
        <f t="shared" si="10"/>
        <v>54.540816326530617</v>
      </c>
      <c r="K42" s="38" t="e">
        <f>SUM(K1:K38)/K39</f>
        <v>#DIV/0!</v>
      </c>
      <c r="L42" s="183"/>
      <c r="M42" s="160">
        <f>SUM(M4:M41)/33</f>
        <v>47.219463542992962</v>
      </c>
      <c r="N42" s="33"/>
    </row>
    <row r="43" spans="1:14" ht="15.75">
      <c r="A43" s="223" t="s">
        <v>481</v>
      </c>
      <c r="B43" s="224"/>
      <c r="C43" s="190"/>
      <c r="D43" s="34">
        <f>COUNTIF(D4:D31,"&lt;=100")-D44-D45-D46-D47-D48</f>
        <v>0</v>
      </c>
      <c r="E43" s="34">
        <f t="shared" ref="E43:G43" si="11">COUNTIF(E4:E31,"&lt;=100")-E44-E45-E46-E47-E48</f>
        <v>0</v>
      </c>
      <c r="F43" s="34">
        <f t="shared" si="11"/>
        <v>1</v>
      </c>
      <c r="G43" s="34">
        <f t="shared" si="11"/>
        <v>0</v>
      </c>
      <c r="H43" s="188">
        <f>COUNTIF(H4:H31,"&lt;=70")-H44-H45-H46-H47-H48</f>
        <v>0</v>
      </c>
      <c r="I43" s="188">
        <f t="shared" ref="I43:K43" si="12">COUNTIF(I4:I31,"&lt;=70")-I44-I45-I46-I47-I48</f>
        <v>0</v>
      </c>
      <c r="J43" s="188">
        <f t="shared" si="12"/>
        <v>0</v>
      </c>
      <c r="K43" s="188">
        <f t="shared" si="12"/>
        <v>0</v>
      </c>
      <c r="L43" s="32"/>
      <c r="M43" s="33"/>
    </row>
    <row r="44" spans="1:14" ht="15.75">
      <c r="A44" s="189" t="s">
        <v>482</v>
      </c>
      <c r="B44" s="190"/>
      <c r="C44" s="191"/>
      <c r="D44" s="34">
        <f>COUNTIF(D4:D31,"&lt;95")-D45-D46-D47-D48</f>
        <v>0</v>
      </c>
      <c r="E44" s="34">
        <f t="shared" ref="E44:G44" si="13">COUNTIF(E4:E31,"&lt;95")-E45-E46-E47-E48</f>
        <v>0</v>
      </c>
      <c r="F44" s="34">
        <f t="shared" si="13"/>
        <v>0</v>
      </c>
      <c r="G44" s="34">
        <f t="shared" si="13"/>
        <v>0</v>
      </c>
      <c r="H44" s="188">
        <f>COUNTIF(H4:H31,"&lt;67")-H45-H46-H47-H48</f>
        <v>0</v>
      </c>
      <c r="I44" s="188">
        <f t="shared" ref="I44:K44" si="14">COUNTIF(I4:I31,"&lt;67")-I45-I46-I47-I48</f>
        <v>0</v>
      </c>
      <c r="J44" s="188">
        <f t="shared" si="14"/>
        <v>0</v>
      </c>
      <c r="K44" s="188">
        <f t="shared" si="14"/>
        <v>0</v>
      </c>
      <c r="L44" s="32"/>
      <c r="M44" s="33"/>
    </row>
    <row r="45" spans="1:14" ht="15.75">
      <c r="A45" s="189" t="s">
        <v>483</v>
      </c>
      <c r="B45" s="190"/>
      <c r="C45" s="191"/>
      <c r="D45" s="34">
        <f>COUNTIF(D4:D31,"&lt;90")-D46-D47-D48</f>
        <v>14</v>
      </c>
      <c r="E45" s="34">
        <f t="shared" ref="E45:G45" si="15">COUNTIF(E4:E31,"&lt;90")-E46-E47-E48</f>
        <v>1</v>
      </c>
      <c r="F45" s="34">
        <f t="shared" si="15"/>
        <v>3</v>
      </c>
      <c r="G45" s="34">
        <f t="shared" si="15"/>
        <v>2</v>
      </c>
      <c r="H45" s="188">
        <f>COUNTIF(H4:H31,"&lt;63")-H46-H47-H48</f>
        <v>0</v>
      </c>
      <c r="I45" s="188">
        <f t="shared" ref="I45:K45" si="16">COUNTIF(I4:I31,"&lt;63")-I46-I47-I48</f>
        <v>0</v>
      </c>
      <c r="J45" s="188">
        <f t="shared" si="16"/>
        <v>4</v>
      </c>
      <c r="K45" s="188">
        <f t="shared" si="16"/>
        <v>0</v>
      </c>
      <c r="L45" s="32"/>
      <c r="M45" s="33"/>
    </row>
    <row r="46" spans="1:14" ht="15.75">
      <c r="A46" s="189" t="s">
        <v>484</v>
      </c>
      <c r="B46" s="190"/>
      <c r="C46" s="191"/>
      <c r="D46" s="34">
        <f>COUNTIF(D4:D31,"&lt;75")-D47-D48</f>
        <v>11</v>
      </c>
      <c r="E46" s="34">
        <f t="shared" ref="E46:G46" si="17">COUNTIF(E4:E31,"&lt;75")-E47-E48</f>
        <v>1</v>
      </c>
      <c r="F46" s="34">
        <f t="shared" si="17"/>
        <v>11</v>
      </c>
      <c r="G46" s="34">
        <f t="shared" si="17"/>
        <v>3</v>
      </c>
      <c r="H46" s="188">
        <f>COUNTIF(H4:H31,"&lt;53")-H47-H48</f>
        <v>1</v>
      </c>
      <c r="I46" s="188">
        <f t="shared" ref="I46:K46" si="18">COUNTIF(I4:I31,"&lt;53")-I47-I48</f>
        <v>3</v>
      </c>
      <c r="J46" s="188">
        <f t="shared" si="18"/>
        <v>8</v>
      </c>
      <c r="K46" s="188">
        <f t="shared" si="18"/>
        <v>0</v>
      </c>
      <c r="L46" s="32"/>
      <c r="M46" s="33"/>
    </row>
    <row r="47" spans="1:14" ht="15.75">
      <c r="A47" s="230" t="s">
        <v>485</v>
      </c>
      <c r="B47" s="231"/>
      <c r="C47" s="232"/>
      <c r="D47" s="34">
        <f>COUNTIF(D4:D31,"&lt;60")-D48</f>
        <v>3</v>
      </c>
      <c r="E47" s="34">
        <f t="shared" ref="E47:G47" si="19">COUNTIF(E4:E31,"&lt;60")-E48</f>
        <v>13</v>
      </c>
      <c r="F47" s="34">
        <f t="shared" si="19"/>
        <v>12</v>
      </c>
      <c r="G47" s="34">
        <f t="shared" si="19"/>
        <v>0</v>
      </c>
      <c r="H47" s="188">
        <f>COUNTIF(H4:H31,"&lt;42")-H48</f>
        <v>24</v>
      </c>
      <c r="I47" s="188">
        <f t="shared" ref="I47:K47" si="20">COUNTIF(I4:I31,"&lt;42")-I48</f>
        <v>20</v>
      </c>
      <c r="J47" s="188">
        <f t="shared" si="20"/>
        <v>12</v>
      </c>
      <c r="K47" s="188">
        <f t="shared" si="20"/>
        <v>0</v>
      </c>
      <c r="L47" s="150"/>
      <c r="M47" s="33"/>
    </row>
    <row r="48" spans="1:14" ht="15.75">
      <c r="A48" s="191" t="s">
        <v>486</v>
      </c>
      <c r="B48" s="191"/>
      <c r="C48" s="191"/>
      <c r="D48" s="34">
        <f>COUNTIF(D4:D31,"&lt;33")</f>
        <v>0</v>
      </c>
      <c r="E48" s="34">
        <f t="shared" ref="E48:G48" si="21">COUNTIF(E4:E31,"&lt;33")</f>
        <v>8</v>
      </c>
      <c r="F48" s="34">
        <f t="shared" si="21"/>
        <v>0</v>
      </c>
      <c r="G48" s="34">
        <f t="shared" si="21"/>
        <v>0</v>
      </c>
      <c r="H48" s="34">
        <f>COUNTIF(H4:H31,"&lt;24")</f>
        <v>3</v>
      </c>
      <c r="I48" s="34">
        <f t="shared" ref="I48:K48" si="22">COUNTIF(I4:I31,"&lt;24")</f>
        <v>5</v>
      </c>
      <c r="J48" s="34">
        <f t="shared" si="22"/>
        <v>4</v>
      </c>
      <c r="K48" s="34">
        <f t="shared" si="22"/>
        <v>0</v>
      </c>
      <c r="L48" s="150"/>
      <c r="M48" s="33"/>
    </row>
    <row r="49" spans="1:15" ht="15.75">
      <c r="A49" s="43"/>
      <c r="B49" s="156"/>
      <c r="C49" s="43"/>
      <c r="D49" s="150"/>
      <c r="E49" s="150"/>
      <c r="F49" s="187"/>
      <c r="G49" s="150"/>
      <c r="H49" s="150"/>
      <c r="I49" s="150"/>
      <c r="J49" s="150"/>
      <c r="K49" s="150"/>
      <c r="L49" s="150"/>
      <c r="M49" s="33"/>
    </row>
    <row r="50" spans="1:15" ht="15.75">
      <c r="A50" s="43"/>
      <c r="B50" s="195" t="s">
        <v>21</v>
      </c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</row>
    <row r="51" spans="1:15" ht="15"/>
    <row r="53" spans="1:15" ht="15"/>
    <row r="54" spans="1:15" ht="15"/>
    <row r="69" spans="1:2" ht="23.1" customHeight="1">
      <c r="A69" s="196"/>
      <c r="B69" s="196"/>
    </row>
  </sheetData>
  <mergeCells count="15">
    <mergeCell ref="A69:B69"/>
    <mergeCell ref="A48:C48"/>
    <mergeCell ref="A1:N1"/>
    <mergeCell ref="A2:N2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B50:O50"/>
    <mergeCell ref="H33:L33"/>
  </mergeCells>
  <conditionalFormatting sqref="D32:H37 I32:J32 I34:J37">
    <cfRule type="cellIs" dxfId="3" priority="9" operator="lessThan">
      <formula>33</formula>
    </cfRule>
  </conditionalFormatting>
  <conditionalFormatting sqref="D32:G37">
    <cfRule type="cellIs" dxfId="2" priority="8" operator="lessThan">
      <formula>33</formula>
    </cfRule>
  </conditionalFormatting>
  <conditionalFormatting sqref="D4:G31">
    <cfRule type="cellIs" dxfId="1" priority="2" operator="lessThan">
      <formula>33</formula>
    </cfRule>
  </conditionalFormatting>
  <conditionalFormatting sqref="H4:J31">
    <cfRule type="cellIs" dxfId="0" priority="1" operator="lessThan">
      <formula>24</formula>
    </cfRule>
  </conditionalFormatting>
  <pageMargins left="0.31496062992125984" right="0.39370078740157483" top="0.27559055118110237" bottom="0.27559055118110237" header="0.31496062992125984" footer="0.31496062992125984"/>
  <pageSetup paperSize="9" scale="9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0"/>
  <sheetViews>
    <sheetView view="pageBreakPreview" topLeftCell="A386" zoomScaleSheetLayoutView="100" workbookViewId="0">
      <selection activeCell="I393" sqref="I393"/>
    </sheetView>
  </sheetViews>
  <sheetFormatPr defaultColWidth="9.140625" defaultRowHeight="15"/>
  <cols>
    <col min="1" max="2" width="9.140625" style="2"/>
    <col min="3" max="3" width="25" style="2" bestFit="1" customWidth="1"/>
    <col min="4" max="5" width="7.5703125" style="2" customWidth="1"/>
    <col min="6" max="6" width="7.85546875" style="2" customWidth="1"/>
    <col min="7" max="8" width="7.5703125" style="2" customWidth="1"/>
    <col min="9" max="9" width="10" style="2" customWidth="1"/>
    <col min="10" max="10" width="8.5703125" style="2" customWidth="1"/>
    <col min="11" max="11" width="9.140625" style="2"/>
    <col min="12" max="12" width="10.140625" style="2" customWidth="1"/>
    <col min="13" max="14" width="9.140625" style="2"/>
    <col min="15" max="15" width="9.5703125" style="2" bestFit="1" customWidth="1"/>
    <col min="16" max="16384" width="9.140625" style="2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204" t="s">
        <v>104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</row>
    <row r="3" spans="1:12" ht="16.5" thickBot="1">
      <c r="A3" s="3" t="s">
        <v>8</v>
      </c>
      <c r="B3" s="4" t="s">
        <v>9</v>
      </c>
      <c r="C3" s="4" t="s">
        <v>14</v>
      </c>
      <c r="D3" s="4" t="s">
        <v>1</v>
      </c>
      <c r="E3" s="4" t="s">
        <v>15</v>
      </c>
      <c r="F3" s="4" t="s">
        <v>10</v>
      </c>
      <c r="G3" s="4" t="s">
        <v>11</v>
      </c>
      <c r="H3" s="4" t="s">
        <v>12</v>
      </c>
      <c r="I3" s="4"/>
      <c r="J3" s="4" t="s">
        <v>2</v>
      </c>
      <c r="K3" s="4" t="s">
        <v>3</v>
      </c>
      <c r="L3" s="5" t="s">
        <v>16</v>
      </c>
    </row>
    <row r="4" spans="1:12" ht="21.95" customHeight="1">
      <c r="A4" s="6">
        <v>1</v>
      </c>
      <c r="B4" s="7" t="s">
        <v>29</v>
      </c>
      <c r="C4" s="8" t="s">
        <v>63</v>
      </c>
      <c r="D4" s="9">
        <v>21</v>
      </c>
      <c r="E4" s="9">
        <v>30</v>
      </c>
      <c r="F4" s="9">
        <v>36</v>
      </c>
      <c r="G4" s="9">
        <v>29</v>
      </c>
      <c r="H4" s="9">
        <v>33</v>
      </c>
      <c r="I4" s="9"/>
      <c r="J4" s="10">
        <f>SUM(D4:H4)</f>
        <v>149</v>
      </c>
      <c r="K4" s="11">
        <f>J4/5*2.5</f>
        <v>74.5</v>
      </c>
      <c r="L4" s="12">
        <f>RANK(K4,K$4:K$44)</f>
        <v>17</v>
      </c>
    </row>
    <row r="5" spans="1:12" ht="21.95" customHeight="1">
      <c r="A5" s="13">
        <v>2</v>
      </c>
      <c r="B5" s="7" t="s">
        <v>29</v>
      </c>
      <c r="C5" s="8" t="s">
        <v>64</v>
      </c>
      <c r="D5" s="14">
        <v>29</v>
      </c>
      <c r="E5" s="14">
        <v>31</v>
      </c>
      <c r="F5" s="14">
        <v>36</v>
      </c>
      <c r="G5" s="14">
        <v>37</v>
      </c>
      <c r="H5" s="14">
        <v>27</v>
      </c>
      <c r="I5" s="14"/>
      <c r="J5" s="15">
        <f t="shared" ref="J5:J44" si="0">SUM(D5:H5)</f>
        <v>160</v>
      </c>
      <c r="K5" s="11">
        <f t="shared" ref="K5:K44" si="1">J5/5*2.5</f>
        <v>80</v>
      </c>
      <c r="L5" s="12">
        <f t="shared" ref="L5:L44" si="2">RANK(K5,K$4:K$44)</f>
        <v>12</v>
      </c>
    </row>
    <row r="6" spans="1:12" ht="21.95" customHeight="1">
      <c r="A6" s="13">
        <v>3</v>
      </c>
      <c r="B6" s="7" t="s">
        <v>27</v>
      </c>
      <c r="C6" s="8" t="s">
        <v>65</v>
      </c>
      <c r="D6" s="14">
        <v>32</v>
      </c>
      <c r="E6" s="14">
        <v>34</v>
      </c>
      <c r="F6" s="14">
        <v>38</v>
      </c>
      <c r="G6" s="14">
        <v>36</v>
      </c>
      <c r="H6" s="14">
        <v>35</v>
      </c>
      <c r="I6" s="14"/>
      <c r="J6" s="15">
        <f t="shared" si="0"/>
        <v>175</v>
      </c>
      <c r="K6" s="11">
        <f t="shared" si="1"/>
        <v>87.5</v>
      </c>
      <c r="L6" s="12">
        <f t="shared" si="2"/>
        <v>5</v>
      </c>
    </row>
    <row r="7" spans="1:12" ht="21.95" customHeight="1">
      <c r="A7" s="13">
        <v>4</v>
      </c>
      <c r="B7" s="7" t="s">
        <v>29</v>
      </c>
      <c r="C7" s="8" t="s">
        <v>66</v>
      </c>
      <c r="D7" s="14">
        <v>22</v>
      </c>
      <c r="E7" s="14">
        <v>16</v>
      </c>
      <c r="F7" s="9">
        <v>20</v>
      </c>
      <c r="G7" s="14">
        <v>20</v>
      </c>
      <c r="H7" s="14">
        <v>31</v>
      </c>
      <c r="I7" s="14"/>
      <c r="J7" s="15">
        <f t="shared" si="0"/>
        <v>109</v>
      </c>
      <c r="K7" s="11">
        <f t="shared" si="1"/>
        <v>54.5</v>
      </c>
      <c r="L7" s="12">
        <f t="shared" si="2"/>
        <v>39</v>
      </c>
    </row>
    <row r="8" spans="1:12" ht="21.95" customHeight="1">
      <c r="A8" s="13">
        <v>5</v>
      </c>
      <c r="B8" s="18" t="s">
        <v>29</v>
      </c>
      <c r="C8" s="8" t="s">
        <v>67</v>
      </c>
      <c r="D8" s="14">
        <v>15</v>
      </c>
      <c r="E8" s="14">
        <v>27</v>
      </c>
      <c r="F8" s="14">
        <v>24</v>
      </c>
      <c r="G8" s="14">
        <v>6</v>
      </c>
      <c r="H8" s="14">
        <v>30</v>
      </c>
      <c r="I8" s="14"/>
      <c r="J8" s="15">
        <f t="shared" si="0"/>
        <v>102</v>
      </c>
      <c r="K8" s="11">
        <f t="shared" si="1"/>
        <v>51</v>
      </c>
      <c r="L8" s="12">
        <f t="shared" si="2"/>
        <v>40</v>
      </c>
    </row>
    <row r="9" spans="1:12" ht="21.95" customHeight="1">
      <c r="A9" s="13">
        <v>6</v>
      </c>
      <c r="B9" s="18" t="s">
        <v>27</v>
      </c>
      <c r="C9" s="8" t="s">
        <v>68</v>
      </c>
      <c r="D9" s="14">
        <v>24</v>
      </c>
      <c r="E9" s="14">
        <v>32</v>
      </c>
      <c r="F9" s="14">
        <v>21</v>
      </c>
      <c r="G9" s="14">
        <v>14</v>
      </c>
      <c r="H9" s="14">
        <v>35</v>
      </c>
      <c r="I9" s="14"/>
      <c r="J9" s="15">
        <f t="shared" si="0"/>
        <v>126</v>
      </c>
      <c r="K9" s="11">
        <f t="shared" si="1"/>
        <v>63</v>
      </c>
      <c r="L9" s="12">
        <f t="shared" si="2"/>
        <v>32</v>
      </c>
    </row>
    <row r="10" spans="1:12" ht="21.95" customHeight="1">
      <c r="A10" s="19">
        <v>7</v>
      </c>
      <c r="B10" s="18" t="s">
        <v>27</v>
      </c>
      <c r="C10" s="8" t="s">
        <v>69</v>
      </c>
      <c r="D10" s="20">
        <v>37</v>
      </c>
      <c r="E10" s="20">
        <v>40</v>
      </c>
      <c r="F10" s="14">
        <v>35</v>
      </c>
      <c r="G10" s="14">
        <v>39</v>
      </c>
      <c r="H10" s="14">
        <v>32</v>
      </c>
      <c r="I10" s="14"/>
      <c r="J10" s="15">
        <f t="shared" si="0"/>
        <v>183</v>
      </c>
      <c r="K10" s="11">
        <f t="shared" si="1"/>
        <v>91.5</v>
      </c>
      <c r="L10" s="12">
        <f t="shared" si="2"/>
        <v>4</v>
      </c>
    </row>
    <row r="11" spans="1:12" ht="21.95" customHeight="1">
      <c r="A11" s="19">
        <v>8</v>
      </c>
      <c r="B11" s="18" t="s">
        <v>32</v>
      </c>
      <c r="C11" s="8" t="s">
        <v>70</v>
      </c>
      <c r="D11" s="20">
        <v>21</v>
      </c>
      <c r="E11" s="20">
        <v>26</v>
      </c>
      <c r="F11" s="14">
        <v>23</v>
      </c>
      <c r="G11" s="14">
        <v>16</v>
      </c>
      <c r="H11" s="14">
        <v>29</v>
      </c>
      <c r="I11" s="14"/>
      <c r="J11" s="15">
        <f t="shared" si="0"/>
        <v>115</v>
      </c>
      <c r="K11" s="11">
        <f t="shared" si="1"/>
        <v>57.5</v>
      </c>
      <c r="L11" s="12">
        <f t="shared" si="2"/>
        <v>38</v>
      </c>
    </row>
    <row r="12" spans="1:12" ht="21.95" customHeight="1">
      <c r="A12" s="19">
        <v>9</v>
      </c>
      <c r="B12" s="18" t="s">
        <v>32</v>
      </c>
      <c r="C12" s="8" t="s">
        <v>71</v>
      </c>
      <c r="D12" s="21">
        <v>32</v>
      </c>
      <c r="E12" s="21">
        <v>16</v>
      </c>
      <c r="F12" s="14">
        <v>27</v>
      </c>
      <c r="G12" s="14">
        <v>19</v>
      </c>
      <c r="H12" s="14">
        <v>26</v>
      </c>
      <c r="I12" s="14"/>
      <c r="J12" s="15">
        <f t="shared" si="0"/>
        <v>120</v>
      </c>
      <c r="K12" s="11">
        <f t="shared" si="1"/>
        <v>60</v>
      </c>
      <c r="L12" s="12">
        <f t="shared" si="2"/>
        <v>34</v>
      </c>
    </row>
    <row r="13" spans="1:12" ht="21.95" customHeight="1">
      <c r="A13" s="19">
        <v>10</v>
      </c>
      <c r="B13" s="18" t="s">
        <v>36</v>
      </c>
      <c r="C13" s="8" t="s">
        <v>72</v>
      </c>
      <c r="D13" s="20">
        <v>24</v>
      </c>
      <c r="E13" s="20">
        <v>28</v>
      </c>
      <c r="F13" s="14">
        <v>25</v>
      </c>
      <c r="G13" s="14">
        <v>14</v>
      </c>
      <c r="H13" s="14">
        <v>27</v>
      </c>
      <c r="I13" s="14"/>
      <c r="J13" s="15">
        <f t="shared" si="0"/>
        <v>118</v>
      </c>
      <c r="K13" s="11">
        <f t="shared" si="1"/>
        <v>59</v>
      </c>
      <c r="L13" s="12">
        <f t="shared" si="2"/>
        <v>35</v>
      </c>
    </row>
    <row r="14" spans="1:12" ht="21.95" customHeight="1">
      <c r="A14" s="19">
        <v>11</v>
      </c>
      <c r="B14" s="18" t="s">
        <v>29</v>
      </c>
      <c r="C14" s="8" t="s">
        <v>73</v>
      </c>
      <c r="D14" s="20">
        <v>32</v>
      </c>
      <c r="E14" s="20">
        <v>31</v>
      </c>
      <c r="F14" s="14">
        <v>33</v>
      </c>
      <c r="G14" s="14">
        <v>24</v>
      </c>
      <c r="H14" s="14">
        <v>28</v>
      </c>
      <c r="I14" s="14"/>
      <c r="J14" s="15">
        <f t="shared" si="0"/>
        <v>148</v>
      </c>
      <c r="K14" s="11">
        <f t="shared" si="1"/>
        <v>74</v>
      </c>
      <c r="L14" s="12">
        <f t="shared" si="2"/>
        <v>18</v>
      </c>
    </row>
    <row r="15" spans="1:12" ht="21.95" customHeight="1">
      <c r="A15" s="19">
        <v>12</v>
      </c>
      <c r="B15" s="18" t="s">
        <v>32</v>
      </c>
      <c r="C15" s="8" t="s">
        <v>74</v>
      </c>
      <c r="D15" s="20">
        <v>27</v>
      </c>
      <c r="E15" s="20">
        <v>35</v>
      </c>
      <c r="F15" s="14">
        <v>26</v>
      </c>
      <c r="G15" s="14">
        <v>26</v>
      </c>
      <c r="H15" s="14">
        <v>30</v>
      </c>
      <c r="I15" s="14"/>
      <c r="J15" s="15">
        <f t="shared" si="0"/>
        <v>144</v>
      </c>
      <c r="K15" s="11">
        <f t="shared" si="1"/>
        <v>72</v>
      </c>
      <c r="L15" s="12">
        <f t="shared" si="2"/>
        <v>20</v>
      </c>
    </row>
    <row r="16" spans="1:12" ht="21.95" customHeight="1">
      <c r="A16" s="19">
        <v>13</v>
      </c>
      <c r="B16" s="18" t="s">
        <v>32</v>
      </c>
      <c r="C16" s="8" t="s">
        <v>75</v>
      </c>
      <c r="D16" s="20">
        <v>28</v>
      </c>
      <c r="E16" s="20">
        <v>30</v>
      </c>
      <c r="F16" s="14">
        <v>22</v>
      </c>
      <c r="G16" s="14">
        <v>16</v>
      </c>
      <c r="H16" s="14">
        <v>32</v>
      </c>
      <c r="I16" s="14"/>
      <c r="J16" s="15">
        <f t="shared" si="0"/>
        <v>128</v>
      </c>
      <c r="K16" s="11">
        <f t="shared" si="1"/>
        <v>64</v>
      </c>
      <c r="L16" s="12">
        <f t="shared" si="2"/>
        <v>29</v>
      </c>
    </row>
    <row r="17" spans="1:12" ht="21.95" customHeight="1">
      <c r="A17" s="19">
        <v>14</v>
      </c>
      <c r="B17" s="18" t="s">
        <v>29</v>
      </c>
      <c r="C17" s="8" t="s">
        <v>76</v>
      </c>
      <c r="D17" s="20">
        <v>32</v>
      </c>
      <c r="E17" s="20">
        <v>22</v>
      </c>
      <c r="F17" s="14">
        <v>26</v>
      </c>
      <c r="G17" s="14">
        <v>22</v>
      </c>
      <c r="H17" s="14">
        <v>28</v>
      </c>
      <c r="I17" s="14"/>
      <c r="J17" s="15">
        <f t="shared" si="0"/>
        <v>130</v>
      </c>
      <c r="K17" s="11">
        <f t="shared" si="1"/>
        <v>65</v>
      </c>
      <c r="L17" s="12">
        <f t="shared" si="2"/>
        <v>27</v>
      </c>
    </row>
    <row r="18" spans="1:12" ht="21.95" customHeight="1">
      <c r="A18" s="19">
        <v>15</v>
      </c>
      <c r="B18" s="18" t="s">
        <v>29</v>
      </c>
      <c r="C18" s="8" t="s">
        <v>77</v>
      </c>
      <c r="D18" s="20">
        <v>33</v>
      </c>
      <c r="E18" s="20">
        <v>16</v>
      </c>
      <c r="F18" s="14">
        <v>27</v>
      </c>
      <c r="G18" s="14">
        <v>17</v>
      </c>
      <c r="H18" s="14">
        <v>37</v>
      </c>
      <c r="I18" s="14"/>
      <c r="J18" s="15">
        <f t="shared" si="0"/>
        <v>130</v>
      </c>
      <c r="K18" s="11">
        <f t="shared" si="1"/>
        <v>65</v>
      </c>
      <c r="L18" s="12">
        <f t="shared" si="2"/>
        <v>27</v>
      </c>
    </row>
    <row r="19" spans="1:12" ht="21.95" customHeight="1">
      <c r="A19" s="19">
        <v>16</v>
      </c>
      <c r="B19" s="18" t="s">
        <v>27</v>
      </c>
      <c r="C19" s="8" t="s">
        <v>78</v>
      </c>
      <c r="D19" s="20">
        <v>33</v>
      </c>
      <c r="E19" s="20">
        <v>36</v>
      </c>
      <c r="F19" s="14">
        <v>38</v>
      </c>
      <c r="G19" s="14">
        <v>28</v>
      </c>
      <c r="H19" s="14">
        <v>30</v>
      </c>
      <c r="I19" s="14"/>
      <c r="J19" s="15">
        <f t="shared" si="0"/>
        <v>165</v>
      </c>
      <c r="K19" s="11">
        <f t="shared" si="1"/>
        <v>82.5</v>
      </c>
      <c r="L19" s="12">
        <f t="shared" si="2"/>
        <v>9</v>
      </c>
    </row>
    <row r="20" spans="1:12" ht="21.95" customHeight="1">
      <c r="A20" s="19">
        <v>17</v>
      </c>
      <c r="B20" s="18" t="s">
        <v>36</v>
      </c>
      <c r="C20" s="8" t="s">
        <v>79</v>
      </c>
      <c r="D20" s="20">
        <v>28</v>
      </c>
      <c r="E20" s="20">
        <v>25</v>
      </c>
      <c r="F20" s="14">
        <v>31</v>
      </c>
      <c r="G20" s="14">
        <v>16</v>
      </c>
      <c r="H20" s="14">
        <v>28</v>
      </c>
      <c r="I20" s="14"/>
      <c r="J20" s="15">
        <f t="shared" si="0"/>
        <v>128</v>
      </c>
      <c r="K20" s="11">
        <f t="shared" si="1"/>
        <v>64</v>
      </c>
      <c r="L20" s="12">
        <f t="shared" si="2"/>
        <v>29</v>
      </c>
    </row>
    <row r="21" spans="1:12" ht="21.95" customHeight="1">
      <c r="A21" s="19">
        <v>18</v>
      </c>
      <c r="B21" s="18" t="s">
        <v>27</v>
      </c>
      <c r="C21" s="8" t="s">
        <v>80</v>
      </c>
      <c r="D21" s="20">
        <v>27</v>
      </c>
      <c r="E21" s="20">
        <v>25</v>
      </c>
      <c r="F21" s="14">
        <v>28</v>
      </c>
      <c r="G21" s="14">
        <v>18</v>
      </c>
      <c r="H21" s="14">
        <v>30</v>
      </c>
      <c r="I21" s="14"/>
      <c r="J21" s="15">
        <f t="shared" si="0"/>
        <v>128</v>
      </c>
      <c r="K21" s="11">
        <f t="shared" si="1"/>
        <v>64</v>
      </c>
      <c r="L21" s="12">
        <f t="shared" si="2"/>
        <v>29</v>
      </c>
    </row>
    <row r="22" spans="1:12" ht="21.95" customHeight="1">
      <c r="A22" s="19">
        <v>19</v>
      </c>
      <c r="B22" s="18" t="s">
        <v>36</v>
      </c>
      <c r="C22" s="8" t="s">
        <v>81</v>
      </c>
      <c r="D22" s="20">
        <v>34</v>
      </c>
      <c r="E22" s="20">
        <v>38</v>
      </c>
      <c r="F22" s="14">
        <v>34</v>
      </c>
      <c r="G22" s="14">
        <v>33</v>
      </c>
      <c r="H22" s="14">
        <v>27</v>
      </c>
      <c r="I22" s="14"/>
      <c r="J22" s="15">
        <f t="shared" si="0"/>
        <v>166</v>
      </c>
      <c r="K22" s="11">
        <f t="shared" si="1"/>
        <v>83</v>
      </c>
      <c r="L22" s="12">
        <f t="shared" si="2"/>
        <v>8</v>
      </c>
    </row>
    <row r="23" spans="1:12" ht="21.95" customHeight="1">
      <c r="A23" s="19">
        <v>20</v>
      </c>
      <c r="B23" s="18" t="s">
        <v>29</v>
      </c>
      <c r="C23" s="8" t="s">
        <v>82</v>
      </c>
      <c r="D23" s="20">
        <v>36</v>
      </c>
      <c r="E23" s="20">
        <v>38</v>
      </c>
      <c r="F23" s="14">
        <v>39</v>
      </c>
      <c r="G23" s="14">
        <v>38</v>
      </c>
      <c r="H23" s="14">
        <v>34</v>
      </c>
      <c r="I23" s="14"/>
      <c r="J23" s="15">
        <f t="shared" si="0"/>
        <v>185</v>
      </c>
      <c r="K23" s="11">
        <f t="shared" si="1"/>
        <v>92.5</v>
      </c>
      <c r="L23" s="12">
        <f t="shared" si="2"/>
        <v>2</v>
      </c>
    </row>
    <row r="24" spans="1:12" ht="21.95" customHeight="1">
      <c r="A24" s="19">
        <v>21</v>
      </c>
      <c r="B24" s="7" t="s">
        <v>32</v>
      </c>
      <c r="C24" s="8" t="s">
        <v>83</v>
      </c>
      <c r="D24" s="20">
        <v>29</v>
      </c>
      <c r="E24" s="20">
        <v>16</v>
      </c>
      <c r="F24" s="14">
        <v>23</v>
      </c>
      <c r="G24" s="14">
        <v>14</v>
      </c>
      <c r="H24" s="14">
        <v>34</v>
      </c>
      <c r="I24" s="14"/>
      <c r="J24" s="15">
        <f t="shared" si="0"/>
        <v>116</v>
      </c>
      <c r="K24" s="11">
        <f t="shared" si="1"/>
        <v>58</v>
      </c>
      <c r="L24" s="12">
        <f t="shared" si="2"/>
        <v>37</v>
      </c>
    </row>
    <row r="25" spans="1:12" ht="21.95" customHeight="1">
      <c r="A25" s="19">
        <v>22</v>
      </c>
      <c r="B25" s="7" t="s">
        <v>27</v>
      </c>
      <c r="C25" s="8" t="s">
        <v>84</v>
      </c>
      <c r="D25" s="20">
        <v>20</v>
      </c>
      <c r="E25" s="20">
        <v>18</v>
      </c>
      <c r="F25" s="14">
        <v>13</v>
      </c>
      <c r="G25" s="14">
        <v>16</v>
      </c>
      <c r="H25" s="14">
        <v>32</v>
      </c>
      <c r="I25" s="14"/>
      <c r="J25" s="15">
        <f t="shared" si="0"/>
        <v>99</v>
      </c>
      <c r="K25" s="11">
        <f t="shared" si="1"/>
        <v>49.5</v>
      </c>
      <c r="L25" s="12">
        <f t="shared" si="2"/>
        <v>41</v>
      </c>
    </row>
    <row r="26" spans="1:12" ht="21.95" customHeight="1">
      <c r="A26" s="19">
        <v>23</v>
      </c>
      <c r="B26" s="7" t="s">
        <v>27</v>
      </c>
      <c r="C26" s="8" t="s">
        <v>85</v>
      </c>
      <c r="D26" s="20">
        <v>32</v>
      </c>
      <c r="E26" s="20">
        <v>20</v>
      </c>
      <c r="F26" s="14">
        <v>32</v>
      </c>
      <c r="G26" s="14">
        <v>20</v>
      </c>
      <c r="H26" s="14">
        <v>30</v>
      </c>
      <c r="I26" s="14"/>
      <c r="J26" s="15">
        <f t="shared" si="0"/>
        <v>134</v>
      </c>
      <c r="K26" s="11">
        <f t="shared" si="1"/>
        <v>67</v>
      </c>
      <c r="L26" s="12">
        <f t="shared" si="2"/>
        <v>25</v>
      </c>
    </row>
    <row r="27" spans="1:12" ht="21.95" customHeight="1">
      <c r="A27" s="19">
        <v>24</v>
      </c>
      <c r="B27" s="7" t="s">
        <v>36</v>
      </c>
      <c r="C27" s="8" t="s">
        <v>86</v>
      </c>
      <c r="D27" s="20">
        <v>37</v>
      </c>
      <c r="E27" s="20">
        <v>27</v>
      </c>
      <c r="F27" s="14">
        <v>33</v>
      </c>
      <c r="G27" s="14">
        <v>23</v>
      </c>
      <c r="H27" s="14">
        <v>28</v>
      </c>
      <c r="I27" s="14"/>
      <c r="J27" s="15">
        <f t="shared" si="0"/>
        <v>148</v>
      </c>
      <c r="K27" s="11">
        <f t="shared" si="1"/>
        <v>74</v>
      </c>
      <c r="L27" s="12">
        <f t="shared" si="2"/>
        <v>18</v>
      </c>
    </row>
    <row r="28" spans="1:12" ht="21.95" customHeight="1">
      <c r="A28" s="19">
        <v>25</v>
      </c>
      <c r="B28" s="7" t="s">
        <v>32</v>
      </c>
      <c r="C28" s="8" t="s">
        <v>87</v>
      </c>
      <c r="D28" s="20">
        <v>30</v>
      </c>
      <c r="E28" s="20">
        <v>16</v>
      </c>
      <c r="F28" s="14">
        <v>34</v>
      </c>
      <c r="G28" s="14">
        <v>26</v>
      </c>
      <c r="H28" s="14">
        <v>31</v>
      </c>
      <c r="I28" s="14"/>
      <c r="J28" s="15">
        <f t="shared" si="0"/>
        <v>137</v>
      </c>
      <c r="K28" s="11">
        <f t="shared" si="1"/>
        <v>68.5</v>
      </c>
      <c r="L28" s="12">
        <f t="shared" si="2"/>
        <v>24</v>
      </c>
    </row>
    <row r="29" spans="1:12" ht="21.95" customHeight="1">
      <c r="A29" s="19">
        <v>26</v>
      </c>
      <c r="B29" s="18" t="s">
        <v>36</v>
      </c>
      <c r="C29" s="8" t="s">
        <v>88</v>
      </c>
      <c r="D29" s="20">
        <v>29</v>
      </c>
      <c r="E29" s="20">
        <v>38</v>
      </c>
      <c r="F29" s="14">
        <v>25</v>
      </c>
      <c r="G29" s="14">
        <v>34</v>
      </c>
      <c r="H29" s="14">
        <v>31</v>
      </c>
      <c r="I29" s="14"/>
      <c r="J29" s="15">
        <f t="shared" si="0"/>
        <v>157</v>
      </c>
      <c r="K29" s="11">
        <f t="shared" si="1"/>
        <v>78.5</v>
      </c>
      <c r="L29" s="12">
        <f t="shared" si="2"/>
        <v>13</v>
      </c>
    </row>
    <row r="30" spans="1:12" ht="21.95" customHeight="1">
      <c r="A30" s="19">
        <v>27</v>
      </c>
      <c r="B30" s="18" t="s">
        <v>29</v>
      </c>
      <c r="C30" s="8" t="s">
        <v>89</v>
      </c>
      <c r="D30" s="20">
        <v>29</v>
      </c>
      <c r="E30" s="20">
        <v>29</v>
      </c>
      <c r="F30" s="14">
        <v>38</v>
      </c>
      <c r="G30" s="14">
        <v>29</v>
      </c>
      <c r="H30" s="14">
        <v>30</v>
      </c>
      <c r="I30" s="14"/>
      <c r="J30" s="15">
        <f t="shared" si="0"/>
        <v>155</v>
      </c>
      <c r="K30" s="11">
        <f t="shared" si="1"/>
        <v>77.5</v>
      </c>
      <c r="L30" s="12">
        <f t="shared" si="2"/>
        <v>14</v>
      </c>
    </row>
    <row r="31" spans="1:12" ht="21.95" customHeight="1">
      <c r="A31" s="19">
        <v>28</v>
      </c>
      <c r="B31" s="7" t="s">
        <v>27</v>
      </c>
      <c r="C31" s="8" t="s">
        <v>90</v>
      </c>
      <c r="D31" s="20">
        <v>37</v>
      </c>
      <c r="E31" s="20">
        <v>40</v>
      </c>
      <c r="F31" s="14">
        <v>39</v>
      </c>
      <c r="G31" s="14">
        <v>30</v>
      </c>
      <c r="H31" s="14">
        <v>29</v>
      </c>
      <c r="I31" s="14"/>
      <c r="J31" s="15">
        <f t="shared" si="0"/>
        <v>175</v>
      </c>
      <c r="K31" s="11">
        <f t="shared" si="1"/>
        <v>87.5</v>
      </c>
      <c r="L31" s="12">
        <f t="shared" si="2"/>
        <v>5</v>
      </c>
    </row>
    <row r="32" spans="1:12" ht="21.95" customHeight="1">
      <c r="A32" s="19">
        <v>29</v>
      </c>
      <c r="B32" s="7" t="s">
        <v>27</v>
      </c>
      <c r="C32" s="8" t="s">
        <v>91</v>
      </c>
      <c r="D32" s="20">
        <v>33</v>
      </c>
      <c r="E32" s="20">
        <v>23</v>
      </c>
      <c r="F32" s="14">
        <v>34</v>
      </c>
      <c r="G32" s="14">
        <v>33</v>
      </c>
      <c r="H32" s="14">
        <v>39</v>
      </c>
      <c r="I32" s="14"/>
      <c r="J32" s="15">
        <f t="shared" si="0"/>
        <v>162</v>
      </c>
      <c r="K32" s="11">
        <f t="shared" si="1"/>
        <v>81</v>
      </c>
      <c r="L32" s="12">
        <f t="shared" si="2"/>
        <v>11</v>
      </c>
    </row>
    <row r="33" spans="1:12" ht="21.95" customHeight="1">
      <c r="A33" s="19">
        <v>30</v>
      </c>
      <c r="B33" s="7" t="s">
        <v>36</v>
      </c>
      <c r="C33" s="8" t="s">
        <v>92</v>
      </c>
      <c r="D33" s="20">
        <v>34</v>
      </c>
      <c r="E33" s="20">
        <v>34</v>
      </c>
      <c r="F33" s="14">
        <v>36</v>
      </c>
      <c r="G33" s="14">
        <v>29</v>
      </c>
      <c r="H33" s="14">
        <v>32</v>
      </c>
      <c r="I33" s="14"/>
      <c r="J33" s="15">
        <f t="shared" si="0"/>
        <v>165</v>
      </c>
      <c r="K33" s="11">
        <f t="shared" si="1"/>
        <v>82.5</v>
      </c>
      <c r="L33" s="12">
        <f t="shared" si="2"/>
        <v>9</v>
      </c>
    </row>
    <row r="34" spans="1:12" ht="21.95" customHeight="1">
      <c r="A34" s="19">
        <v>31</v>
      </c>
      <c r="B34" s="7" t="s">
        <v>32</v>
      </c>
      <c r="C34" s="8" t="s">
        <v>93</v>
      </c>
      <c r="D34" s="20">
        <v>28</v>
      </c>
      <c r="E34" s="20">
        <v>22</v>
      </c>
      <c r="F34" s="14">
        <v>21</v>
      </c>
      <c r="G34" s="14">
        <v>20</v>
      </c>
      <c r="H34" s="14">
        <v>26</v>
      </c>
      <c r="I34" s="14"/>
      <c r="J34" s="15">
        <f t="shared" si="0"/>
        <v>117</v>
      </c>
      <c r="K34" s="11">
        <f t="shared" si="1"/>
        <v>58.5</v>
      </c>
      <c r="L34" s="12">
        <f t="shared" si="2"/>
        <v>36</v>
      </c>
    </row>
    <row r="35" spans="1:12" ht="21.95" customHeight="1">
      <c r="A35" s="19">
        <v>32</v>
      </c>
      <c r="B35" s="7" t="s">
        <v>29</v>
      </c>
      <c r="C35" s="8" t="s">
        <v>94</v>
      </c>
      <c r="D35" s="20">
        <v>36</v>
      </c>
      <c r="E35" s="20">
        <v>40</v>
      </c>
      <c r="F35" s="14">
        <v>40</v>
      </c>
      <c r="G35" s="14">
        <v>38</v>
      </c>
      <c r="H35" s="14">
        <v>32</v>
      </c>
      <c r="I35" s="14"/>
      <c r="J35" s="15">
        <f t="shared" si="0"/>
        <v>186</v>
      </c>
      <c r="K35" s="11">
        <f t="shared" si="1"/>
        <v>93</v>
      </c>
      <c r="L35" s="12">
        <f t="shared" si="2"/>
        <v>1</v>
      </c>
    </row>
    <row r="36" spans="1:12" ht="21.95" customHeight="1">
      <c r="A36" s="19">
        <v>33</v>
      </c>
      <c r="B36" s="18" t="s">
        <v>27</v>
      </c>
      <c r="C36" s="8" t="s">
        <v>95</v>
      </c>
      <c r="D36" s="20">
        <v>34</v>
      </c>
      <c r="E36" s="20">
        <v>39</v>
      </c>
      <c r="F36" s="14">
        <v>40</v>
      </c>
      <c r="G36" s="14">
        <v>32</v>
      </c>
      <c r="H36" s="14">
        <v>39</v>
      </c>
      <c r="I36" s="14"/>
      <c r="J36" s="15">
        <f t="shared" si="0"/>
        <v>184</v>
      </c>
      <c r="K36" s="11">
        <f t="shared" si="1"/>
        <v>92</v>
      </c>
      <c r="L36" s="12">
        <f t="shared" si="2"/>
        <v>3</v>
      </c>
    </row>
    <row r="37" spans="1:12" ht="21.95" customHeight="1">
      <c r="A37" s="19">
        <v>34</v>
      </c>
      <c r="B37" s="18" t="s">
        <v>36</v>
      </c>
      <c r="C37" s="8" t="s">
        <v>96</v>
      </c>
      <c r="D37" s="20">
        <v>35</v>
      </c>
      <c r="E37" s="20">
        <v>30</v>
      </c>
      <c r="F37" s="14">
        <v>33</v>
      </c>
      <c r="G37" s="14">
        <v>28</v>
      </c>
      <c r="H37" s="14">
        <v>29</v>
      </c>
      <c r="I37" s="14"/>
      <c r="J37" s="15">
        <f t="shared" si="0"/>
        <v>155</v>
      </c>
      <c r="K37" s="11">
        <f t="shared" si="1"/>
        <v>77.5</v>
      </c>
      <c r="L37" s="12">
        <f t="shared" si="2"/>
        <v>14</v>
      </c>
    </row>
    <row r="38" spans="1:12" ht="21.95" customHeight="1">
      <c r="A38" s="19">
        <v>35</v>
      </c>
      <c r="B38" s="7" t="s">
        <v>27</v>
      </c>
      <c r="C38" s="8" t="s">
        <v>97</v>
      </c>
      <c r="D38" s="20">
        <v>29</v>
      </c>
      <c r="E38" s="20">
        <v>20</v>
      </c>
      <c r="F38" s="14">
        <v>27</v>
      </c>
      <c r="G38" s="14">
        <v>25</v>
      </c>
      <c r="H38" s="14">
        <v>30</v>
      </c>
      <c r="I38" s="14"/>
      <c r="J38" s="15">
        <f t="shared" si="0"/>
        <v>131</v>
      </c>
      <c r="K38" s="11">
        <f t="shared" si="1"/>
        <v>65.5</v>
      </c>
      <c r="L38" s="12">
        <f t="shared" si="2"/>
        <v>26</v>
      </c>
    </row>
    <row r="39" spans="1:12" ht="21.95" customHeight="1">
      <c r="A39" s="19">
        <v>36</v>
      </c>
      <c r="B39" s="7" t="s">
        <v>27</v>
      </c>
      <c r="C39" s="8" t="s">
        <v>98</v>
      </c>
      <c r="D39" s="20">
        <v>31</v>
      </c>
      <c r="E39" s="20">
        <v>29</v>
      </c>
      <c r="F39" s="14">
        <v>20</v>
      </c>
      <c r="G39" s="14">
        <v>23</v>
      </c>
      <c r="H39" s="14">
        <v>35</v>
      </c>
      <c r="I39" s="14"/>
      <c r="J39" s="15">
        <f t="shared" si="0"/>
        <v>138</v>
      </c>
      <c r="K39" s="11">
        <f t="shared" si="1"/>
        <v>69</v>
      </c>
      <c r="L39" s="12">
        <f t="shared" si="2"/>
        <v>23</v>
      </c>
    </row>
    <row r="40" spans="1:12" ht="21.95" customHeight="1">
      <c r="A40" s="19">
        <v>37</v>
      </c>
      <c r="B40" s="7" t="s">
        <v>32</v>
      </c>
      <c r="C40" s="8" t="s">
        <v>99</v>
      </c>
      <c r="D40" s="20">
        <v>27</v>
      </c>
      <c r="E40" s="20">
        <v>30</v>
      </c>
      <c r="F40" s="14">
        <v>29</v>
      </c>
      <c r="G40" s="14">
        <v>23</v>
      </c>
      <c r="H40" s="14">
        <v>30</v>
      </c>
      <c r="I40" s="14"/>
      <c r="J40" s="15">
        <f t="shared" si="0"/>
        <v>139</v>
      </c>
      <c r="K40" s="11">
        <f t="shared" si="1"/>
        <v>69.5</v>
      </c>
      <c r="L40" s="12">
        <f t="shared" si="2"/>
        <v>22</v>
      </c>
    </row>
    <row r="41" spans="1:12" ht="21.95" customHeight="1">
      <c r="A41" s="19">
        <v>38</v>
      </c>
      <c r="B41" s="7" t="s">
        <v>32</v>
      </c>
      <c r="C41" s="8" t="s">
        <v>100</v>
      </c>
      <c r="D41" s="20">
        <v>26</v>
      </c>
      <c r="E41" s="20">
        <v>30</v>
      </c>
      <c r="F41" s="14">
        <v>29</v>
      </c>
      <c r="G41" s="14">
        <v>29</v>
      </c>
      <c r="H41" s="14">
        <v>26</v>
      </c>
      <c r="I41" s="14"/>
      <c r="J41" s="15">
        <f t="shared" si="0"/>
        <v>140</v>
      </c>
      <c r="K41" s="11">
        <f t="shared" si="1"/>
        <v>70</v>
      </c>
      <c r="L41" s="12">
        <f t="shared" si="2"/>
        <v>21</v>
      </c>
    </row>
    <row r="42" spans="1:12" ht="21.95" customHeight="1">
      <c r="A42" s="19">
        <v>39</v>
      </c>
      <c r="B42" s="7" t="s">
        <v>36</v>
      </c>
      <c r="C42" s="8" t="s">
        <v>101</v>
      </c>
      <c r="D42" s="20">
        <v>29</v>
      </c>
      <c r="E42" s="20">
        <v>25</v>
      </c>
      <c r="F42" s="14">
        <v>31</v>
      </c>
      <c r="G42" s="14">
        <v>34</v>
      </c>
      <c r="H42" s="14">
        <v>36</v>
      </c>
      <c r="I42" s="14"/>
      <c r="J42" s="15">
        <f t="shared" si="0"/>
        <v>155</v>
      </c>
      <c r="K42" s="11">
        <f t="shared" si="1"/>
        <v>77.5</v>
      </c>
      <c r="L42" s="12">
        <f t="shared" si="2"/>
        <v>14</v>
      </c>
    </row>
    <row r="43" spans="1:12" ht="21.95" customHeight="1">
      <c r="A43" s="19">
        <v>40</v>
      </c>
      <c r="B43" s="7" t="s">
        <v>36</v>
      </c>
      <c r="C43" s="8" t="s">
        <v>102</v>
      </c>
      <c r="D43" s="20">
        <v>30</v>
      </c>
      <c r="E43" s="20">
        <v>40</v>
      </c>
      <c r="F43" s="14">
        <v>39</v>
      </c>
      <c r="G43" s="14">
        <v>31</v>
      </c>
      <c r="H43" s="14">
        <v>35</v>
      </c>
      <c r="I43" s="14"/>
      <c r="J43" s="15">
        <f t="shared" si="0"/>
        <v>175</v>
      </c>
      <c r="K43" s="11">
        <f t="shared" si="1"/>
        <v>87.5</v>
      </c>
      <c r="L43" s="12">
        <f t="shared" si="2"/>
        <v>5</v>
      </c>
    </row>
    <row r="44" spans="1:12" ht="21.95" customHeight="1">
      <c r="A44" s="19">
        <v>41</v>
      </c>
      <c r="B44" s="7" t="s">
        <v>32</v>
      </c>
      <c r="C44" s="8" t="s">
        <v>103</v>
      </c>
      <c r="D44" s="20">
        <v>23</v>
      </c>
      <c r="E44" s="20">
        <v>19</v>
      </c>
      <c r="F44" s="14">
        <v>26</v>
      </c>
      <c r="G44" s="14">
        <v>23</v>
      </c>
      <c r="H44" s="14">
        <v>34</v>
      </c>
      <c r="I44" s="14"/>
      <c r="J44" s="15">
        <f t="shared" si="0"/>
        <v>125</v>
      </c>
      <c r="K44" s="11">
        <f t="shared" si="1"/>
        <v>62.5</v>
      </c>
      <c r="L44" s="12">
        <f t="shared" si="2"/>
        <v>33</v>
      </c>
    </row>
    <row r="45" spans="1:12" ht="15.75">
      <c r="A45" s="19">
        <v>42</v>
      </c>
      <c r="B45" s="7"/>
      <c r="C45" s="8"/>
      <c r="D45" s="20"/>
      <c r="E45" s="20"/>
      <c r="F45" s="14"/>
      <c r="G45" s="14"/>
      <c r="H45" s="14"/>
      <c r="I45" s="14"/>
      <c r="J45" s="15"/>
      <c r="K45" s="16"/>
      <c r="L45" s="17"/>
    </row>
    <row r="46" spans="1:12" ht="15.75">
      <c r="A46" s="19">
        <v>43</v>
      </c>
      <c r="B46" s="7"/>
      <c r="C46" s="8"/>
      <c r="D46" s="20"/>
      <c r="E46" s="20"/>
      <c r="F46" s="14"/>
      <c r="G46" s="14"/>
      <c r="H46" s="14"/>
      <c r="I46" s="14"/>
      <c r="J46" s="15"/>
      <c r="K46" s="16"/>
      <c r="L46" s="17"/>
    </row>
    <row r="47" spans="1:12" ht="15.75">
      <c r="A47" s="19">
        <v>44</v>
      </c>
      <c r="B47" s="7"/>
      <c r="C47" s="8"/>
      <c r="D47" s="20"/>
      <c r="E47" s="20"/>
      <c r="F47" s="14"/>
      <c r="G47" s="14"/>
      <c r="H47" s="14"/>
      <c r="I47" s="14"/>
      <c r="J47" s="15"/>
      <c r="K47" s="16"/>
      <c r="L47" s="17"/>
    </row>
    <row r="48" spans="1:12" ht="16.5" thickBot="1">
      <c r="A48" s="22">
        <v>45</v>
      </c>
      <c r="B48" s="23"/>
      <c r="C48" s="24"/>
      <c r="D48" s="25"/>
      <c r="E48" s="25"/>
      <c r="F48" s="26"/>
      <c r="G48" s="26"/>
      <c r="H48" s="26"/>
      <c r="I48" s="26"/>
      <c r="J48" s="27"/>
      <c r="K48" s="28"/>
      <c r="L48" s="29"/>
    </row>
    <row r="49" spans="1:12" ht="15.75">
      <c r="A49" s="215" t="s">
        <v>4</v>
      </c>
      <c r="B49" s="216"/>
      <c r="C49" s="217"/>
      <c r="D49" s="30">
        <f>COUNTIF(D4:D48,"&gt;=0")</f>
        <v>41</v>
      </c>
      <c r="E49" s="30">
        <f t="shared" ref="E49:H49" si="3">COUNTIF(E4:E48,"&gt;=0")</f>
        <v>41</v>
      </c>
      <c r="F49" s="30">
        <f t="shared" ref="F49" si="4">COUNTIF(F4:F48,"&gt;=0")</f>
        <v>41</v>
      </c>
      <c r="G49" s="30">
        <f t="shared" si="3"/>
        <v>41</v>
      </c>
      <c r="H49" s="31">
        <f t="shared" si="3"/>
        <v>41</v>
      </c>
      <c r="I49" s="115"/>
      <c r="J49" s="32"/>
      <c r="K49" s="32"/>
      <c r="L49" s="33"/>
    </row>
    <row r="50" spans="1:12" ht="15.75">
      <c r="A50" s="200" t="s">
        <v>5</v>
      </c>
      <c r="B50" s="201"/>
      <c r="C50" s="202"/>
      <c r="D50" s="34">
        <f>COUNTIF(D4:D48,"&gt;=13")</f>
        <v>41</v>
      </c>
      <c r="E50" s="34">
        <f t="shared" ref="E50:H50" si="5">COUNTIF(E4:E48,"&gt;=13")</f>
        <v>41</v>
      </c>
      <c r="F50" s="34">
        <f t="shared" si="5"/>
        <v>41</v>
      </c>
      <c r="G50" s="34">
        <f t="shared" si="5"/>
        <v>40</v>
      </c>
      <c r="H50" s="34">
        <f t="shared" si="5"/>
        <v>41</v>
      </c>
      <c r="I50" s="113"/>
      <c r="J50" s="32"/>
      <c r="K50" s="32"/>
      <c r="L50" s="33"/>
    </row>
    <row r="51" spans="1:12" ht="15.75">
      <c r="A51" s="200" t="s">
        <v>6</v>
      </c>
      <c r="B51" s="201"/>
      <c r="C51" s="202"/>
      <c r="D51" s="36">
        <f>D50/D49</f>
        <v>1</v>
      </c>
      <c r="E51" s="36">
        <f t="shared" ref="E51:H51" si="6">E50/E49</f>
        <v>1</v>
      </c>
      <c r="F51" s="36">
        <f t="shared" ref="F51" si="7">F50/F49</f>
        <v>1</v>
      </c>
      <c r="G51" s="36">
        <f t="shared" si="6"/>
        <v>0.97560975609756095</v>
      </c>
      <c r="H51" s="37">
        <f t="shared" si="6"/>
        <v>1</v>
      </c>
      <c r="I51" s="116"/>
      <c r="J51" s="32"/>
      <c r="K51" s="32"/>
      <c r="L51" s="33"/>
    </row>
    <row r="52" spans="1:12" ht="15.75">
      <c r="A52" s="200" t="s">
        <v>7</v>
      </c>
      <c r="B52" s="201"/>
      <c r="C52" s="202"/>
      <c r="D52" s="38">
        <f>SUM(D4:D48)*2.5/D49</f>
        <v>73.475609756097555</v>
      </c>
      <c r="E52" s="38">
        <f t="shared" ref="E52:H52" si="8">SUM(E4:E48)*2.5/E49</f>
        <v>70.792682926829272</v>
      </c>
      <c r="F52" s="38">
        <f t="shared" ref="F52" si="9">SUM(F4:F48)*2.5/F49</f>
        <v>75.060975609756099</v>
      </c>
      <c r="G52" s="38">
        <f t="shared" si="8"/>
        <v>62.68292682926829</v>
      </c>
      <c r="H52" s="39">
        <f t="shared" si="8"/>
        <v>77.865853658536579</v>
      </c>
      <c r="I52" s="48"/>
      <c r="J52" s="32"/>
      <c r="K52" s="32"/>
      <c r="L52" s="33"/>
    </row>
    <row r="53" spans="1:12" ht="15.75">
      <c r="A53" s="189" t="s">
        <v>17</v>
      </c>
      <c r="B53" s="190"/>
      <c r="C53" s="191"/>
      <c r="D53" s="34">
        <f>COUNTIF(D4:D48,"&lt;=40")-D54-D55-D56-D57</f>
        <v>5</v>
      </c>
      <c r="E53" s="34">
        <f t="shared" ref="E53:H53" si="10">COUNTIF(E4:E48,"&lt;=40")-E54-E55-E56-E57</f>
        <v>9</v>
      </c>
      <c r="F53" s="34">
        <f t="shared" ref="F53" si="11">COUNTIF(F4:F48,"&lt;=40")-F54-F55-F56-F57</f>
        <v>11</v>
      </c>
      <c r="G53" s="34">
        <f t="shared" si="10"/>
        <v>5</v>
      </c>
      <c r="H53" s="35">
        <f t="shared" si="10"/>
        <v>4</v>
      </c>
      <c r="I53" s="113"/>
      <c r="J53" s="32"/>
      <c r="K53" s="48"/>
    </row>
    <row r="54" spans="1:12" ht="15.75">
      <c r="A54" s="189" t="s">
        <v>18</v>
      </c>
      <c r="B54" s="190"/>
      <c r="C54" s="191"/>
      <c r="D54" s="34">
        <f>COUNTIF(D4:D48,"&lt;36")-D55-D56-D57</f>
        <v>15</v>
      </c>
      <c r="E54" s="34">
        <f t="shared" ref="E54:H54" si="12">COUNTIF(E4:E48,"&lt;36")-E55-E56-E57</f>
        <v>11</v>
      </c>
      <c r="F54" s="34">
        <f t="shared" ref="F54" si="13">COUNTIF(F4:F48,"&lt;36")-F55-F56-F57</f>
        <v>10</v>
      </c>
      <c r="G54" s="34">
        <f t="shared" si="12"/>
        <v>7</v>
      </c>
      <c r="H54" s="35">
        <f t="shared" si="12"/>
        <v>24</v>
      </c>
      <c r="I54" s="113"/>
      <c r="J54" s="32"/>
      <c r="K54" s="48"/>
    </row>
    <row r="55" spans="1:12" ht="15.75">
      <c r="A55" s="189" t="s">
        <v>13</v>
      </c>
      <c r="B55" s="190"/>
      <c r="C55" s="191"/>
      <c r="D55" s="34">
        <f>COUNTIF(D4:D48,"&lt;30")-D56-D57</f>
        <v>15</v>
      </c>
      <c r="E55" s="34">
        <f t="shared" ref="E55:H55" si="14">COUNTIF(E4:E48,"&lt;30")-E56-E57</f>
        <v>9</v>
      </c>
      <c r="F55" s="34">
        <f t="shared" ref="F55" si="15">COUNTIF(F4:F48,"&lt;30")-F56-F57</f>
        <v>12</v>
      </c>
      <c r="G55" s="34">
        <f t="shared" si="14"/>
        <v>10</v>
      </c>
      <c r="H55" s="35">
        <f t="shared" si="14"/>
        <v>13</v>
      </c>
      <c r="I55" s="113"/>
      <c r="J55" s="32"/>
      <c r="K55" s="48"/>
    </row>
    <row r="56" spans="1:12" ht="15.75">
      <c r="A56" s="189" t="s">
        <v>19</v>
      </c>
      <c r="B56" s="190"/>
      <c r="C56" s="191"/>
      <c r="D56" s="34">
        <f>COUNTIF(D4:D48,"&lt;24")-D57</f>
        <v>6</v>
      </c>
      <c r="E56" s="34">
        <f t="shared" ref="E56:H56" si="16">COUNTIF(E4:E48,"&lt;24")-E57</f>
        <v>12</v>
      </c>
      <c r="F56" s="34">
        <f t="shared" ref="F56" si="17">COUNTIF(F4:F48,"&lt;24")-F57</f>
        <v>8</v>
      </c>
      <c r="G56" s="34">
        <f t="shared" si="16"/>
        <v>18</v>
      </c>
      <c r="H56" s="35">
        <f t="shared" si="16"/>
        <v>0</v>
      </c>
      <c r="I56" s="113"/>
      <c r="J56" s="32"/>
      <c r="K56" s="48"/>
    </row>
    <row r="57" spans="1:12" ht="15.75">
      <c r="A57" s="189" t="s">
        <v>20</v>
      </c>
      <c r="B57" s="190"/>
      <c r="C57" s="191"/>
      <c r="D57" s="34">
        <f>COUNTIF(D4:D48,"&lt;13")</f>
        <v>0</v>
      </c>
      <c r="E57" s="34">
        <f t="shared" ref="E57:H57" si="18">COUNTIF(E4:E48,"&lt;13")</f>
        <v>0</v>
      </c>
      <c r="F57" s="34">
        <f t="shared" ref="F57" si="19">COUNTIF(F4:F48,"&lt;13")</f>
        <v>0</v>
      </c>
      <c r="G57" s="34">
        <f t="shared" si="18"/>
        <v>1</v>
      </c>
      <c r="H57" s="35">
        <f t="shared" si="18"/>
        <v>0</v>
      </c>
      <c r="I57" s="113"/>
      <c r="J57" s="40"/>
      <c r="K57" s="122"/>
    </row>
    <row r="58" spans="1:12" ht="15.75">
      <c r="A58" s="189" t="s">
        <v>17</v>
      </c>
      <c r="B58" s="190"/>
      <c r="C58" s="191"/>
      <c r="D58" s="34">
        <f>D53/D49  *100</f>
        <v>12.195121951219512</v>
      </c>
      <c r="E58" s="34">
        <f t="shared" ref="E58:H58" si="20">E53/E49  *100</f>
        <v>21.951219512195124</v>
      </c>
      <c r="F58" s="34">
        <f t="shared" ref="F58" si="21">F53/F49  *100</f>
        <v>26.829268292682929</v>
      </c>
      <c r="G58" s="34">
        <f t="shared" si="20"/>
        <v>12.195121951219512</v>
      </c>
      <c r="H58" s="35">
        <f t="shared" si="20"/>
        <v>9.7560975609756095</v>
      </c>
      <c r="I58" s="113"/>
      <c r="J58" s="40"/>
      <c r="K58" s="122"/>
      <c r="L58" s="33"/>
    </row>
    <row r="59" spans="1:12" ht="15.75">
      <c r="A59" s="189" t="s">
        <v>18</v>
      </c>
      <c r="B59" s="190"/>
      <c r="C59" s="191"/>
      <c r="D59" s="34">
        <f>D54/D49  *100</f>
        <v>36.585365853658537</v>
      </c>
      <c r="E59" s="34">
        <f t="shared" ref="E59:H59" si="22">E54/E49  *100</f>
        <v>26.829268292682929</v>
      </c>
      <c r="F59" s="34">
        <f t="shared" ref="F59" si="23">F54/F49  *100</f>
        <v>24.390243902439025</v>
      </c>
      <c r="G59" s="34">
        <f t="shared" si="22"/>
        <v>17.073170731707318</v>
      </c>
      <c r="H59" s="35">
        <f t="shared" si="22"/>
        <v>58.536585365853654</v>
      </c>
      <c r="I59" s="113"/>
      <c r="J59" s="40"/>
      <c r="K59" s="122"/>
      <c r="L59" s="33"/>
    </row>
    <row r="60" spans="1:12" ht="15.75">
      <c r="A60" s="189" t="s">
        <v>13</v>
      </c>
      <c r="B60" s="190"/>
      <c r="C60" s="191"/>
      <c r="D60" s="34">
        <f>D55/D49  *100</f>
        <v>36.585365853658537</v>
      </c>
      <c r="E60" s="34">
        <f t="shared" ref="E60:H60" si="24">E55/E49  *100</f>
        <v>21.951219512195124</v>
      </c>
      <c r="F60" s="34">
        <f t="shared" ref="F60" si="25">F55/F49  *100</f>
        <v>29.268292682926827</v>
      </c>
      <c r="G60" s="34">
        <f t="shared" si="24"/>
        <v>24.390243902439025</v>
      </c>
      <c r="H60" s="35">
        <f t="shared" si="24"/>
        <v>31.707317073170731</v>
      </c>
      <c r="I60" s="113"/>
      <c r="J60" s="40"/>
      <c r="K60" s="122"/>
      <c r="L60" s="33"/>
    </row>
    <row r="61" spans="1:12" ht="15.75">
      <c r="A61" s="189" t="s">
        <v>19</v>
      </c>
      <c r="B61" s="190"/>
      <c r="C61" s="191"/>
      <c r="D61" s="34">
        <f>D56/D49  *100</f>
        <v>14.634146341463413</v>
      </c>
      <c r="E61" s="34">
        <f t="shared" ref="E61:H61" si="26">E56/E49  *100</f>
        <v>29.268292682926827</v>
      </c>
      <c r="F61" s="34">
        <f t="shared" ref="F61" si="27">F56/F49  *100</f>
        <v>19.512195121951219</v>
      </c>
      <c r="G61" s="34">
        <f t="shared" si="26"/>
        <v>43.902439024390247</v>
      </c>
      <c r="H61" s="35">
        <f t="shared" si="26"/>
        <v>0</v>
      </c>
      <c r="I61" s="113"/>
      <c r="J61" s="40"/>
      <c r="K61" s="122"/>
      <c r="L61" s="33"/>
    </row>
    <row r="62" spans="1:12" ht="16.5" thickBot="1">
      <c r="A62" s="192" t="s">
        <v>20</v>
      </c>
      <c r="B62" s="193"/>
      <c r="C62" s="194"/>
      <c r="D62" s="41">
        <f>D57/D49  *100</f>
        <v>0</v>
      </c>
      <c r="E62" s="41">
        <f t="shared" ref="E62:H62" si="28">E57/E49  *100</f>
        <v>0</v>
      </c>
      <c r="F62" s="41">
        <f t="shared" ref="F62" si="29">F57/F49  *100</f>
        <v>0</v>
      </c>
      <c r="G62" s="41">
        <f t="shared" si="28"/>
        <v>2.4390243902439024</v>
      </c>
      <c r="H62" s="42">
        <f t="shared" si="28"/>
        <v>0</v>
      </c>
      <c r="I62" s="113"/>
      <c r="J62" s="40"/>
      <c r="K62" s="122"/>
      <c r="L62" s="33"/>
    </row>
    <row r="63" spans="1:12" ht="15.75">
      <c r="A63" s="43"/>
      <c r="B63" s="43"/>
      <c r="C63" s="43"/>
      <c r="D63" s="40"/>
      <c r="E63" s="40"/>
      <c r="F63" s="40"/>
      <c r="G63" s="40"/>
      <c r="H63" s="40"/>
      <c r="I63" s="113"/>
      <c r="J63" s="40"/>
      <c r="K63" s="40"/>
      <c r="L63" s="33"/>
    </row>
    <row r="64" spans="1:12" ht="15.75">
      <c r="A64" s="195" t="s">
        <v>21</v>
      </c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</row>
    <row r="67" spans="1:12" ht="15.75">
      <c r="A67" s="208" t="s">
        <v>0</v>
      </c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</row>
    <row r="68" spans="1:12" ht="16.5" thickBot="1">
      <c r="A68" s="204" t="s">
        <v>106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</row>
    <row r="69" spans="1:12" ht="21.95" customHeight="1" thickBot="1">
      <c r="A69" s="68" t="s">
        <v>8</v>
      </c>
      <c r="B69" s="69" t="s">
        <v>9</v>
      </c>
      <c r="C69" s="69" t="s">
        <v>14</v>
      </c>
      <c r="D69" s="69" t="s">
        <v>1</v>
      </c>
      <c r="E69" s="69" t="s">
        <v>15</v>
      </c>
      <c r="F69" s="69" t="s">
        <v>10</v>
      </c>
      <c r="G69" s="69" t="s">
        <v>11</v>
      </c>
      <c r="H69" s="69" t="s">
        <v>12</v>
      </c>
      <c r="I69" s="69"/>
      <c r="J69" s="69" t="s">
        <v>2</v>
      </c>
      <c r="K69" s="69" t="s">
        <v>3</v>
      </c>
      <c r="L69" s="70" t="s">
        <v>16</v>
      </c>
    </row>
    <row r="70" spans="1:12" ht="21.95" customHeight="1">
      <c r="A70" s="71">
        <v>1</v>
      </c>
      <c r="B70" s="72" t="s">
        <v>29</v>
      </c>
      <c r="C70" s="73" t="s">
        <v>63</v>
      </c>
      <c r="D70" s="74">
        <v>25</v>
      </c>
      <c r="E70" s="74">
        <v>32</v>
      </c>
      <c r="F70" s="74">
        <v>28</v>
      </c>
      <c r="G70" s="74">
        <v>20</v>
      </c>
      <c r="H70" s="74">
        <v>32</v>
      </c>
      <c r="I70" s="74"/>
      <c r="J70" s="75">
        <f>SUM(D70:H70)</f>
        <v>137</v>
      </c>
      <c r="K70" s="76">
        <f>J70/5*2.5</f>
        <v>68.5</v>
      </c>
      <c r="L70" s="77">
        <f>RANK(K70,K$70:K$110)</f>
        <v>26</v>
      </c>
    </row>
    <row r="71" spans="1:12" ht="21.95" customHeight="1">
      <c r="A71" s="78">
        <v>2</v>
      </c>
      <c r="B71" s="72" t="s">
        <v>29</v>
      </c>
      <c r="C71" s="73" t="s">
        <v>64</v>
      </c>
      <c r="D71" s="79">
        <v>32</v>
      </c>
      <c r="E71" s="79">
        <v>36</v>
      </c>
      <c r="F71" s="79">
        <v>25</v>
      </c>
      <c r="G71" s="79">
        <v>27</v>
      </c>
      <c r="H71" s="79">
        <v>32</v>
      </c>
      <c r="I71" s="79"/>
      <c r="J71" s="80">
        <f t="shared" ref="J71:J110" si="30">SUM(D71:H71)</f>
        <v>152</v>
      </c>
      <c r="K71" s="76">
        <f t="shared" ref="K71:K110" si="31">J71/5*2.5</f>
        <v>76</v>
      </c>
      <c r="L71" s="77">
        <f t="shared" ref="L71:L110" si="32">RANK(K71,K$70:K$110)</f>
        <v>15</v>
      </c>
    </row>
    <row r="72" spans="1:12" ht="21.95" customHeight="1">
      <c r="A72" s="78">
        <v>3</v>
      </c>
      <c r="B72" s="72" t="s">
        <v>27</v>
      </c>
      <c r="C72" s="73" t="s">
        <v>65</v>
      </c>
      <c r="D72" s="79">
        <v>32</v>
      </c>
      <c r="E72" s="79">
        <v>40</v>
      </c>
      <c r="F72" s="79">
        <v>37</v>
      </c>
      <c r="G72" s="79">
        <v>31</v>
      </c>
      <c r="H72" s="79">
        <v>33</v>
      </c>
      <c r="I72" s="79"/>
      <c r="J72" s="80">
        <f t="shared" si="30"/>
        <v>173</v>
      </c>
      <c r="K72" s="76">
        <f t="shared" si="31"/>
        <v>86.5</v>
      </c>
      <c r="L72" s="77">
        <f t="shared" si="32"/>
        <v>6</v>
      </c>
    </row>
    <row r="73" spans="1:12" ht="21.95" customHeight="1">
      <c r="A73" s="78">
        <v>4</v>
      </c>
      <c r="B73" s="72" t="s">
        <v>29</v>
      </c>
      <c r="C73" s="73" t="s">
        <v>66</v>
      </c>
      <c r="D73" s="79">
        <v>23</v>
      </c>
      <c r="E73" s="79">
        <v>19</v>
      </c>
      <c r="F73" s="79">
        <v>20</v>
      </c>
      <c r="G73" s="79">
        <v>29</v>
      </c>
      <c r="H73" s="79">
        <v>32</v>
      </c>
      <c r="I73" s="79"/>
      <c r="J73" s="80">
        <f t="shared" si="30"/>
        <v>123</v>
      </c>
      <c r="K73" s="76">
        <f t="shared" si="31"/>
        <v>61.5</v>
      </c>
      <c r="L73" s="77">
        <f t="shared" si="32"/>
        <v>35</v>
      </c>
    </row>
    <row r="74" spans="1:12" ht="21.95" customHeight="1">
      <c r="A74" s="78">
        <v>5</v>
      </c>
      <c r="B74" s="81" t="s">
        <v>29</v>
      </c>
      <c r="C74" s="73" t="s">
        <v>67</v>
      </c>
      <c r="D74" s="79">
        <v>17</v>
      </c>
      <c r="E74" s="79">
        <v>17</v>
      </c>
      <c r="F74" s="79">
        <v>18</v>
      </c>
      <c r="G74" s="79">
        <v>11</v>
      </c>
      <c r="H74" s="79">
        <v>19</v>
      </c>
      <c r="I74" s="79"/>
      <c r="J74" s="80">
        <f t="shared" si="30"/>
        <v>82</v>
      </c>
      <c r="K74" s="76">
        <f t="shared" si="31"/>
        <v>41</v>
      </c>
      <c r="L74" s="77">
        <f t="shared" si="32"/>
        <v>41</v>
      </c>
    </row>
    <row r="75" spans="1:12" ht="21.95" customHeight="1">
      <c r="A75" s="78">
        <v>6</v>
      </c>
      <c r="B75" s="81" t="s">
        <v>27</v>
      </c>
      <c r="C75" s="73" t="s">
        <v>68</v>
      </c>
      <c r="D75" s="79">
        <v>21</v>
      </c>
      <c r="E75" s="79">
        <v>33</v>
      </c>
      <c r="F75" s="79">
        <v>22</v>
      </c>
      <c r="G75" s="79">
        <v>23</v>
      </c>
      <c r="H75" s="79">
        <v>30</v>
      </c>
      <c r="I75" s="79"/>
      <c r="J75" s="80">
        <f t="shared" si="30"/>
        <v>129</v>
      </c>
      <c r="K75" s="76">
        <f t="shared" si="31"/>
        <v>64.5</v>
      </c>
      <c r="L75" s="77">
        <f t="shared" si="32"/>
        <v>30</v>
      </c>
    </row>
    <row r="76" spans="1:12" ht="21.95" customHeight="1">
      <c r="A76" s="82">
        <v>7</v>
      </c>
      <c r="B76" s="81" t="s">
        <v>27</v>
      </c>
      <c r="C76" s="73" t="s">
        <v>69</v>
      </c>
      <c r="D76" s="83">
        <v>32</v>
      </c>
      <c r="E76" s="83">
        <v>40</v>
      </c>
      <c r="F76" s="79">
        <v>32</v>
      </c>
      <c r="G76" s="79">
        <v>40</v>
      </c>
      <c r="H76" s="79">
        <v>31</v>
      </c>
      <c r="I76" s="79"/>
      <c r="J76" s="80">
        <f t="shared" si="30"/>
        <v>175</v>
      </c>
      <c r="K76" s="76">
        <f t="shared" si="31"/>
        <v>87.5</v>
      </c>
      <c r="L76" s="77">
        <f t="shared" si="32"/>
        <v>5</v>
      </c>
    </row>
    <row r="77" spans="1:12" ht="21.95" customHeight="1">
      <c r="A77" s="82">
        <v>8</v>
      </c>
      <c r="B77" s="81" t="s">
        <v>32</v>
      </c>
      <c r="C77" s="73" t="s">
        <v>70</v>
      </c>
      <c r="D77" s="83">
        <v>29</v>
      </c>
      <c r="E77" s="83">
        <v>26</v>
      </c>
      <c r="F77" s="79">
        <v>19</v>
      </c>
      <c r="G77" s="79">
        <v>26</v>
      </c>
      <c r="H77" s="79">
        <v>27</v>
      </c>
      <c r="I77" s="79"/>
      <c r="J77" s="80">
        <f t="shared" si="30"/>
        <v>127</v>
      </c>
      <c r="K77" s="76">
        <f t="shared" si="31"/>
        <v>63.5</v>
      </c>
      <c r="L77" s="77">
        <f t="shared" si="32"/>
        <v>31</v>
      </c>
    </row>
    <row r="78" spans="1:12" ht="21.95" customHeight="1">
      <c r="A78" s="82">
        <v>9</v>
      </c>
      <c r="B78" s="81" t="s">
        <v>32</v>
      </c>
      <c r="C78" s="73" t="s">
        <v>71</v>
      </c>
      <c r="D78" s="84">
        <v>33</v>
      </c>
      <c r="E78" s="84">
        <v>21</v>
      </c>
      <c r="F78" s="79">
        <v>21</v>
      </c>
      <c r="G78" s="79">
        <v>24</v>
      </c>
      <c r="H78" s="79">
        <v>28</v>
      </c>
      <c r="I78" s="79"/>
      <c r="J78" s="80">
        <f t="shared" si="30"/>
        <v>127</v>
      </c>
      <c r="K78" s="76">
        <f t="shared" si="31"/>
        <v>63.5</v>
      </c>
      <c r="L78" s="77">
        <f t="shared" si="32"/>
        <v>31</v>
      </c>
    </row>
    <row r="79" spans="1:12" ht="21.95" customHeight="1">
      <c r="A79" s="82">
        <v>10</v>
      </c>
      <c r="B79" s="81" t="s">
        <v>36</v>
      </c>
      <c r="C79" s="73" t="s">
        <v>72</v>
      </c>
      <c r="D79" s="83">
        <v>30</v>
      </c>
      <c r="E79" s="83">
        <v>32</v>
      </c>
      <c r="F79" s="79">
        <v>21</v>
      </c>
      <c r="G79" s="79">
        <v>28</v>
      </c>
      <c r="H79" s="79">
        <v>25</v>
      </c>
      <c r="I79" s="79"/>
      <c r="J79" s="80">
        <f t="shared" si="30"/>
        <v>136</v>
      </c>
      <c r="K79" s="76">
        <f t="shared" si="31"/>
        <v>68</v>
      </c>
      <c r="L79" s="77">
        <f t="shared" si="32"/>
        <v>27</v>
      </c>
    </row>
    <row r="80" spans="1:12" ht="21.95" customHeight="1">
      <c r="A80" s="82">
        <v>11</v>
      </c>
      <c r="B80" s="81" t="s">
        <v>29</v>
      </c>
      <c r="C80" s="73" t="s">
        <v>73</v>
      </c>
      <c r="D80" s="83">
        <v>27</v>
      </c>
      <c r="E80" s="83">
        <v>32</v>
      </c>
      <c r="F80" s="79">
        <v>31</v>
      </c>
      <c r="G80" s="79">
        <v>25</v>
      </c>
      <c r="H80" s="79">
        <v>32</v>
      </c>
      <c r="I80" s="79"/>
      <c r="J80" s="80">
        <f t="shared" si="30"/>
        <v>147</v>
      </c>
      <c r="K80" s="76">
        <f t="shared" si="31"/>
        <v>73.5</v>
      </c>
      <c r="L80" s="77">
        <f t="shared" si="32"/>
        <v>19</v>
      </c>
    </row>
    <row r="81" spans="1:12" ht="21.95" customHeight="1">
      <c r="A81" s="82">
        <v>12</v>
      </c>
      <c r="B81" s="81" t="s">
        <v>32</v>
      </c>
      <c r="C81" s="73" t="s">
        <v>74</v>
      </c>
      <c r="D81" s="83">
        <v>32</v>
      </c>
      <c r="E81" s="83">
        <v>40</v>
      </c>
      <c r="F81" s="79">
        <v>30</v>
      </c>
      <c r="G81" s="79">
        <v>33</v>
      </c>
      <c r="H81" s="79">
        <v>22</v>
      </c>
      <c r="I81" s="79"/>
      <c r="J81" s="80">
        <f t="shared" si="30"/>
        <v>157</v>
      </c>
      <c r="K81" s="76">
        <f t="shared" si="31"/>
        <v>78.5</v>
      </c>
      <c r="L81" s="77">
        <f t="shared" si="32"/>
        <v>12</v>
      </c>
    </row>
    <row r="82" spans="1:12" ht="21.95" customHeight="1">
      <c r="A82" s="82">
        <v>13</v>
      </c>
      <c r="B82" s="81" t="s">
        <v>32</v>
      </c>
      <c r="C82" s="73" t="s">
        <v>75</v>
      </c>
      <c r="D82" s="83">
        <v>36</v>
      </c>
      <c r="E82" s="83">
        <v>24</v>
      </c>
      <c r="F82" s="79">
        <v>18</v>
      </c>
      <c r="G82" s="79">
        <v>24</v>
      </c>
      <c r="H82" s="79">
        <v>25</v>
      </c>
      <c r="I82" s="79"/>
      <c r="J82" s="80">
        <f t="shared" si="30"/>
        <v>127</v>
      </c>
      <c r="K82" s="76">
        <f t="shared" si="31"/>
        <v>63.5</v>
      </c>
      <c r="L82" s="77">
        <f t="shared" si="32"/>
        <v>31</v>
      </c>
    </row>
    <row r="83" spans="1:12" ht="21.95" customHeight="1">
      <c r="A83" s="82">
        <v>14</v>
      </c>
      <c r="B83" s="81" t="s">
        <v>29</v>
      </c>
      <c r="C83" s="73" t="s">
        <v>76</v>
      </c>
      <c r="D83" s="83">
        <v>29</v>
      </c>
      <c r="E83" s="83">
        <v>18</v>
      </c>
      <c r="F83" s="79">
        <v>26</v>
      </c>
      <c r="G83" s="79">
        <v>32</v>
      </c>
      <c r="H83" s="79">
        <v>31</v>
      </c>
      <c r="I83" s="79"/>
      <c r="J83" s="80">
        <f t="shared" si="30"/>
        <v>136</v>
      </c>
      <c r="K83" s="76">
        <f t="shared" si="31"/>
        <v>68</v>
      </c>
      <c r="L83" s="77">
        <f t="shared" si="32"/>
        <v>27</v>
      </c>
    </row>
    <row r="84" spans="1:12" ht="21.95" customHeight="1">
      <c r="A84" s="82">
        <v>15</v>
      </c>
      <c r="B84" s="81" t="s">
        <v>29</v>
      </c>
      <c r="C84" s="73" t="s">
        <v>77</v>
      </c>
      <c r="D84" s="83">
        <v>33</v>
      </c>
      <c r="E84" s="83">
        <v>23</v>
      </c>
      <c r="F84" s="79">
        <v>30</v>
      </c>
      <c r="G84" s="79">
        <v>27</v>
      </c>
      <c r="H84" s="79">
        <v>30</v>
      </c>
      <c r="I84" s="79"/>
      <c r="J84" s="80">
        <f t="shared" si="30"/>
        <v>143</v>
      </c>
      <c r="K84" s="76">
        <f t="shared" si="31"/>
        <v>71.5</v>
      </c>
      <c r="L84" s="77">
        <f t="shared" si="32"/>
        <v>24</v>
      </c>
    </row>
    <row r="85" spans="1:12" ht="21.95" customHeight="1">
      <c r="A85" s="82">
        <v>16</v>
      </c>
      <c r="B85" s="81" t="s">
        <v>27</v>
      </c>
      <c r="C85" s="73" t="s">
        <v>78</v>
      </c>
      <c r="D85" s="83">
        <v>33</v>
      </c>
      <c r="E85" s="83">
        <v>31</v>
      </c>
      <c r="F85" s="79">
        <v>30</v>
      </c>
      <c r="G85" s="79">
        <v>28</v>
      </c>
      <c r="H85" s="79">
        <v>30</v>
      </c>
      <c r="I85" s="79"/>
      <c r="J85" s="80">
        <f t="shared" si="30"/>
        <v>152</v>
      </c>
      <c r="K85" s="76">
        <f t="shared" si="31"/>
        <v>76</v>
      </c>
      <c r="L85" s="77">
        <f t="shared" si="32"/>
        <v>15</v>
      </c>
    </row>
    <row r="86" spans="1:12" ht="21.95" customHeight="1">
      <c r="A86" s="82">
        <v>17</v>
      </c>
      <c r="B86" s="81" t="s">
        <v>36</v>
      </c>
      <c r="C86" s="73" t="s">
        <v>79</v>
      </c>
      <c r="D86" s="83">
        <v>29</v>
      </c>
      <c r="E86" s="83">
        <v>33</v>
      </c>
      <c r="F86" s="79">
        <v>26</v>
      </c>
      <c r="G86" s="79">
        <v>22</v>
      </c>
      <c r="H86" s="79">
        <v>29</v>
      </c>
      <c r="I86" s="79"/>
      <c r="J86" s="80">
        <f t="shared" si="30"/>
        <v>139</v>
      </c>
      <c r="K86" s="76">
        <f t="shared" si="31"/>
        <v>69.5</v>
      </c>
      <c r="L86" s="77">
        <f t="shared" si="32"/>
        <v>25</v>
      </c>
    </row>
    <row r="87" spans="1:12" ht="21.95" customHeight="1">
      <c r="A87" s="82">
        <v>18</v>
      </c>
      <c r="B87" s="81" t="s">
        <v>27</v>
      </c>
      <c r="C87" s="73" t="s">
        <v>80</v>
      </c>
      <c r="D87" s="83">
        <v>32</v>
      </c>
      <c r="E87" s="83">
        <v>20</v>
      </c>
      <c r="F87" s="79">
        <v>20</v>
      </c>
      <c r="G87" s="79">
        <v>25</v>
      </c>
      <c r="H87" s="79">
        <v>29</v>
      </c>
      <c r="I87" s="79"/>
      <c r="J87" s="80">
        <f t="shared" si="30"/>
        <v>126</v>
      </c>
      <c r="K87" s="76">
        <f t="shared" si="31"/>
        <v>63</v>
      </c>
      <c r="L87" s="77">
        <f t="shared" si="32"/>
        <v>34</v>
      </c>
    </row>
    <row r="88" spans="1:12" ht="21.95" customHeight="1">
      <c r="A88" s="82">
        <v>19</v>
      </c>
      <c r="B88" s="81" t="s">
        <v>36</v>
      </c>
      <c r="C88" s="73" t="s">
        <v>81</v>
      </c>
      <c r="D88" s="83">
        <v>28</v>
      </c>
      <c r="E88" s="83">
        <v>40</v>
      </c>
      <c r="F88" s="79">
        <v>33</v>
      </c>
      <c r="G88" s="79">
        <v>27</v>
      </c>
      <c r="H88" s="79">
        <v>33</v>
      </c>
      <c r="I88" s="79"/>
      <c r="J88" s="80">
        <f t="shared" si="30"/>
        <v>161</v>
      </c>
      <c r="K88" s="76">
        <f t="shared" si="31"/>
        <v>80.5</v>
      </c>
      <c r="L88" s="77">
        <f t="shared" si="32"/>
        <v>8</v>
      </c>
    </row>
    <row r="89" spans="1:12" ht="21.95" customHeight="1">
      <c r="A89" s="82">
        <v>20</v>
      </c>
      <c r="B89" s="81" t="s">
        <v>29</v>
      </c>
      <c r="C89" s="73" t="s">
        <v>82</v>
      </c>
      <c r="D89" s="83">
        <v>32</v>
      </c>
      <c r="E89" s="83">
        <v>39</v>
      </c>
      <c r="F89" s="79">
        <v>36</v>
      </c>
      <c r="G89" s="79">
        <v>37</v>
      </c>
      <c r="H89" s="79">
        <v>40</v>
      </c>
      <c r="I89" s="79"/>
      <c r="J89" s="80">
        <f t="shared" si="30"/>
        <v>184</v>
      </c>
      <c r="K89" s="76">
        <f t="shared" si="31"/>
        <v>92</v>
      </c>
      <c r="L89" s="77">
        <f t="shared" si="32"/>
        <v>1</v>
      </c>
    </row>
    <row r="90" spans="1:12" ht="21.95" customHeight="1">
      <c r="A90" s="82">
        <v>21</v>
      </c>
      <c r="B90" s="72" t="s">
        <v>32</v>
      </c>
      <c r="C90" s="73" t="s">
        <v>83</v>
      </c>
      <c r="D90" s="83">
        <v>26</v>
      </c>
      <c r="E90" s="83">
        <v>16</v>
      </c>
      <c r="F90" s="79">
        <v>21</v>
      </c>
      <c r="G90" s="79">
        <v>11</v>
      </c>
      <c r="H90" s="79">
        <v>20</v>
      </c>
      <c r="I90" s="79"/>
      <c r="J90" s="80">
        <f t="shared" si="30"/>
        <v>94</v>
      </c>
      <c r="K90" s="76">
        <f t="shared" si="31"/>
        <v>47</v>
      </c>
      <c r="L90" s="77">
        <f t="shared" si="32"/>
        <v>40</v>
      </c>
    </row>
    <row r="91" spans="1:12" ht="21.95" customHeight="1">
      <c r="A91" s="82">
        <v>22</v>
      </c>
      <c r="B91" s="72" t="s">
        <v>27</v>
      </c>
      <c r="C91" s="73" t="s">
        <v>84</v>
      </c>
      <c r="D91" s="83">
        <v>26</v>
      </c>
      <c r="E91" s="83">
        <v>24</v>
      </c>
      <c r="F91" s="79">
        <v>20</v>
      </c>
      <c r="G91" s="79">
        <v>12</v>
      </c>
      <c r="H91" s="79">
        <v>35</v>
      </c>
      <c r="I91" s="79"/>
      <c r="J91" s="80">
        <f t="shared" si="30"/>
        <v>117</v>
      </c>
      <c r="K91" s="76">
        <f t="shared" si="31"/>
        <v>58.5</v>
      </c>
      <c r="L91" s="77">
        <f t="shared" si="32"/>
        <v>37</v>
      </c>
    </row>
    <row r="92" spans="1:12" ht="21.95" customHeight="1">
      <c r="A92" s="82">
        <v>23</v>
      </c>
      <c r="B92" s="72" t="s">
        <v>27</v>
      </c>
      <c r="C92" s="73" t="s">
        <v>85</v>
      </c>
      <c r="D92" s="83">
        <v>23</v>
      </c>
      <c r="E92" s="83">
        <v>32</v>
      </c>
      <c r="F92" s="79">
        <v>20</v>
      </c>
      <c r="G92" s="79">
        <v>12</v>
      </c>
      <c r="H92" s="79">
        <v>24</v>
      </c>
      <c r="I92" s="79"/>
      <c r="J92" s="80">
        <f t="shared" si="30"/>
        <v>111</v>
      </c>
      <c r="K92" s="76">
        <f t="shared" si="31"/>
        <v>55.5</v>
      </c>
      <c r="L92" s="77">
        <f t="shared" si="32"/>
        <v>39</v>
      </c>
    </row>
    <row r="93" spans="1:12" ht="21.95" customHeight="1">
      <c r="A93" s="82">
        <v>24</v>
      </c>
      <c r="B93" s="72" t="s">
        <v>36</v>
      </c>
      <c r="C93" s="73" t="s">
        <v>86</v>
      </c>
      <c r="D93" s="83">
        <v>32</v>
      </c>
      <c r="E93" s="83">
        <v>28</v>
      </c>
      <c r="F93" s="79">
        <v>33</v>
      </c>
      <c r="G93" s="79">
        <v>29</v>
      </c>
      <c r="H93" s="79">
        <v>25</v>
      </c>
      <c r="I93" s="79"/>
      <c r="J93" s="80">
        <f t="shared" si="30"/>
        <v>147</v>
      </c>
      <c r="K93" s="76">
        <f t="shared" si="31"/>
        <v>73.5</v>
      </c>
      <c r="L93" s="77">
        <f t="shared" si="32"/>
        <v>19</v>
      </c>
    </row>
    <row r="94" spans="1:12" ht="21.95" customHeight="1">
      <c r="A94" s="82">
        <v>25</v>
      </c>
      <c r="B94" s="72" t="s">
        <v>32</v>
      </c>
      <c r="C94" s="73" t="s">
        <v>87</v>
      </c>
      <c r="D94" s="83">
        <v>33</v>
      </c>
      <c r="E94" s="83">
        <v>28</v>
      </c>
      <c r="F94" s="79">
        <v>33</v>
      </c>
      <c r="G94" s="79">
        <v>30</v>
      </c>
      <c r="H94" s="79">
        <v>30</v>
      </c>
      <c r="I94" s="79"/>
      <c r="J94" s="80">
        <f t="shared" si="30"/>
        <v>154</v>
      </c>
      <c r="K94" s="76">
        <f t="shared" si="31"/>
        <v>77</v>
      </c>
      <c r="L94" s="77">
        <f t="shared" si="32"/>
        <v>14</v>
      </c>
    </row>
    <row r="95" spans="1:12" ht="21.95" customHeight="1">
      <c r="A95" s="82">
        <v>26</v>
      </c>
      <c r="B95" s="81" t="s">
        <v>36</v>
      </c>
      <c r="C95" s="73" t="s">
        <v>88</v>
      </c>
      <c r="D95" s="83">
        <v>25</v>
      </c>
      <c r="E95" s="83">
        <v>36</v>
      </c>
      <c r="F95" s="79">
        <v>32</v>
      </c>
      <c r="G95" s="79">
        <v>21</v>
      </c>
      <c r="H95" s="79">
        <v>30</v>
      </c>
      <c r="I95" s="79"/>
      <c r="J95" s="80">
        <f t="shared" si="30"/>
        <v>144</v>
      </c>
      <c r="K95" s="76">
        <f t="shared" si="31"/>
        <v>72</v>
      </c>
      <c r="L95" s="77">
        <f t="shared" si="32"/>
        <v>22</v>
      </c>
    </row>
    <row r="96" spans="1:12" ht="21.95" customHeight="1">
      <c r="A96" s="82">
        <v>27</v>
      </c>
      <c r="B96" s="81" t="s">
        <v>29</v>
      </c>
      <c r="C96" s="73" t="s">
        <v>89</v>
      </c>
      <c r="D96" s="83">
        <v>30</v>
      </c>
      <c r="E96" s="83">
        <v>38</v>
      </c>
      <c r="F96" s="79">
        <v>30</v>
      </c>
      <c r="G96" s="79">
        <v>16</v>
      </c>
      <c r="H96" s="79">
        <v>30</v>
      </c>
      <c r="I96" s="79"/>
      <c r="J96" s="80">
        <f t="shared" si="30"/>
        <v>144</v>
      </c>
      <c r="K96" s="76">
        <f t="shared" si="31"/>
        <v>72</v>
      </c>
      <c r="L96" s="77">
        <f t="shared" si="32"/>
        <v>22</v>
      </c>
    </row>
    <row r="97" spans="1:12" ht="21.95" customHeight="1">
      <c r="A97" s="82">
        <v>28</v>
      </c>
      <c r="B97" s="72" t="s">
        <v>27</v>
      </c>
      <c r="C97" s="73" t="s">
        <v>90</v>
      </c>
      <c r="D97" s="83">
        <v>30</v>
      </c>
      <c r="E97" s="83">
        <v>40</v>
      </c>
      <c r="F97" s="79">
        <v>36</v>
      </c>
      <c r="G97" s="79">
        <v>33</v>
      </c>
      <c r="H97" s="79">
        <v>34</v>
      </c>
      <c r="I97" s="79"/>
      <c r="J97" s="80">
        <f t="shared" si="30"/>
        <v>173</v>
      </c>
      <c r="K97" s="76">
        <f t="shared" si="31"/>
        <v>86.5</v>
      </c>
      <c r="L97" s="77">
        <f t="shared" si="32"/>
        <v>6</v>
      </c>
    </row>
    <row r="98" spans="1:12" ht="21.95" customHeight="1">
      <c r="A98" s="82">
        <v>29</v>
      </c>
      <c r="B98" s="72" t="s">
        <v>27</v>
      </c>
      <c r="C98" s="73" t="s">
        <v>91</v>
      </c>
      <c r="D98" s="83">
        <v>27</v>
      </c>
      <c r="E98" s="83">
        <v>26</v>
      </c>
      <c r="F98" s="79">
        <v>35</v>
      </c>
      <c r="G98" s="79">
        <v>32</v>
      </c>
      <c r="H98" s="79">
        <v>37</v>
      </c>
      <c r="I98" s="79"/>
      <c r="J98" s="80">
        <f t="shared" si="30"/>
        <v>157</v>
      </c>
      <c r="K98" s="76">
        <f t="shared" si="31"/>
        <v>78.5</v>
      </c>
      <c r="L98" s="77">
        <f t="shared" si="32"/>
        <v>12</v>
      </c>
    </row>
    <row r="99" spans="1:12" ht="21.95" customHeight="1">
      <c r="A99" s="82">
        <v>30</v>
      </c>
      <c r="B99" s="72" t="s">
        <v>36</v>
      </c>
      <c r="C99" s="73" t="s">
        <v>92</v>
      </c>
      <c r="D99" s="83">
        <v>36</v>
      </c>
      <c r="E99" s="83">
        <v>32</v>
      </c>
      <c r="F99" s="79">
        <v>33</v>
      </c>
      <c r="G99" s="79">
        <v>26</v>
      </c>
      <c r="H99" s="79">
        <v>33</v>
      </c>
      <c r="I99" s="79"/>
      <c r="J99" s="80">
        <f t="shared" si="30"/>
        <v>160</v>
      </c>
      <c r="K99" s="76">
        <f t="shared" si="31"/>
        <v>80</v>
      </c>
      <c r="L99" s="77">
        <f t="shared" si="32"/>
        <v>9</v>
      </c>
    </row>
    <row r="100" spans="1:12" ht="21.95" customHeight="1">
      <c r="A100" s="82">
        <v>31</v>
      </c>
      <c r="B100" s="72" t="s">
        <v>32</v>
      </c>
      <c r="C100" s="73" t="s">
        <v>93</v>
      </c>
      <c r="D100" s="83">
        <v>32</v>
      </c>
      <c r="E100" s="83">
        <v>19</v>
      </c>
      <c r="F100" s="79">
        <v>27</v>
      </c>
      <c r="G100" s="79">
        <v>17</v>
      </c>
      <c r="H100" s="79">
        <v>17</v>
      </c>
      <c r="I100" s="79"/>
      <c r="J100" s="80">
        <f t="shared" si="30"/>
        <v>112</v>
      </c>
      <c r="K100" s="76">
        <f t="shared" si="31"/>
        <v>56</v>
      </c>
      <c r="L100" s="77">
        <f t="shared" si="32"/>
        <v>38</v>
      </c>
    </row>
    <row r="101" spans="1:12" ht="21.95" customHeight="1">
      <c r="A101" s="82">
        <v>32</v>
      </c>
      <c r="B101" s="72" t="s">
        <v>29</v>
      </c>
      <c r="C101" s="73" t="s">
        <v>94</v>
      </c>
      <c r="D101" s="83">
        <v>33</v>
      </c>
      <c r="E101" s="83">
        <v>38</v>
      </c>
      <c r="F101" s="79">
        <v>35</v>
      </c>
      <c r="G101" s="79">
        <v>37</v>
      </c>
      <c r="H101" s="79">
        <v>40</v>
      </c>
      <c r="I101" s="79"/>
      <c r="J101" s="80">
        <f t="shared" si="30"/>
        <v>183</v>
      </c>
      <c r="K101" s="76">
        <f t="shared" si="31"/>
        <v>91.5</v>
      </c>
      <c r="L101" s="77">
        <f t="shared" si="32"/>
        <v>3</v>
      </c>
    </row>
    <row r="102" spans="1:12" ht="21.95" customHeight="1">
      <c r="A102" s="82">
        <v>33</v>
      </c>
      <c r="B102" s="81" t="s">
        <v>27</v>
      </c>
      <c r="C102" s="73" t="s">
        <v>95</v>
      </c>
      <c r="D102" s="83">
        <v>31</v>
      </c>
      <c r="E102" s="83">
        <v>38</v>
      </c>
      <c r="F102" s="79">
        <v>38</v>
      </c>
      <c r="G102" s="79">
        <v>37</v>
      </c>
      <c r="H102" s="79">
        <v>40</v>
      </c>
      <c r="I102" s="79"/>
      <c r="J102" s="80">
        <f t="shared" si="30"/>
        <v>184</v>
      </c>
      <c r="K102" s="76">
        <f t="shared" si="31"/>
        <v>92</v>
      </c>
      <c r="L102" s="77">
        <f t="shared" si="32"/>
        <v>1</v>
      </c>
    </row>
    <row r="103" spans="1:12" ht="21.95" customHeight="1">
      <c r="A103" s="82">
        <v>34</v>
      </c>
      <c r="B103" s="81" t="s">
        <v>36</v>
      </c>
      <c r="C103" s="73" t="s">
        <v>96</v>
      </c>
      <c r="D103" s="83">
        <v>36</v>
      </c>
      <c r="E103" s="83">
        <v>30</v>
      </c>
      <c r="F103" s="79">
        <v>28</v>
      </c>
      <c r="G103" s="79">
        <v>24</v>
      </c>
      <c r="H103" s="79">
        <v>32</v>
      </c>
      <c r="I103" s="79"/>
      <c r="J103" s="80">
        <f t="shared" si="30"/>
        <v>150</v>
      </c>
      <c r="K103" s="76">
        <f t="shared" si="31"/>
        <v>75</v>
      </c>
      <c r="L103" s="77">
        <f t="shared" si="32"/>
        <v>17</v>
      </c>
    </row>
    <row r="104" spans="1:12" ht="21.95" customHeight="1">
      <c r="A104" s="82">
        <v>35</v>
      </c>
      <c r="B104" s="72" t="s">
        <v>27</v>
      </c>
      <c r="C104" s="73" t="s">
        <v>97</v>
      </c>
      <c r="D104" s="83">
        <v>33</v>
      </c>
      <c r="E104" s="83">
        <v>35</v>
      </c>
      <c r="F104" s="79">
        <v>25</v>
      </c>
      <c r="G104" s="79">
        <v>30</v>
      </c>
      <c r="H104" s="79">
        <v>27</v>
      </c>
      <c r="I104" s="79"/>
      <c r="J104" s="80">
        <f t="shared" si="30"/>
        <v>150</v>
      </c>
      <c r="K104" s="76">
        <f t="shared" si="31"/>
        <v>75</v>
      </c>
      <c r="L104" s="77">
        <f t="shared" si="32"/>
        <v>17</v>
      </c>
    </row>
    <row r="105" spans="1:12" ht="21.95" customHeight="1">
      <c r="A105" s="82">
        <v>36</v>
      </c>
      <c r="B105" s="72" t="s">
        <v>27</v>
      </c>
      <c r="C105" s="73" t="s">
        <v>98</v>
      </c>
      <c r="D105" s="83">
        <v>31</v>
      </c>
      <c r="E105" s="83">
        <v>34</v>
      </c>
      <c r="F105" s="79">
        <v>30</v>
      </c>
      <c r="G105" s="79">
        <v>33</v>
      </c>
      <c r="H105" s="79">
        <v>32</v>
      </c>
      <c r="I105" s="79"/>
      <c r="J105" s="80">
        <f t="shared" si="30"/>
        <v>160</v>
      </c>
      <c r="K105" s="76">
        <f t="shared" si="31"/>
        <v>80</v>
      </c>
      <c r="L105" s="77">
        <f t="shared" si="32"/>
        <v>9</v>
      </c>
    </row>
    <row r="106" spans="1:12" ht="21.95" customHeight="1">
      <c r="A106" s="82">
        <v>37</v>
      </c>
      <c r="B106" s="72" t="s">
        <v>32</v>
      </c>
      <c r="C106" s="73" t="s">
        <v>99</v>
      </c>
      <c r="D106" s="83">
        <v>24</v>
      </c>
      <c r="E106" s="83">
        <v>31</v>
      </c>
      <c r="F106" s="79">
        <v>20</v>
      </c>
      <c r="G106" s="79">
        <v>23</v>
      </c>
      <c r="H106" s="79">
        <v>22</v>
      </c>
      <c r="I106" s="79"/>
      <c r="J106" s="80">
        <f t="shared" si="30"/>
        <v>120</v>
      </c>
      <c r="K106" s="76">
        <f t="shared" si="31"/>
        <v>60</v>
      </c>
      <c r="L106" s="77">
        <f t="shared" si="32"/>
        <v>36</v>
      </c>
    </row>
    <row r="107" spans="1:12" ht="21.95" customHeight="1">
      <c r="A107" s="82">
        <v>38</v>
      </c>
      <c r="B107" s="72" t="s">
        <v>32</v>
      </c>
      <c r="C107" s="73" t="s">
        <v>100</v>
      </c>
      <c r="D107" s="83">
        <v>26</v>
      </c>
      <c r="E107" s="83">
        <v>36</v>
      </c>
      <c r="F107" s="79">
        <v>32</v>
      </c>
      <c r="G107" s="79">
        <v>35</v>
      </c>
      <c r="H107" s="79">
        <v>29</v>
      </c>
      <c r="I107" s="79"/>
      <c r="J107" s="80">
        <f t="shared" si="30"/>
        <v>158</v>
      </c>
      <c r="K107" s="76">
        <f t="shared" si="31"/>
        <v>79</v>
      </c>
      <c r="L107" s="77">
        <f t="shared" si="32"/>
        <v>11</v>
      </c>
    </row>
    <row r="108" spans="1:12" ht="21.95" customHeight="1">
      <c r="A108" s="82">
        <v>39</v>
      </c>
      <c r="B108" s="72" t="s">
        <v>36</v>
      </c>
      <c r="C108" s="73" t="s">
        <v>101</v>
      </c>
      <c r="D108" s="83">
        <v>30</v>
      </c>
      <c r="E108" s="83">
        <v>26</v>
      </c>
      <c r="F108" s="79">
        <v>26</v>
      </c>
      <c r="G108" s="79">
        <v>26</v>
      </c>
      <c r="H108" s="79">
        <v>39</v>
      </c>
      <c r="I108" s="79"/>
      <c r="J108" s="80">
        <f t="shared" si="30"/>
        <v>147</v>
      </c>
      <c r="K108" s="76">
        <f t="shared" si="31"/>
        <v>73.5</v>
      </c>
      <c r="L108" s="77">
        <f t="shared" si="32"/>
        <v>19</v>
      </c>
    </row>
    <row r="109" spans="1:12" ht="21.95" customHeight="1">
      <c r="A109" s="82">
        <v>40</v>
      </c>
      <c r="B109" s="72" t="s">
        <v>36</v>
      </c>
      <c r="C109" s="73" t="s">
        <v>102</v>
      </c>
      <c r="D109" s="83">
        <v>37</v>
      </c>
      <c r="E109" s="83">
        <v>38</v>
      </c>
      <c r="F109" s="79">
        <v>35</v>
      </c>
      <c r="G109" s="79">
        <v>29</v>
      </c>
      <c r="H109" s="79">
        <v>38</v>
      </c>
      <c r="I109" s="79"/>
      <c r="J109" s="80">
        <f t="shared" si="30"/>
        <v>177</v>
      </c>
      <c r="K109" s="76">
        <f t="shared" si="31"/>
        <v>88.5</v>
      </c>
      <c r="L109" s="77">
        <f t="shared" si="32"/>
        <v>4</v>
      </c>
    </row>
    <row r="110" spans="1:12" ht="21.95" customHeight="1">
      <c r="A110" s="82">
        <v>41</v>
      </c>
      <c r="B110" s="72" t="s">
        <v>32</v>
      </c>
      <c r="C110" s="73" t="s">
        <v>103</v>
      </c>
      <c r="D110" s="83">
        <v>22</v>
      </c>
      <c r="E110" s="83">
        <v>31</v>
      </c>
      <c r="F110" s="79">
        <v>27</v>
      </c>
      <c r="G110" s="79">
        <v>27</v>
      </c>
      <c r="H110" s="79">
        <v>24</v>
      </c>
      <c r="I110" s="79"/>
      <c r="J110" s="80">
        <f t="shared" si="30"/>
        <v>131</v>
      </c>
      <c r="K110" s="76">
        <f t="shared" si="31"/>
        <v>65.5</v>
      </c>
      <c r="L110" s="77">
        <f t="shared" si="32"/>
        <v>29</v>
      </c>
    </row>
    <row r="111" spans="1:12" ht="15.75">
      <c r="A111" s="82">
        <v>42</v>
      </c>
      <c r="B111" s="72"/>
      <c r="C111" s="73"/>
      <c r="D111" s="83"/>
      <c r="E111" s="83"/>
      <c r="F111" s="79"/>
      <c r="G111" s="79"/>
      <c r="H111" s="79"/>
      <c r="I111" s="79"/>
      <c r="J111" s="80"/>
      <c r="K111" s="85"/>
      <c r="L111" s="86"/>
    </row>
    <row r="112" spans="1:12" ht="15.75">
      <c r="A112" s="82">
        <v>43</v>
      </c>
      <c r="B112" s="72"/>
      <c r="C112" s="73"/>
      <c r="D112" s="83"/>
      <c r="E112" s="83"/>
      <c r="F112" s="79"/>
      <c r="G112" s="79"/>
      <c r="H112" s="79"/>
      <c r="I112" s="79"/>
      <c r="J112" s="80"/>
      <c r="K112" s="85"/>
      <c r="L112" s="86"/>
    </row>
    <row r="113" spans="1:12" ht="15.75">
      <c r="A113" s="82">
        <v>44</v>
      </c>
      <c r="B113" s="72"/>
      <c r="C113" s="73"/>
      <c r="D113" s="83"/>
      <c r="E113" s="83"/>
      <c r="F113" s="79"/>
      <c r="G113" s="79"/>
      <c r="H113" s="79"/>
      <c r="I113" s="79"/>
      <c r="J113" s="80"/>
      <c r="K113" s="85"/>
      <c r="L113" s="86"/>
    </row>
    <row r="114" spans="1:12" ht="16.5" thickBot="1">
      <c r="A114" s="87">
        <v>45</v>
      </c>
      <c r="B114" s="88"/>
      <c r="C114" s="89"/>
      <c r="D114" s="90"/>
      <c r="E114" s="90"/>
      <c r="F114" s="91"/>
      <c r="G114" s="91"/>
      <c r="H114" s="91"/>
      <c r="I114" s="91"/>
      <c r="J114" s="92"/>
      <c r="K114" s="93"/>
      <c r="L114" s="94"/>
    </row>
    <row r="115" spans="1:12" ht="15.75">
      <c r="A115" s="209" t="s">
        <v>4</v>
      </c>
      <c r="B115" s="210"/>
      <c r="C115" s="211"/>
      <c r="D115" s="95">
        <f>COUNTIF(D70:D114,"&gt;=0")</f>
        <v>41</v>
      </c>
      <c r="E115" s="95">
        <f t="shared" ref="E115:H115" si="33">COUNTIF(E70:E114,"&gt;=0")</f>
        <v>41</v>
      </c>
      <c r="F115" s="95">
        <f t="shared" si="33"/>
        <v>41</v>
      </c>
      <c r="G115" s="95">
        <f t="shared" si="33"/>
        <v>41</v>
      </c>
      <c r="H115" s="96">
        <f t="shared" si="33"/>
        <v>41</v>
      </c>
      <c r="I115" s="117"/>
      <c r="J115" s="97"/>
      <c r="K115" s="97"/>
      <c r="L115" s="98"/>
    </row>
    <row r="116" spans="1:12" ht="15.75">
      <c r="A116" s="212" t="s">
        <v>5</v>
      </c>
      <c r="B116" s="213"/>
      <c r="C116" s="214"/>
      <c r="D116" s="99">
        <f>COUNTIF(D70:D114,"&gt;=13")</f>
        <v>41</v>
      </c>
      <c r="E116" s="99">
        <f t="shared" ref="E116:H116" si="34">COUNTIF(E70:E114,"&gt;=13")</f>
        <v>41</v>
      </c>
      <c r="F116" s="99">
        <f t="shared" si="34"/>
        <v>41</v>
      </c>
      <c r="G116" s="99">
        <f t="shared" si="34"/>
        <v>37</v>
      </c>
      <c r="H116" s="99">
        <f t="shared" si="34"/>
        <v>41</v>
      </c>
      <c r="I116" s="114"/>
      <c r="J116" s="97"/>
      <c r="K116" s="97"/>
      <c r="L116" s="98"/>
    </row>
    <row r="117" spans="1:12" ht="15.75">
      <c r="A117" s="212" t="s">
        <v>6</v>
      </c>
      <c r="B117" s="213"/>
      <c r="C117" s="214"/>
      <c r="D117" s="100">
        <f>D116/D115</f>
        <v>1</v>
      </c>
      <c r="E117" s="100">
        <f t="shared" ref="E117:H117" si="35">E116/E115</f>
        <v>1</v>
      </c>
      <c r="F117" s="100">
        <f t="shared" si="35"/>
        <v>1</v>
      </c>
      <c r="G117" s="100">
        <f t="shared" si="35"/>
        <v>0.90243902439024393</v>
      </c>
      <c r="H117" s="101">
        <f t="shared" si="35"/>
        <v>1</v>
      </c>
      <c r="I117" s="118"/>
      <c r="J117" s="97"/>
      <c r="K117" s="97"/>
      <c r="L117" s="98"/>
    </row>
    <row r="118" spans="1:12" ht="15.75">
      <c r="A118" s="212" t="s">
        <v>7</v>
      </c>
      <c r="B118" s="213"/>
      <c r="C118" s="214"/>
      <c r="D118" s="102">
        <f>SUM(D70:D114)*2.5/D115</f>
        <v>73.658536585365852</v>
      </c>
      <c r="E118" s="102">
        <f t="shared" ref="E118:H118" si="36">SUM(E70:E114)*2.5/E115</f>
        <v>76.341463414634148</v>
      </c>
      <c r="F118" s="102">
        <f t="shared" si="36"/>
        <v>69.451219512195124</v>
      </c>
      <c r="G118" s="102">
        <f t="shared" si="36"/>
        <v>65.792682926829272</v>
      </c>
      <c r="H118" s="103">
        <f t="shared" si="36"/>
        <v>74.878048780487802</v>
      </c>
      <c r="I118" s="119"/>
      <c r="J118" s="97"/>
      <c r="K118" s="97"/>
      <c r="L118" s="98"/>
    </row>
    <row r="119" spans="1:12" ht="15.75">
      <c r="A119" s="205" t="s">
        <v>17</v>
      </c>
      <c r="B119" s="206"/>
      <c r="C119" s="207"/>
      <c r="D119" s="99">
        <f>COUNTIF(D70:D114,"&lt;=40")-D120-D121-D122-D123</f>
        <v>4</v>
      </c>
      <c r="E119" s="99">
        <f t="shared" ref="E119:H119" si="37">COUNTIF(E70:E114,"&lt;=40")-E120-E121-E122-E123</f>
        <v>13</v>
      </c>
      <c r="F119" s="99">
        <f t="shared" si="37"/>
        <v>4</v>
      </c>
      <c r="G119" s="99">
        <f t="shared" si="37"/>
        <v>4</v>
      </c>
      <c r="H119" s="104">
        <f t="shared" si="37"/>
        <v>6</v>
      </c>
      <c r="I119" s="114"/>
      <c r="J119" s="97"/>
      <c r="K119" s="98"/>
      <c r="L119" s="105"/>
    </row>
    <row r="120" spans="1:12" ht="15.75">
      <c r="A120" s="205" t="s">
        <v>18</v>
      </c>
      <c r="B120" s="206"/>
      <c r="C120" s="207"/>
      <c r="D120" s="99">
        <f>COUNTIF(D70:D114,"&lt;36")-D121-D122-D123</f>
        <v>20</v>
      </c>
      <c r="E120" s="99">
        <f t="shared" ref="E120:H120" si="38">COUNTIF(E70:E114,"&lt;36")-E121-E122-E123</f>
        <v>13</v>
      </c>
      <c r="F120" s="99">
        <f t="shared" si="38"/>
        <v>16</v>
      </c>
      <c r="G120" s="99">
        <f t="shared" si="38"/>
        <v>9</v>
      </c>
      <c r="H120" s="104">
        <f t="shared" si="38"/>
        <v>19</v>
      </c>
      <c r="I120" s="114"/>
      <c r="J120" s="97"/>
      <c r="K120" s="98"/>
      <c r="L120" s="106"/>
    </row>
    <row r="121" spans="1:12" ht="15.75">
      <c r="A121" s="205" t="s">
        <v>13</v>
      </c>
      <c r="B121" s="206"/>
      <c r="C121" s="207"/>
      <c r="D121" s="99">
        <f>COUNTIF(D70:D114,"&lt;30")-D122-D123</f>
        <v>12</v>
      </c>
      <c r="E121" s="99">
        <f t="shared" ref="E121:H121" si="39">COUNTIF(E70:E114,"&lt;30")-E122-E123</f>
        <v>7</v>
      </c>
      <c r="F121" s="99">
        <f t="shared" si="39"/>
        <v>9</v>
      </c>
      <c r="G121" s="99">
        <f t="shared" si="39"/>
        <v>17</v>
      </c>
      <c r="H121" s="104">
        <f t="shared" si="39"/>
        <v>11</v>
      </c>
      <c r="I121" s="114"/>
      <c r="J121" s="97"/>
      <c r="K121" s="98"/>
      <c r="L121" s="106"/>
    </row>
    <row r="122" spans="1:12" ht="15.75">
      <c r="A122" s="205" t="s">
        <v>19</v>
      </c>
      <c r="B122" s="206"/>
      <c r="C122" s="207"/>
      <c r="D122" s="99">
        <f>COUNTIF(D70:D114,"&lt;24")-D123</f>
        <v>5</v>
      </c>
      <c r="E122" s="99">
        <f t="shared" ref="E122:H122" si="40">COUNTIF(E70:E114,"&lt;24")-E123</f>
        <v>8</v>
      </c>
      <c r="F122" s="99">
        <f t="shared" si="40"/>
        <v>12</v>
      </c>
      <c r="G122" s="99">
        <f t="shared" si="40"/>
        <v>7</v>
      </c>
      <c r="H122" s="104">
        <f t="shared" si="40"/>
        <v>5</v>
      </c>
      <c r="I122" s="114"/>
      <c r="J122" s="97"/>
      <c r="K122" s="98"/>
      <c r="L122" s="106"/>
    </row>
    <row r="123" spans="1:12" ht="15.75">
      <c r="A123" s="205" t="s">
        <v>20</v>
      </c>
      <c r="B123" s="206"/>
      <c r="C123" s="207"/>
      <c r="D123" s="99">
        <f>COUNTIF(D70:D114,"&lt;13")</f>
        <v>0</v>
      </c>
      <c r="E123" s="99">
        <f t="shared" ref="E123:H123" si="41">COUNTIF(E70:E114,"&lt;13")</f>
        <v>0</v>
      </c>
      <c r="F123" s="99">
        <f t="shared" si="41"/>
        <v>0</v>
      </c>
      <c r="G123" s="99">
        <f t="shared" si="41"/>
        <v>4</v>
      </c>
      <c r="H123" s="104">
        <f t="shared" si="41"/>
        <v>0</v>
      </c>
      <c r="I123" s="114"/>
      <c r="J123" s="107"/>
      <c r="K123" s="98"/>
      <c r="L123" s="105"/>
    </row>
    <row r="124" spans="1:12" ht="15.75">
      <c r="A124" s="205" t="s">
        <v>17</v>
      </c>
      <c r="B124" s="206"/>
      <c r="C124" s="207"/>
      <c r="D124" s="108">
        <f>D119/D115  *100</f>
        <v>9.7560975609756095</v>
      </c>
      <c r="E124" s="108">
        <f t="shared" ref="E124:H124" si="42">E119/E115  *100</f>
        <v>31.707317073170731</v>
      </c>
      <c r="F124" s="108">
        <f t="shared" si="42"/>
        <v>9.7560975609756095</v>
      </c>
      <c r="G124" s="108">
        <f t="shared" si="42"/>
        <v>9.7560975609756095</v>
      </c>
      <c r="H124" s="104">
        <f t="shared" si="42"/>
        <v>14.634146341463413</v>
      </c>
      <c r="I124" s="114"/>
      <c r="J124" s="107"/>
      <c r="K124" s="107"/>
      <c r="L124" s="98"/>
    </row>
    <row r="125" spans="1:12" ht="15.75">
      <c r="A125" s="205" t="s">
        <v>18</v>
      </c>
      <c r="B125" s="206"/>
      <c r="C125" s="207"/>
      <c r="D125" s="108">
        <f>D120/D115  *100</f>
        <v>48.780487804878049</v>
      </c>
      <c r="E125" s="108">
        <f t="shared" ref="E125:H125" si="43">E120/E115  *100</f>
        <v>31.707317073170731</v>
      </c>
      <c r="F125" s="108">
        <f t="shared" si="43"/>
        <v>39.024390243902438</v>
      </c>
      <c r="G125" s="108">
        <f t="shared" si="43"/>
        <v>21.951219512195124</v>
      </c>
      <c r="H125" s="104">
        <f t="shared" si="43"/>
        <v>46.341463414634148</v>
      </c>
      <c r="I125" s="114"/>
      <c r="J125" s="107"/>
      <c r="K125" s="107"/>
      <c r="L125" s="98"/>
    </row>
    <row r="126" spans="1:12" ht="15.75">
      <c r="A126" s="205" t="s">
        <v>13</v>
      </c>
      <c r="B126" s="206"/>
      <c r="C126" s="207"/>
      <c r="D126" s="108">
        <f>D121/D115  *100</f>
        <v>29.268292682926827</v>
      </c>
      <c r="E126" s="108">
        <f t="shared" ref="E126:H126" si="44">E121/E115  *100</f>
        <v>17.073170731707318</v>
      </c>
      <c r="F126" s="108">
        <f t="shared" si="44"/>
        <v>21.951219512195124</v>
      </c>
      <c r="G126" s="108">
        <f t="shared" si="44"/>
        <v>41.463414634146339</v>
      </c>
      <c r="H126" s="104">
        <f t="shared" si="44"/>
        <v>26.829268292682929</v>
      </c>
      <c r="I126" s="114"/>
      <c r="J126" s="107"/>
      <c r="K126" s="107"/>
      <c r="L126" s="98"/>
    </row>
    <row r="127" spans="1:12" ht="15.75">
      <c r="A127" s="205" t="s">
        <v>19</v>
      </c>
      <c r="B127" s="206"/>
      <c r="C127" s="207"/>
      <c r="D127" s="108">
        <f>D122/D115  *100</f>
        <v>12.195121951219512</v>
      </c>
      <c r="E127" s="108">
        <f t="shared" ref="E127:H127" si="45">E122/E115  *100</f>
        <v>19.512195121951219</v>
      </c>
      <c r="F127" s="108">
        <f t="shared" si="45"/>
        <v>29.268292682926827</v>
      </c>
      <c r="G127" s="108">
        <f t="shared" si="45"/>
        <v>17.073170731707318</v>
      </c>
      <c r="H127" s="104">
        <f t="shared" si="45"/>
        <v>12.195121951219512</v>
      </c>
      <c r="I127" s="114"/>
      <c r="J127" s="107"/>
      <c r="K127" s="107"/>
      <c r="L127" s="98"/>
    </row>
    <row r="128" spans="1:12" ht="16.5" thickBot="1">
      <c r="A128" s="218" t="s">
        <v>20</v>
      </c>
      <c r="B128" s="219"/>
      <c r="C128" s="220"/>
      <c r="D128" s="109">
        <f>D123/D115  *100</f>
        <v>0</v>
      </c>
      <c r="E128" s="109">
        <f t="shared" ref="E128:H128" si="46">E123/E115  *100</f>
        <v>0</v>
      </c>
      <c r="F128" s="109">
        <f t="shared" si="46"/>
        <v>0</v>
      </c>
      <c r="G128" s="109">
        <f t="shared" si="46"/>
        <v>9.7560975609756095</v>
      </c>
      <c r="H128" s="110">
        <f t="shared" si="46"/>
        <v>0</v>
      </c>
      <c r="I128" s="114"/>
      <c r="J128" s="107"/>
      <c r="K128" s="107"/>
      <c r="L128" s="98"/>
    </row>
    <row r="129" spans="1:12" ht="15.75">
      <c r="A129" s="111"/>
      <c r="B129" s="111"/>
      <c r="C129" s="111"/>
      <c r="D129" s="107"/>
      <c r="E129" s="107"/>
      <c r="F129" s="107"/>
      <c r="G129" s="107"/>
      <c r="H129" s="107"/>
      <c r="I129" s="114"/>
      <c r="J129" s="107"/>
      <c r="K129" s="107"/>
      <c r="L129" s="98"/>
    </row>
    <row r="130" spans="1:12" ht="15.75">
      <c r="A130" s="221" t="s">
        <v>21</v>
      </c>
      <c r="B130" s="221"/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</row>
    <row r="132" spans="1:12" ht="15.75">
      <c r="A132" s="196" t="s">
        <v>0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</row>
    <row r="133" spans="1:12" ht="16.5" thickBot="1">
      <c r="A133" s="204" t="s">
        <v>107</v>
      </c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</row>
    <row r="134" spans="1:12" ht="16.5" thickBot="1">
      <c r="A134" s="3" t="s">
        <v>8</v>
      </c>
      <c r="B134" s="4" t="s">
        <v>9</v>
      </c>
      <c r="C134" s="4" t="s">
        <v>14</v>
      </c>
      <c r="D134" s="4" t="s">
        <v>1</v>
      </c>
      <c r="E134" s="4" t="s">
        <v>15</v>
      </c>
      <c r="F134" s="4" t="s">
        <v>10</v>
      </c>
      <c r="G134" s="4" t="s">
        <v>11</v>
      </c>
      <c r="H134" s="4" t="s">
        <v>12</v>
      </c>
      <c r="I134" s="4"/>
      <c r="J134" s="4" t="s">
        <v>2</v>
      </c>
      <c r="K134" s="4" t="s">
        <v>3</v>
      </c>
      <c r="L134" s="5" t="s">
        <v>16</v>
      </c>
    </row>
    <row r="135" spans="1:12" ht="21.95" customHeight="1">
      <c r="A135" s="6">
        <v>1</v>
      </c>
      <c r="B135" s="7" t="s">
        <v>29</v>
      </c>
      <c r="C135" s="8" t="s">
        <v>63</v>
      </c>
      <c r="D135" s="9">
        <v>28</v>
      </c>
      <c r="E135" s="9">
        <v>25</v>
      </c>
      <c r="F135" s="9">
        <v>27</v>
      </c>
      <c r="G135" s="9">
        <v>32</v>
      </c>
      <c r="H135" s="9">
        <v>27</v>
      </c>
      <c r="I135" s="9"/>
      <c r="J135" s="10">
        <f>SUM(D135:H135)</f>
        <v>139</v>
      </c>
      <c r="K135" s="11">
        <f>J135/5*2.5</f>
        <v>69.5</v>
      </c>
      <c r="L135" s="12">
        <f>RANK(K135,K$135:K$175)</f>
        <v>13</v>
      </c>
    </row>
    <row r="136" spans="1:12" ht="21.95" customHeight="1">
      <c r="A136" s="13">
        <v>2</v>
      </c>
      <c r="B136" s="7" t="s">
        <v>29</v>
      </c>
      <c r="C136" s="8" t="s">
        <v>64</v>
      </c>
      <c r="D136" s="14">
        <v>28</v>
      </c>
      <c r="E136" s="14">
        <v>17</v>
      </c>
      <c r="F136" s="14">
        <v>26</v>
      </c>
      <c r="G136" s="14">
        <v>31</v>
      </c>
      <c r="H136" s="14">
        <v>25</v>
      </c>
      <c r="I136" s="14"/>
      <c r="J136" s="15">
        <f t="shared" ref="J136:J175" si="47">SUM(D136:H136)</f>
        <v>127</v>
      </c>
      <c r="K136" s="11">
        <f t="shared" ref="K136:K175" si="48">J136/5*2.5</f>
        <v>63.5</v>
      </c>
      <c r="L136" s="12">
        <f t="shared" ref="L136:L175" si="49">RANK(K136,K$135:K$175)</f>
        <v>19</v>
      </c>
    </row>
    <row r="137" spans="1:12" ht="21.95" customHeight="1">
      <c r="A137" s="13">
        <v>3</v>
      </c>
      <c r="B137" s="7" t="s">
        <v>27</v>
      </c>
      <c r="C137" s="8" t="s">
        <v>65</v>
      </c>
      <c r="D137" s="14">
        <v>31</v>
      </c>
      <c r="E137" s="14">
        <v>38</v>
      </c>
      <c r="F137" s="14">
        <v>33</v>
      </c>
      <c r="G137" s="14">
        <v>32</v>
      </c>
      <c r="H137" s="14">
        <v>32</v>
      </c>
      <c r="I137" s="14"/>
      <c r="J137" s="15">
        <f t="shared" si="47"/>
        <v>166</v>
      </c>
      <c r="K137" s="11">
        <f t="shared" si="48"/>
        <v>83</v>
      </c>
      <c r="L137" s="12">
        <f t="shared" si="49"/>
        <v>6</v>
      </c>
    </row>
    <row r="138" spans="1:12" ht="21.95" customHeight="1">
      <c r="A138" s="13">
        <v>4</v>
      </c>
      <c r="B138" s="7" t="s">
        <v>29</v>
      </c>
      <c r="C138" s="8" t="s">
        <v>66</v>
      </c>
      <c r="D138" s="14">
        <v>26</v>
      </c>
      <c r="E138" s="14">
        <v>16</v>
      </c>
      <c r="F138" s="14">
        <v>17</v>
      </c>
      <c r="G138" s="14">
        <v>22</v>
      </c>
      <c r="H138" s="14">
        <v>25</v>
      </c>
      <c r="I138" s="14"/>
      <c r="J138" s="15">
        <f t="shared" si="47"/>
        <v>106</v>
      </c>
      <c r="K138" s="11">
        <f t="shared" si="48"/>
        <v>53</v>
      </c>
      <c r="L138" s="12">
        <f t="shared" si="49"/>
        <v>34</v>
      </c>
    </row>
    <row r="139" spans="1:12" ht="21.95" customHeight="1">
      <c r="A139" s="13">
        <v>5</v>
      </c>
      <c r="B139" s="18" t="s">
        <v>29</v>
      </c>
      <c r="C139" s="8" t="s">
        <v>67</v>
      </c>
      <c r="D139" s="14">
        <v>16</v>
      </c>
      <c r="E139" s="14">
        <v>16</v>
      </c>
      <c r="F139" s="14">
        <v>13</v>
      </c>
      <c r="G139" s="14">
        <v>17</v>
      </c>
      <c r="H139" s="14">
        <v>17</v>
      </c>
      <c r="I139" s="14"/>
      <c r="J139" s="15">
        <f t="shared" si="47"/>
        <v>79</v>
      </c>
      <c r="K139" s="11">
        <f t="shared" si="48"/>
        <v>39.5</v>
      </c>
      <c r="L139" s="12">
        <f t="shared" si="49"/>
        <v>41</v>
      </c>
    </row>
    <row r="140" spans="1:12" ht="21.95" customHeight="1">
      <c r="A140" s="13">
        <v>6</v>
      </c>
      <c r="B140" s="18" t="s">
        <v>27</v>
      </c>
      <c r="C140" s="8" t="s">
        <v>68</v>
      </c>
      <c r="D140" s="14">
        <v>25</v>
      </c>
      <c r="E140" s="14">
        <v>27</v>
      </c>
      <c r="F140" s="14">
        <v>21</v>
      </c>
      <c r="G140" s="14">
        <v>16</v>
      </c>
      <c r="H140" s="14">
        <v>28</v>
      </c>
      <c r="I140" s="14"/>
      <c r="J140" s="15">
        <f t="shared" si="47"/>
        <v>117</v>
      </c>
      <c r="K140" s="11">
        <f t="shared" si="48"/>
        <v>58.5</v>
      </c>
      <c r="L140" s="12">
        <f t="shared" si="49"/>
        <v>27</v>
      </c>
    </row>
    <row r="141" spans="1:12" ht="21.95" customHeight="1">
      <c r="A141" s="19">
        <v>7</v>
      </c>
      <c r="B141" s="18" t="s">
        <v>27</v>
      </c>
      <c r="C141" s="8" t="s">
        <v>69</v>
      </c>
      <c r="D141" s="20">
        <v>30</v>
      </c>
      <c r="E141" s="20">
        <v>40</v>
      </c>
      <c r="F141" s="14">
        <v>38</v>
      </c>
      <c r="G141" s="14">
        <v>33</v>
      </c>
      <c r="H141" s="14">
        <v>39</v>
      </c>
      <c r="I141" s="14"/>
      <c r="J141" s="15">
        <f t="shared" si="47"/>
        <v>180</v>
      </c>
      <c r="K141" s="11">
        <f t="shared" si="48"/>
        <v>90</v>
      </c>
      <c r="L141" s="12">
        <f t="shared" si="49"/>
        <v>2</v>
      </c>
    </row>
    <row r="142" spans="1:12" ht="21.95" customHeight="1">
      <c r="A142" s="19">
        <v>8</v>
      </c>
      <c r="B142" s="18" t="s">
        <v>32</v>
      </c>
      <c r="C142" s="8" t="s">
        <v>70</v>
      </c>
      <c r="D142" s="20">
        <v>27</v>
      </c>
      <c r="E142" s="20">
        <v>16</v>
      </c>
      <c r="F142" s="14">
        <v>13</v>
      </c>
      <c r="G142" s="14">
        <v>20</v>
      </c>
      <c r="H142" s="14">
        <v>21</v>
      </c>
      <c r="I142" s="14"/>
      <c r="J142" s="15">
        <f t="shared" si="47"/>
        <v>97</v>
      </c>
      <c r="K142" s="11">
        <f t="shared" si="48"/>
        <v>48.5</v>
      </c>
      <c r="L142" s="12">
        <f t="shared" si="49"/>
        <v>39</v>
      </c>
    </row>
    <row r="143" spans="1:12" ht="21.95" customHeight="1">
      <c r="A143" s="19">
        <v>9</v>
      </c>
      <c r="B143" s="18" t="s">
        <v>32</v>
      </c>
      <c r="C143" s="8" t="s">
        <v>71</v>
      </c>
      <c r="D143" s="21">
        <v>27</v>
      </c>
      <c r="E143" s="21">
        <v>16</v>
      </c>
      <c r="F143" s="14">
        <v>24</v>
      </c>
      <c r="G143" s="14">
        <v>26</v>
      </c>
      <c r="H143" s="14">
        <v>23</v>
      </c>
      <c r="I143" s="14"/>
      <c r="J143" s="15">
        <f t="shared" si="47"/>
        <v>116</v>
      </c>
      <c r="K143" s="11">
        <f t="shared" si="48"/>
        <v>58</v>
      </c>
      <c r="L143" s="12">
        <f t="shared" si="49"/>
        <v>29</v>
      </c>
    </row>
    <row r="144" spans="1:12" ht="21.95" customHeight="1">
      <c r="A144" s="19">
        <v>10</v>
      </c>
      <c r="B144" s="18" t="s">
        <v>36</v>
      </c>
      <c r="C144" s="8" t="s">
        <v>72</v>
      </c>
      <c r="D144" s="20">
        <v>28</v>
      </c>
      <c r="E144" s="20">
        <v>16</v>
      </c>
      <c r="F144" s="14">
        <v>16</v>
      </c>
      <c r="G144" s="14">
        <v>27</v>
      </c>
      <c r="H144" s="14">
        <v>28</v>
      </c>
      <c r="I144" s="14"/>
      <c r="J144" s="15">
        <f t="shared" si="47"/>
        <v>115</v>
      </c>
      <c r="K144" s="11">
        <f t="shared" si="48"/>
        <v>57.5</v>
      </c>
      <c r="L144" s="12">
        <f t="shared" si="49"/>
        <v>30</v>
      </c>
    </row>
    <row r="145" spans="1:12" ht="21.95" customHeight="1">
      <c r="A145" s="19">
        <v>11</v>
      </c>
      <c r="B145" s="18" t="s">
        <v>29</v>
      </c>
      <c r="C145" s="8" t="s">
        <v>73</v>
      </c>
      <c r="D145" s="20">
        <v>25</v>
      </c>
      <c r="E145" s="20">
        <v>16</v>
      </c>
      <c r="F145" s="14">
        <v>26</v>
      </c>
      <c r="G145" s="14">
        <v>25</v>
      </c>
      <c r="H145" s="14">
        <v>20</v>
      </c>
      <c r="I145" s="14"/>
      <c r="J145" s="15">
        <f t="shared" si="47"/>
        <v>112</v>
      </c>
      <c r="K145" s="11">
        <f t="shared" si="48"/>
        <v>56</v>
      </c>
      <c r="L145" s="12">
        <f t="shared" si="49"/>
        <v>31</v>
      </c>
    </row>
    <row r="146" spans="1:12" ht="21.95" customHeight="1">
      <c r="A146" s="19">
        <v>12</v>
      </c>
      <c r="B146" s="18" t="s">
        <v>32</v>
      </c>
      <c r="C146" s="8" t="s">
        <v>74</v>
      </c>
      <c r="D146" s="20">
        <v>29</v>
      </c>
      <c r="E146" s="20">
        <v>38</v>
      </c>
      <c r="F146" s="14">
        <v>26</v>
      </c>
      <c r="G146" s="14">
        <v>28</v>
      </c>
      <c r="H146" s="14">
        <v>30</v>
      </c>
      <c r="I146" s="14"/>
      <c r="J146" s="15">
        <f t="shared" si="47"/>
        <v>151</v>
      </c>
      <c r="K146" s="11">
        <f t="shared" si="48"/>
        <v>75.5</v>
      </c>
      <c r="L146" s="12">
        <f t="shared" si="49"/>
        <v>9</v>
      </c>
    </row>
    <row r="147" spans="1:12" ht="21.95" customHeight="1">
      <c r="A147" s="19">
        <v>13</v>
      </c>
      <c r="B147" s="18" t="s">
        <v>32</v>
      </c>
      <c r="C147" s="8" t="s">
        <v>75</v>
      </c>
      <c r="D147" s="20">
        <v>24</v>
      </c>
      <c r="E147" s="20">
        <v>16</v>
      </c>
      <c r="F147" s="14">
        <v>20</v>
      </c>
      <c r="G147" s="14">
        <v>24</v>
      </c>
      <c r="H147" s="14">
        <v>22</v>
      </c>
      <c r="I147" s="14"/>
      <c r="J147" s="15">
        <f t="shared" si="47"/>
        <v>106</v>
      </c>
      <c r="K147" s="11">
        <f t="shared" si="48"/>
        <v>53</v>
      </c>
      <c r="L147" s="12">
        <f t="shared" si="49"/>
        <v>34</v>
      </c>
    </row>
    <row r="148" spans="1:12" ht="21.95" customHeight="1">
      <c r="A148" s="19">
        <v>14</v>
      </c>
      <c r="B148" s="18" t="s">
        <v>29</v>
      </c>
      <c r="C148" s="8" t="s">
        <v>76</v>
      </c>
      <c r="D148" s="20">
        <v>31</v>
      </c>
      <c r="E148" s="20">
        <v>16</v>
      </c>
      <c r="F148" s="14">
        <v>25</v>
      </c>
      <c r="G148" s="14">
        <v>25</v>
      </c>
      <c r="H148" s="14">
        <v>35</v>
      </c>
      <c r="I148" s="14"/>
      <c r="J148" s="15">
        <f t="shared" si="47"/>
        <v>132</v>
      </c>
      <c r="K148" s="11">
        <f t="shared" si="48"/>
        <v>66</v>
      </c>
      <c r="L148" s="12">
        <f t="shared" si="49"/>
        <v>16</v>
      </c>
    </row>
    <row r="149" spans="1:12" ht="21.95" customHeight="1">
      <c r="A149" s="19">
        <v>15</v>
      </c>
      <c r="B149" s="18" t="s">
        <v>29</v>
      </c>
      <c r="C149" s="8" t="s">
        <v>77</v>
      </c>
      <c r="D149" s="20">
        <v>29</v>
      </c>
      <c r="E149" s="20">
        <v>16</v>
      </c>
      <c r="F149" s="14">
        <v>24</v>
      </c>
      <c r="G149" s="14">
        <v>21</v>
      </c>
      <c r="H149" s="14">
        <v>20</v>
      </c>
      <c r="I149" s="14"/>
      <c r="J149" s="15">
        <f t="shared" si="47"/>
        <v>110</v>
      </c>
      <c r="K149" s="11">
        <f t="shared" si="48"/>
        <v>55</v>
      </c>
      <c r="L149" s="12">
        <f t="shared" si="49"/>
        <v>32</v>
      </c>
    </row>
    <row r="150" spans="1:12" ht="21.95" customHeight="1">
      <c r="A150" s="19">
        <v>16</v>
      </c>
      <c r="B150" s="18" t="s">
        <v>27</v>
      </c>
      <c r="C150" s="8" t="s">
        <v>122</v>
      </c>
      <c r="D150" s="20">
        <v>27</v>
      </c>
      <c r="E150" s="20">
        <v>25</v>
      </c>
      <c r="F150" s="14">
        <v>34</v>
      </c>
      <c r="G150" s="14">
        <v>29</v>
      </c>
      <c r="H150" s="14">
        <v>32</v>
      </c>
      <c r="I150" s="14"/>
      <c r="J150" s="15">
        <f t="shared" si="47"/>
        <v>147</v>
      </c>
      <c r="K150" s="11">
        <f t="shared" si="48"/>
        <v>73.5</v>
      </c>
      <c r="L150" s="12">
        <f t="shared" si="49"/>
        <v>10</v>
      </c>
    </row>
    <row r="151" spans="1:12" ht="21.95" customHeight="1">
      <c r="A151" s="19">
        <v>17</v>
      </c>
      <c r="B151" s="18" t="s">
        <v>36</v>
      </c>
      <c r="C151" s="8" t="s">
        <v>79</v>
      </c>
      <c r="D151" s="20">
        <v>26</v>
      </c>
      <c r="E151" s="20">
        <v>26</v>
      </c>
      <c r="F151" s="14">
        <v>31</v>
      </c>
      <c r="G151" s="14">
        <v>21</v>
      </c>
      <c r="H151" s="14">
        <v>20</v>
      </c>
      <c r="I151" s="14"/>
      <c r="J151" s="15">
        <f t="shared" si="47"/>
        <v>124</v>
      </c>
      <c r="K151" s="11">
        <f t="shared" si="48"/>
        <v>62</v>
      </c>
      <c r="L151" s="12">
        <f t="shared" si="49"/>
        <v>21</v>
      </c>
    </row>
    <row r="152" spans="1:12" ht="21.95" customHeight="1">
      <c r="A152" s="19">
        <v>18</v>
      </c>
      <c r="B152" s="18" t="s">
        <v>27</v>
      </c>
      <c r="C152" s="8" t="s">
        <v>80</v>
      </c>
      <c r="D152" s="20">
        <v>26</v>
      </c>
      <c r="E152" s="20">
        <v>16</v>
      </c>
      <c r="F152" s="14">
        <v>21</v>
      </c>
      <c r="G152" s="14">
        <v>16</v>
      </c>
      <c r="H152" s="14">
        <v>25</v>
      </c>
      <c r="I152" s="14"/>
      <c r="J152" s="15">
        <f t="shared" si="47"/>
        <v>104</v>
      </c>
      <c r="K152" s="11">
        <f t="shared" si="48"/>
        <v>52</v>
      </c>
      <c r="L152" s="12">
        <f t="shared" si="49"/>
        <v>37</v>
      </c>
    </row>
    <row r="153" spans="1:12" ht="21.95" customHeight="1">
      <c r="A153" s="19">
        <v>19</v>
      </c>
      <c r="B153" s="18" t="s">
        <v>36</v>
      </c>
      <c r="C153" s="8" t="s">
        <v>81</v>
      </c>
      <c r="D153" s="20">
        <v>29</v>
      </c>
      <c r="E153" s="20">
        <v>37</v>
      </c>
      <c r="F153" s="14">
        <v>23</v>
      </c>
      <c r="G153" s="14">
        <v>22</v>
      </c>
      <c r="H153" s="14">
        <v>22</v>
      </c>
      <c r="I153" s="14"/>
      <c r="J153" s="15">
        <f t="shared" si="47"/>
        <v>133</v>
      </c>
      <c r="K153" s="11">
        <f t="shared" si="48"/>
        <v>66.5</v>
      </c>
      <c r="L153" s="12">
        <f t="shared" si="49"/>
        <v>14</v>
      </c>
    </row>
    <row r="154" spans="1:12" ht="21.95" customHeight="1">
      <c r="A154" s="19">
        <v>20</v>
      </c>
      <c r="B154" s="18" t="s">
        <v>29</v>
      </c>
      <c r="C154" s="8" t="s">
        <v>82</v>
      </c>
      <c r="D154" s="20">
        <v>31</v>
      </c>
      <c r="E154" s="20">
        <v>38</v>
      </c>
      <c r="F154" s="14">
        <v>40</v>
      </c>
      <c r="G154" s="14">
        <v>34</v>
      </c>
      <c r="H154" s="14">
        <v>38</v>
      </c>
      <c r="I154" s="14"/>
      <c r="J154" s="15">
        <f t="shared" si="47"/>
        <v>181</v>
      </c>
      <c r="K154" s="11">
        <f t="shared" si="48"/>
        <v>90.5</v>
      </c>
      <c r="L154" s="12">
        <f t="shared" si="49"/>
        <v>1</v>
      </c>
    </row>
    <row r="155" spans="1:12" ht="21.95" customHeight="1">
      <c r="A155" s="19">
        <v>21</v>
      </c>
      <c r="B155" s="7" t="s">
        <v>32</v>
      </c>
      <c r="C155" s="8" t="s">
        <v>83</v>
      </c>
      <c r="D155" s="20">
        <v>22</v>
      </c>
      <c r="E155" s="20">
        <v>16</v>
      </c>
      <c r="F155" s="14">
        <v>15</v>
      </c>
      <c r="G155" s="14">
        <v>16</v>
      </c>
      <c r="H155" s="14">
        <v>19</v>
      </c>
      <c r="I155" s="14"/>
      <c r="J155" s="15">
        <f t="shared" si="47"/>
        <v>88</v>
      </c>
      <c r="K155" s="11">
        <f t="shared" si="48"/>
        <v>44</v>
      </c>
      <c r="L155" s="12">
        <f t="shared" si="49"/>
        <v>40</v>
      </c>
    </row>
    <row r="156" spans="1:12" ht="21.95" customHeight="1">
      <c r="A156" s="19">
        <v>22</v>
      </c>
      <c r="B156" s="7" t="s">
        <v>27</v>
      </c>
      <c r="C156" s="8" t="s">
        <v>84</v>
      </c>
      <c r="D156" s="20">
        <v>30</v>
      </c>
      <c r="E156" s="20">
        <v>16</v>
      </c>
      <c r="F156" s="14">
        <v>21</v>
      </c>
      <c r="G156" s="14">
        <v>25</v>
      </c>
      <c r="H156" s="14">
        <v>25</v>
      </c>
      <c r="I156" s="14"/>
      <c r="J156" s="15">
        <f t="shared" si="47"/>
        <v>117</v>
      </c>
      <c r="K156" s="11">
        <f t="shared" si="48"/>
        <v>58.5</v>
      </c>
      <c r="L156" s="12">
        <f t="shared" si="49"/>
        <v>27</v>
      </c>
    </row>
    <row r="157" spans="1:12" ht="21.95" customHeight="1">
      <c r="A157" s="19">
        <v>23</v>
      </c>
      <c r="B157" s="7" t="s">
        <v>27</v>
      </c>
      <c r="C157" s="8" t="s">
        <v>85</v>
      </c>
      <c r="D157" s="20">
        <v>34</v>
      </c>
      <c r="E157" s="20">
        <v>27</v>
      </c>
      <c r="F157" s="14">
        <v>21</v>
      </c>
      <c r="G157" s="14">
        <v>16</v>
      </c>
      <c r="H157" s="14">
        <v>20</v>
      </c>
      <c r="I157" s="14"/>
      <c r="J157" s="15">
        <f t="shared" si="47"/>
        <v>118</v>
      </c>
      <c r="K157" s="11">
        <f t="shared" si="48"/>
        <v>59</v>
      </c>
      <c r="L157" s="12">
        <f t="shared" si="49"/>
        <v>26</v>
      </c>
    </row>
    <row r="158" spans="1:12" ht="21.95" customHeight="1">
      <c r="A158" s="19">
        <v>24</v>
      </c>
      <c r="B158" s="7" t="s">
        <v>36</v>
      </c>
      <c r="C158" s="8" t="s">
        <v>86</v>
      </c>
      <c r="D158" s="20">
        <v>25</v>
      </c>
      <c r="E158" s="20">
        <v>20</v>
      </c>
      <c r="F158" s="14">
        <v>29</v>
      </c>
      <c r="G158" s="14">
        <v>24</v>
      </c>
      <c r="H158" s="14">
        <v>30</v>
      </c>
      <c r="I158" s="14"/>
      <c r="J158" s="15">
        <f t="shared" si="47"/>
        <v>128</v>
      </c>
      <c r="K158" s="11">
        <f t="shared" si="48"/>
        <v>64</v>
      </c>
      <c r="L158" s="12">
        <f t="shared" si="49"/>
        <v>18</v>
      </c>
    </row>
    <row r="159" spans="1:12" ht="21.95" customHeight="1">
      <c r="A159" s="19">
        <v>25</v>
      </c>
      <c r="B159" s="7" t="s">
        <v>32</v>
      </c>
      <c r="C159" s="8" t="s">
        <v>87</v>
      </c>
      <c r="D159" s="20">
        <v>26</v>
      </c>
      <c r="E159" s="20">
        <v>16</v>
      </c>
      <c r="F159" s="14">
        <v>32</v>
      </c>
      <c r="G159" s="14">
        <v>19</v>
      </c>
      <c r="H159" s="14">
        <v>28</v>
      </c>
      <c r="I159" s="14"/>
      <c r="J159" s="15">
        <f t="shared" si="47"/>
        <v>121</v>
      </c>
      <c r="K159" s="11">
        <f t="shared" si="48"/>
        <v>60.5</v>
      </c>
      <c r="L159" s="12">
        <f t="shared" si="49"/>
        <v>25</v>
      </c>
    </row>
    <row r="160" spans="1:12" ht="21.95" customHeight="1">
      <c r="A160" s="19">
        <v>26</v>
      </c>
      <c r="B160" s="18" t="s">
        <v>36</v>
      </c>
      <c r="C160" s="8" t="s">
        <v>88</v>
      </c>
      <c r="D160" s="20">
        <v>31</v>
      </c>
      <c r="E160" s="20">
        <v>36</v>
      </c>
      <c r="F160" s="14">
        <v>23</v>
      </c>
      <c r="G160" s="14">
        <v>20</v>
      </c>
      <c r="H160" s="14">
        <v>23</v>
      </c>
      <c r="I160" s="14"/>
      <c r="J160" s="15">
        <f t="shared" si="47"/>
        <v>133</v>
      </c>
      <c r="K160" s="11">
        <f t="shared" si="48"/>
        <v>66.5</v>
      </c>
      <c r="L160" s="12">
        <f t="shared" si="49"/>
        <v>14</v>
      </c>
    </row>
    <row r="161" spans="1:12" ht="21.95" customHeight="1">
      <c r="A161" s="19">
        <v>27</v>
      </c>
      <c r="B161" s="18" t="s">
        <v>29</v>
      </c>
      <c r="C161" s="8" t="s">
        <v>89</v>
      </c>
      <c r="D161" s="20">
        <v>26</v>
      </c>
      <c r="E161" s="20">
        <v>31</v>
      </c>
      <c r="F161" s="14">
        <v>27</v>
      </c>
      <c r="G161" s="14">
        <v>21</v>
      </c>
      <c r="H161" s="14">
        <v>25</v>
      </c>
      <c r="I161" s="14"/>
      <c r="J161" s="15">
        <f t="shared" si="47"/>
        <v>130</v>
      </c>
      <c r="K161" s="11">
        <f t="shared" si="48"/>
        <v>65</v>
      </c>
      <c r="L161" s="12">
        <f t="shared" si="49"/>
        <v>17</v>
      </c>
    </row>
    <row r="162" spans="1:12" ht="21.95" customHeight="1">
      <c r="A162" s="19">
        <v>28</v>
      </c>
      <c r="B162" s="7" t="s">
        <v>27</v>
      </c>
      <c r="C162" s="8" t="s">
        <v>90</v>
      </c>
      <c r="D162" s="20">
        <v>37</v>
      </c>
      <c r="E162" s="20">
        <v>36</v>
      </c>
      <c r="F162" s="14">
        <v>36</v>
      </c>
      <c r="G162" s="14">
        <v>24</v>
      </c>
      <c r="H162" s="14">
        <v>38</v>
      </c>
      <c r="I162" s="14"/>
      <c r="J162" s="15">
        <f t="shared" si="47"/>
        <v>171</v>
      </c>
      <c r="K162" s="11">
        <f t="shared" si="48"/>
        <v>85.5</v>
      </c>
      <c r="L162" s="12">
        <f t="shared" si="49"/>
        <v>3</v>
      </c>
    </row>
    <row r="163" spans="1:12" ht="21.95" customHeight="1">
      <c r="A163" s="19">
        <v>29</v>
      </c>
      <c r="B163" s="7" t="s">
        <v>27</v>
      </c>
      <c r="C163" s="8" t="s">
        <v>91</v>
      </c>
      <c r="D163" s="20">
        <v>27</v>
      </c>
      <c r="E163" s="20">
        <v>30</v>
      </c>
      <c r="F163" s="14">
        <v>33</v>
      </c>
      <c r="G163" s="14">
        <v>25</v>
      </c>
      <c r="H163" s="14">
        <v>28</v>
      </c>
      <c r="I163" s="14"/>
      <c r="J163" s="15">
        <f t="shared" si="47"/>
        <v>143</v>
      </c>
      <c r="K163" s="11">
        <f t="shared" si="48"/>
        <v>71.5</v>
      </c>
      <c r="L163" s="12">
        <f t="shared" si="49"/>
        <v>11</v>
      </c>
    </row>
    <row r="164" spans="1:12" ht="21.95" customHeight="1">
      <c r="A164" s="19">
        <v>4</v>
      </c>
      <c r="B164" s="7" t="s">
        <v>36</v>
      </c>
      <c r="C164" s="8" t="s">
        <v>92</v>
      </c>
      <c r="D164" s="20">
        <v>29</v>
      </c>
      <c r="E164" s="20">
        <v>36</v>
      </c>
      <c r="F164" s="14">
        <v>32</v>
      </c>
      <c r="G164" s="14">
        <v>30</v>
      </c>
      <c r="H164" s="14">
        <v>33</v>
      </c>
      <c r="I164" s="14"/>
      <c r="J164" s="15">
        <f t="shared" si="47"/>
        <v>160</v>
      </c>
      <c r="K164" s="11">
        <f t="shared" si="48"/>
        <v>80</v>
      </c>
      <c r="L164" s="12">
        <f t="shared" si="49"/>
        <v>7</v>
      </c>
    </row>
    <row r="165" spans="1:12" ht="21.95" customHeight="1">
      <c r="A165" s="19">
        <v>31</v>
      </c>
      <c r="B165" s="7" t="s">
        <v>32</v>
      </c>
      <c r="C165" s="8" t="s">
        <v>93</v>
      </c>
      <c r="D165" s="20">
        <v>29</v>
      </c>
      <c r="E165" s="20">
        <v>16</v>
      </c>
      <c r="F165" s="14">
        <v>13</v>
      </c>
      <c r="G165" s="14">
        <v>22</v>
      </c>
      <c r="H165" s="14">
        <v>28</v>
      </c>
      <c r="I165" s="14"/>
      <c r="J165" s="15">
        <f t="shared" si="47"/>
        <v>108</v>
      </c>
      <c r="K165" s="11">
        <f t="shared" si="48"/>
        <v>54</v>
      </c>
      <c r="L165" s="12">
        <f t="shared" si="49"/>
        <v>33</v>
      </c>
    </row>
    <row r="166" spans="1:12" ht="21.95" customHeight="1">
      <c r="A166" s="19">
        <v>32</v>
      </c>
      <c r="B166" s="7" t="s">
        <v>29</v>
      </c>
      <c r="C166" s="8" t="s">
        <v>94</v>
      </c>
      <c r="D166" s="20">
        <v>27</v>
      </c>
      <c r="E166" s="20">
        <v>40</v>
      </c>
      <c r="F166" s="14">
        <v>37</v>
      </c>
      <c r="G166" s="14">
        <v>35</v>
      </c>
      <c r="H166" s="14">
        <v>29</v>
      </c>
      <c r="I166" s="14"/>
      <c r="J166" s="15">
        <f t="shared" si="47"/>
        <v>168</v>
      </c>
      <c r="K166" s="11">
        <f t="shared" si="48"/>
        <v>84</v>
      </c>
      <c r="L166" s="12">
        <f t="shared" si="49"/>
        <v>4</v>
      </c>
    </row>
    <row r="167" spans="1:12" ht="21.95" customHeight="1">
      <c r="A167" s="19">
        <v>33</v>
      </c>
      <c r="B167" s="18" t="s">
        <v>27</v>
      </c>
      <c r="C167" s="8" t="s">
        <v>95</v>
      </c>
      <c r="D167" s="20">
        <v>31</v>
      </c>
      <c r="E167" s="20">
        <v>34</v>
      </c>
      <c r="F167" s="14">
        <v>37</v>
      </c>
      <c r="G167" s="14">
        <v>35</v>
      </c>
      <c r="H167" s="14">
        <v>31</v>
      </c>
      <c r="I167" s="14"/>
      <c r="J167" s="15">
        <f t="shared" si="47"/>
        <v>168</v>
      </c>
      <c r="K167" s="11">
        <f t="shared" si="48"/>
        <v>84</v>
      </c>
      <c r="L167" s="12">
        <f t="shared" si="49"/>
        <v>4</v>
      </c>
    </row>
    <row r="168" spans="1:12" ht="21.95" customHeight="1">
      <c r="A168" s="19">
        <v>34</v>
      </c>
      <c r="B168" s="18" t="s">
        <v>36</v>
      </c>
      <c r="C168" s="8" t="s">
        <v>96</v>
      </c>
      <c r="D168" s="20">
        <v>24</v>
      </c>
      <c r="E168" s="20">
        <v>21</v>
      </c>
      <c r="F168" s="14">
        <v>21</v>
      </c>
      <c r="G168" s="14">
        <v>26</v>
      </c>
      <c r="H168" s="14">
        <v>30</v>
      </c>
      <c r="I168" s="14"/>
      <c r="J168" s="15">
        <f t="shared" si="47"/>
        <v>122</v>
      </c>
      <c r="K168" s="11">
        <f t="shared" si="48"/>
        <v>61</v>
      </c>
      <c r="L168" s="12">
        <f t="shared" si="49"/>
        <v>24</v>
      </c>
    </row>
    <row r="169" spans="1:12" ht="21.95" customHeight="1">
      <c r="A169" s="19">
        <v>35</v>
      </c>
      <c r="B169" s="7" t="s">
        <v>27</v>
      </c>
      <c r="C169" s="8" t="s">
        <v>97</v>
      </c>
      <c r="D169" s="20">
        <v>33</v>
      </c>
      <c r="E169" s="20">
        <v>17</v>
      </c>
      <c r="F169" s="14">
        <v>31</v>
      </c>
      <c r="G169" s="14">
        <v>30</v>
      </c>
      <c r="H169" s="14">
        <v>30</v>
      </c>
      <c r="I169" s="14"/>
      <c r="J169" s="15">
        <f t="shared" si="47"/>
        <v>141</v>
      </c>
      <c r="K169" s="11">
        <f t="shared" si="48"/>
        <v>70.5</v>
      </c>
      <c r="L169" s="12">
        <f t="shared" si="49"/>
        <v>12</v>
      </c>
    </row>
    <row r="170" spans="1:12" ht="21.95" customHeight="1">
      <c r="A170" s="19">
        <v>36</v>
      </c>
      <c r="B170" s="7" t="s">
        <v>27</v>
      </c>
      <c r="C170" s="8" t="s">
        <v>98</v>
      </c>
      <c r="D170" s="20">
        <v>31</v>
      </c>
      <c r="E170" s="20">
        <v>22</v>
      </c>
      <c r="F170" s="14">
        <v>18</v>
      </c>
      <c r="G170" s="14">
        <v>22</v>
      </c>
      <c r="H170" s="14">
        <v>34</v>
      </c>
      <c r="I170" s="14"/>
      <c r="J170" s="15">
        <f t="shared" si="47"/>
        <v>127</v>
      </c>
      <c r="K170" s="11">
        <f t="shared" si="48"/>
        <v>63.5</v>
      </c>
      <c r="L170" s="12">
        <f t="shared" si="49"/>
        <v>19</v>
      </c>
    </row>
    <row r="171" spans="1:12" ht="21.95" customHeight="1">
      <c r="A171" s="19">
        <v>37</v>
      </c>
      <c r="B171" s="7" t="s">
        <v>32</v>
      </c>
      <c r="C171" s="8" t="s">
        <v>99</v>
      </c>
      <c r="D171" s="20">
        <v>25</v>
      </c>
      <c r="E171" s="20">
        <v>16</v>
      </c>
      <c r="F171" s="14">
        <v>15</v>
      </c>
      <c r="G171" s="14">
        <v>22</v>
      </c>
      <c r="H171" s="14">
        <v>26</v>
      </c>
      <c r="I171" s="14"/>
      <c r="J171" s="15">
        <f t="shared" si="47"/>
        <v>104</v>
      </c>
      <c r="K171" s="11">
        <f t="shared" si="48"/>
        <v>52</v>
      </c>
      <c r="L171" s="12">
        <f t="shared" si="49"/>
        <v>37</v>
      </c>
    </row>
    <row r="172" spans="1:12" ht="21.95" customHeight="1">
      <c r="A172" s="19">
        <v>38</v>
      </c>
      <c r="B172" s="7" t="s">
        <v>32</v>
      </c>
      <c r="C172" s="8" t="s">
        <v>100</v>
      </c>
      <c r="D172" s="20">
        <v>28</v>
      </c>
      <c r="E172" s="20">
        <v>25</v>
      </c>
      <c r="F172" s="14">
        <v>26</v>
      </c>
      <c r="G172" s="14">
        <v>19</v>
      </c>
      <c r="H172" s="14">
        <v>26</v>
      </c>
      <c r="I172" s="14"/>
      <c r="J172" s="15">
        <f t="shared" si="47"/>
        <v>124</v>
      </c>
      <c r="K172" s="11">
        <f t="shared" si="48"/>
        <v>62</v>
      </c>
      <c r="L172" s="12">
        <f t="shared" si="49"/>
        <v>21</v>
      </c>
    </row>
    <row r="173" spans="1:12" ht="21.95" customHeight="1">
      <c r="A173" s="19">
        <v>39</v>
      </c>
      <c r="B173" s="7" t="s">
        <v>36</v>
      </c>
      <c r="C173" s="8" t="s">
        <v>101</v>
      </c>
      <c r="D173" s="20">
        <v>31</v>
      </c>
      <c r="E173" s="20">
        <v>22</v>
      </c>
      <c r="F173" s="14">
        <v>24</v>
      </c>
      <c r="G173" s="14">
        <v>23</v>
      </c>
      <c r="H173" s="14">
        <v>24</v>
      </c>
      <c r="I173" s="14"/>
      <c r="J173" s="15">
        <f t="shared" si="47"/>
        <v>124</v>
      </c>
      <c r="K173" s="11">
        <f t="shared" si="48"/>
        <v>62</v>
      </c>
      <c r="L173" s="12">
        <f t="shared" si="49"/>
        <v>21</v>
      </c>
    </row>
    <row r="174" spans="1:12" ht="21.95" customHeight="1">
      <c r="A174" s="19">
        <v>40</v>
      </c>
      <c r="B174" s="7" t="s">
        <v>36</v>
      </c>
      <c r="C174" s="8" t="s">
        <v>102</v>
      </c>
      <c r="D174" s="20">
        <v>32</v>
      </c>
      <c r="E174" s="20">
        <v>40</v>
      </c>
      <c r="F174" s="14">
        <v>35</v>
      </c>
      <c r="G174" s="14">
        <v>27</v>
      </c>
      <c r="H174" s="14">
        <v>24</v>
      </c>
      <c r="I174" s="14"/>
      <c r="J174" s="15">
        <f t="shared" si="47"/>
        <v>158</v>
      </c>
      <c r="K174" s="11">
        <f t="shared" si="48"/>
        <v>79</v>
      </c>
      <c r="L174" s="12">
        <f t="shared" si="49"/>
        <v>8</v>
      </c>
    </row>
    <row r="175" spans="1:12" ht="21.95" customHeight="1">
      <c r="A175" s="19">
        <v>41</v>
      </c>
      <c r="B175" s="7" t="s">
        <v>32</v>
      </c>
      <c r="C175" s="8" t="s">
        <v>103</v>
      </c>
      <c r="D175" s="20">
        <v>27</v>
      </c>
      <c r="E175" s="20">
        <v>16</v>
      </c>
      <c r="F175" s="14">
        <v>19</v>
      </c>
      <c r="G175" s="14">
        <v>26</v>
      </c>
      <c r="H175" s="14">
        <v>18</v>
      </c>
      <c r="I175" s="14"/>
      <c r="J175" s="15">
        <f t="shared" si="47"/>
        <v>106</v>
      </c>
      <c r="K175" s="11">
        <f t="shared" si="48"/>
        <v>53</v>
      </c>
      <c r="L175" s="12">
        <f t="shared" si="49"/>
        <v>34</v>
      </c>
    </row>
    <row r="176" spans="1:12" ht="21.95" customHeight="1">
      <c r="A176" s="19">
        <v>42</v>
      </c>
      <c r="B176" s="7"/>
      <c r="C176" s="8"/>
      <c r="D176" s="20"/>
      <c r="E176" s="20"/>
      <c r="F176" s="14"/>
      <c r="G176" s="14"/>
      <c r="H176" s="14"/>
      <c r="I176" s="14"/>
      <c r="J176" s="15"/>
      <c r="K176" s="16"/>
      <c r="L176" s="17"/>
    </row>
    <row r="177" spans="1:12" ht="21.95" customHeight="1">
      <c r="A177" s="19">
        <v>43</v>
      </c>
      <c r="B177" s="7"/>
      <c r="C177" s="8"/>
      <c r="D177" s="20"/>
      <c r="E177" s="20"/>
      <c r="F177" s="14"/>
      <c r="G177" s="14"/>
      <c r="H177" s="14"/>
      <c r="I177" s="14"/>
      <c r="J177" s="15"/>
      <c r="K177" s="16"/>
      <c r="L177" s="17"/>
    </row>
    <row r="178" spans="1:12" ht="21.95" customHeight="1">
      <c r="A178" s="19">
        <v>44</v>
      </c>
      <c r="B178" s="7"/>
      <c r="C178" s="8"/>
      <c r="D178" s="20"/>
      <c r="E178" s="20"/>
      <c r="F178" s="14"/>
      <c r="G178" s="14"/>
      <c r="H178" s="14"/>
      <c r="I178" s="14"/>
      <c r="J178" s="15"/>
      <c r="K178" s="16"/>
      <c r="L178" s="17"/>
    </row>
    <row r="179" spans="1:12" ht="21.95" customHeight="1" thickBot="1">
      <c r="A179" s="22">
        <v>45</v>
      </c>
      <c r="B179" s="23"/>
      <c r="C179" s="24"/>
      <c r="D179" s="25"/>
      <c r="E179" s="25"/>
      <c r="F179" s="26"/>
      <c r="G179" s="26"/>
      <c r="H179" s="26"/>
      <c r="I179" s="26"/>
      <c r="J179" s="27"/>
      <c r="K179" s="28"/>
      <c r="L179" s="29"/>
    </row>
    <row r="180" spans="1:12" ht="15.75">
      <c r="A180" s="215" t="s">
        <v>4</v>
      </c>
      <c r="B180" s="216"/>
      <c r="C180" s="217"/>
      <c r="D180" s="30">
        <f>COUNTIF(D135:D179,"&gt;=0")</f>
        <v>41</v>
      </c>
      <c r="E180" s="30">
        <f t="shared" ref="E180:H180" si="50">COUNTIF(E135:E179,"&gt;=0")</f>
        <v>41</v>
      </c>
      <c r="F180" s="30">
        <f t="shared" si="50"/>
        <v>41</v>
      </c>
      <c r="G180" s="30">
        <f t="shared" si="50"/>
        <v>41</v>
      </c>
      <c r="H180" s="31">
        <f t="shared" si="50"/>
        <v>41</v>
      </c>
      <c r="I180" s="115"/>
      <c r="J180" s="32"/>
      <c r="K180" s="32"/>
      <c r="L180" s="33"/>
    </row>
    <row r="181" spans="1:12" ht="15.75">
      <c r="A181" s="200" t="s">
        <v>5</v>
      </c>
      <c r="B181" s="201"/>
      <c r="C181" s="202"/>
      <c r="D181" s="34">
        <f>COUNTIF(D135:D179,"&gt;=16")</f>
        <v>41</v>
      </c>
      <c r="E181" s="34">
        <f t="shared" ref="E181:H181" si="51">COUNTIF(E135:E179,"&gt;=16")</f>
        <v>41</v>
      </c>
      <c r="F181" s="34">
        <f t="shared" si="51"/>
        <v>36</v>
      </c>
      <c r="G181" s="34">
        <f t="shared" si="51"/>
        <v>41</v>
      </c>
      <c r="H181" s="35">
        <f t="shared" si="51"/>
        <v>41</v>
      </c>
      <c r="I181" s="113"/>
      <c r="J181" s="32"/>
      <c r="K181" s="32"/>
      <c r="L181" s="33"/>
    </row>
    <row r="182" spans="1:12" ht="15.75">
      <c r="A182" s="200" t="s">
        <v>6</v>
      </c>
      <c r="B182" s="201"/>
      <c r="C182" s="202"/>
      <c r="D182" s="36">
        <f>D181/D180</f>
        <v>1</v>
      </c>
      <c r="E182" s="36">
        <f t="shared" ref="E182:H182" si="52">E181/E180</f>
        <v>1</v>
      </c>
      <c r="F182" s="36">
        <f t="shared" si="52"/>
        <v>0.87804878048780488</v>
      </c>
      <c r="G182" s="36">
        <f t="shared" si="52"/>
        <v>1</v>
      </c>
      <c r="H182" s="37">
        <f t="shared" si="52"/>
        <v>1</v>
      </c>
      <c r="I182" s="116"/>
      <c r="J182" s="32"/>
      <c r="K182" s="32"/>
      <c r="L182" s="33"/>
    </row>
    <row r="183" spans="1:12" ht="15.75">
      <c r="A183" s="200" t="s">
        <v>7</v>
      </c>
      <c r="B183" s="201"/>
      <c r="C183" s="202"/>
      <c r="D183" s="38">
        <f>SUM(D135:D179)*2.5/D180</f>
        <v>70</v>
      </c>
      <c r="E183" s="38">
        <f t="shared" ref="E183:H183" si="53">SUM(E135:E179)*2.5/E180</f>
        <v>61.219512195121951</v>
      </c>
      <c r="F183" s="38">
        <f t="shared" si="53"/>
        <v>63.597560975609753</v>
      </c>
      <c r="G183" s="38">
        <f t="shared" si="53"/>
        <v>61.463414634146339</v>
      </c>
      <c r="H183" s="39">
        <f t="shared" si="53"/>
        <v>66.951219512195124</v>
      </c>
      <c r="I183" s="48"/>
      <c r="J183" s="32"/>
      <c r="K183" s="32"/>
      <c r="L183" s="33"/>
    </row>
    <row r="184" spans="1:12" ht="15.75">
      <c r="A184" s="189" t="s">
        <v>17</v>
      </c>
      <c r="B184" s="190"/>
      <c r="C184" s="191"/>
      <c r="D184" s="34">
        <f>COUNTIF(D135:D179,"&lt;=40")-D185-D186-D187-D188</f>
        <v>1</v>
      </c>
      <c r="E184" s="34">
        <f t="shared" ref="E184:H184" si="54">COUNTIF(E135:E179,"&lt;=40")-E185-E186-E187-E188</f>
        <v>10</v>
      </c>
      <c r="F184" s="34">
        <f t="shared" si="54"/>
        <v>5</v>
      </c>
      <c r="G184" s="34">
        <f t="shared" si="54"/>
        <v>0</v>
      </c>
      <c r="H184" s="35">
        <f t="shared" si="54"/>
        <v>3</v>
      </c>
      <c r="I184" s="113"/>
      <c r="J184" s="32"/>
      <c r="K184" s="33"/>
    </row>
    <row r="185" spans="1:12" ht="15.75">
      <c r="A185" s="189" t="s">
        <v>18</v>
      </c>
      <c r="B185" s="190"/>
      <c r="C185" s="191"/>
      <c r="D185" s="34">
        <f>COUNTIF(D135:D179,"&lt;36")-D186-D187-D188</f>
        <v>12</v>
      </c>
      <c r="E185" s="34">
        <f t="shared" ref="E185:H185" si="55">COUNTIF(E135:E179,"&lt;36")-E186-E187-E188</f>
        <v>3</v>
      </c>
      <c r="F185" s="34">
        <f t="shared" si="55"/>
        <v>8</v>
      </c>
      <c r="G185" s="34">
        <f t="shared" si="55"/>
        <v>9</v>
      </c>
      <c r="H185" s="35">
        <f t="shared" si="55"/>
        <v>10</v>
      </c>
      <c r="I185" s="113"/>
      <c r="J185" s="32"/>
      <c r="K185" s="33"/>
    </row>
    <row r="186" spans="1:12" ht="15.75">
      <c r="A186" s="189" t="s">
        <v>13</v>
      </c>
      <c r="B186" s="190"/>
      <c r="C186" s="191"/>
      <c r="D186" s="34">
        <f>COUNTIF(D135:D179,"&lt;30")-D187-D188</f>
        <v>26</v>
      </c>
      <c r="E186" s="34">
        <f t="shared" ref="E186:H186" si="56">COUNTIF(E135:E179,"&lt;30")-E187-E188</f>
        <v>6</v>
      </c>
      <c r="F186" s="34">
        <f t="shared" si="56"/>
        <v>11</v>
      </c>
      <c r="G186" s="34">
        <f t="shared" si="56"/>
        <v>14</v>
      </c>
      <c r="H186" s="35">
        <f t="shared" si="56"/>
        <v>16</v>
      </c>
      <c r="I186" s="113"/>
      <c r="J186" s="32"/>
      <c r="K186" s="33"/>
    </row>
    <row r="187" spans="1:12" ht="15.75">
      <c r="A187" s="189" t="s">
        <v>19</v>
      </c>
      <c r="B187" s="190"/>
      <c r="C187" s="191"/>
      <c r="D187" s="34">
        <f>COUNTIF(D135:D179,"&lt;24")-D188</f>
        <v>2</v>
      </c>
      <c r="E187" s="34">
        <f t="shared" ref="E187:H187" si="57">COUNTIF(E135:E179,"&lt;24")-E188</f>
        <v>22</v>
      </c>
      <c r="F187" s="34">
        <f t="shared" si="57"/>
        <v>17</v>
      </c>
      <c r="G187" s="34">
        <f t="shared" si="57"/>
        <v>18</v>
      </c>
      <c r="H187" s="35">
        <f t="shared" si="57"/>
        <v>12</v>
      </c>
      <c r="I187" s="113"/>
      <c r="J187" s="32"/>
      <c r="K187" s="33"/>
    </row>
    <row r="188" spans="1:12" ht="15.75">
      <c r="A188" s="189" t="s">
        <v>20</v>
      </c>
      <c r="B188" s="190"/>
      <c r="C188" s="191"/>
      <c r="D188" s="34">
        <f>COUNTIF(D135:D179,"&lt;13")</f>
        <v>0</v>
      </c>
      <c r="E188" s="34">
        <f t="shared" ref="E188:H188" si="58">COUNTIF(E135:E179,"&lt;13")</f>
        <v>0</v>
      </c>
      <c r="F188" s="34">
        <f t="shared" si="58"/>
        <v>0</v>
      </c>
      <c r="G188" s="34">
        <f t="shared" si="58"/>
        <v>0</v>
      </c>
      <c r="H188" s="35">
        <f t="shared" si="58"/>
        <v>0</v>
      </c>
      <c r="I188" s="113"/>
      <c r="J188" s="40"/>
      <c r="K188" s="33"/>
    </row>
    <row r="189" spans="1:12" ht="15.75">
      <c r="A189" s="189" t="s">
        <v>17</v>
      </c>
      <c r="B189" s="190"/>
      <c r="C189" s="191"/>
      <c r="D189" s="34">
        <f>D184/D180  *100</f>
        <v>2.4390243902439024</v>
      </c>
      <c r="E189" s="34">
        <f t="shared" ref="E189:H189" si="59">E184/E180  *100</f>
        <v>24.390243902439025</v>
      </c>
      <c r="F189" s="34">
        <f t="shared" si="59"/>
        <v>12.195121951219512</v>
      </c>
      <c r="G189" s="34">
        <f t="shared" si="59"/>
        <v>0</v>
      </c>
      <c r="H189" s="35">
        <f t="shared" si="59"/>
        <v>7.3170731707317067</v>
      </c>
      <c r="I189" s="113"/>
      <c r="J189" s="40"/>
      <c r="K189" s="40"/>
      <c r="L189" s="33"/>
    </row>
    <row r="190" spans="1:12" ht="15.75">
      <c r="A190" s="189" t="s">
        <v>18</v>
      </c>
      <c r="B190" s="190"/>
      <c r="C190" s="191"/>
      <c r="D190" s="34">
        <f>D185/D180  *100</f>
        <v>29.268292682926827</v>
      </c>
      <c r="E190" s="34">
        <f t="shared" ref="E190:H190" si="60">E185/E180  *100</f>
        <v>7.3170731707317067</v>
      </c>
      <c r="F190" s="34">
        <f t="shared" si="60"/>
        <v>19.512195121951219</v>
      </c>
      <c r="G190" s="34">
        <f t="shared" si="60"/>
        <v>21.951219512195124</v>
      </c>
      <c r="H190" s="35">
        <f t="shared" si="60"/>
        <v>24.390243902439025</v>
      </c>
      <c r="I190" s="113"/>
      <c r="J190" s="40"/>
      <c r="K190" s="40"/>
      <c r="L190" s="33"/>
    </row>
    <row r="191" spans="1:12" ht="15.75">
      <c r="A191" s="189" t="s">
        <v>13</v>
      </c>
      <c r="B191" s="190"/>
      <c r="C191" s="191"/>
      <c r="D191" s="34">
        <f>D186/D180  *100</f>
        <v>63.414634146341463</v>
      </c>
      <c r="E191" s="34">
        <f t="shared" ref="E191:H191" si="61">E186/E180  *100</f>
        <v>14.634146341463413</v>
      </c>
      <c r="F191" s="34">
        <f t="shared" si="61"/>
        <v>26.829268292682929</v>
      </c>
      <c r="G191" s="34">
        <f t="shared" si="61"/>
        <v>34.146341463414636</v>
      </c>
      <c r="H191" s="35">
        <f t="shared" si="61"/>
        <v>39.024390243902438</v>
      </c>
      <c r="I191" s="113"/>
      <c r="J191" s="40"/>
      <c r="K191" s="40"/>
      <c r="L191" s="33"/>
    </row>
    <row r="192" spans="1:12" ht="15.75">
      <c r="A192" s="189" t="s">
        <v>19</v>
      </c>
      <c r="B192" s="190"/>
      <c r="C192" s="191"/>
      <c r="D192" s="34">
        <f>D187/D180  *100</f>
        <v>4.8780487804878048</v>
      </c>
      <c r="E192" s="34">
        <f t="shared" ref="E192:H192" si="62">E187/E180  *100</f>
        <v>53.658536585365859</v>
      </c>
      <c r="F192" s="34">
        <f t="shared" si="62"/>
        <v>41.463414634146339</v>
      </c>
      <c r="G192" s="34">
        <f t="shared" si="62"/>
        <v>43.902439024390247</v>
      </c>
      <c r="H192" s="35">
        <f t="shared" si="62"/>
        <v>29.268292682926827</v>
      </c>
      <c r="I192" s="113"/>
      <c r="J192" s="40"/>
      <c r="K192" s="40"/>
      <c r="L192" s="33"/>
    </row>
    <row r="193" spans="1:12" ht="16.5" thickBot="1">
      <c r="A193" s="192" t="s">
        <v>20</v>
      </c>
      <c r="B193" s="193"/>
      <c r="C193" s="194"/>
      <c r="D193" s="41">
        <f>D188/D180  *100</f>
        <v>0</v>
      </c>
      <c r="E193" s="41">
        <f t="shared" ref="E193:H193" si="63">E188/E180  *100</f>
        <v>0</v>
      </c>
      <c r="F193" s="41">
        <f t="shared" si="63"/>
        <v>0</v>
      </c>
      <c r="G193" s="41">
        <f t="shared" si="63"/>
        <v>0</v>
      </c>
      <c r="H193" s="42">
        <f t="shared" si="63"/>
        <v>0</v>
      </c>
      <c r="I193" s="113"/>
      <c r="J193" s="40"/>
      <c r="K193" s="40"/>
      <c r="L193" s="33"/>
    </row>
    <row r="194" spans="1:12" ht="15.75">
      <c r="A194" s="43"/>
      <c r="B194" s="43"/>
      <c r="C194" s="43"/>
      <c r="D194" s="40"/>
      <c r="E194" s="40"/>
      <c r="F194" s="40"/>
      <c r="G194" s="40"/>
      <c r="H194" s="40"/>
      <c r="I194" s="113"/>
      <c r="J194" s="40"/>
      <c r="K194" s="40"/>
      <c r="L194" s="33"/>
    </row>
    <row r="195" spans="1:12" ht="15.75">
      <c r="A195" s="195" t="s">
        <v>21</v>
      </c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</row>
    <row r="197" spans="1:12" ht="15.75">
      <c r="A197" s="196" t="s">
        <v>0</v>
      </c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</row>
    <row r="198" spans="1:12" ht="16.5" thickBot="1">
      <c r="A198" s="204" t="s">
        <v>119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</row>
    <row r="199" spans="1:12" ht="16.5" thickBot="1">
      <c r="A199" s="3" t="s">
        <v>8</v>
      </c>
      <c r="B199" s="4" t="s">
        <v>9</v>
      </c>
      <c r="C199" s="4" t="s">
        <v>14</v>
      </c>
      <c r="D199" s="4" t="s">
        <v>1</v>
      </c>
      <c r="E199" s="4" t="s">
        <v>15</v>
      </c>
      <c r="F199" s="4" t="s">
        <v>10</v>
      </c>
      <c r="G199" s="4" t="s">
        <v>11</v>
      </c>
      <c r="H199" s="4" t="s">
        <v>12</v>
      </c>
      <c r="I199" s="4" t="s">
        <v>123</v>
      </c>
      <c r="J199" s="4" t="s">
        <v>2</v>
      </c>
      <c r="K199" s="4" t="s">
        <v>3</v>
      </c>
      <c r="L199" s="5" t="s">
        <v>16</v>
      </c>
    </row>
    <row r="200" spans="1:12" ht="20.100000000000001" customHeight="1">
      <c r="A200" s="6">
        <v>1</v>
      </c>
      <c r="B200" s="7" t="s">
        <v>29</v>
      </c>
      <c r="C200" s="8" t="s">
        <v>63</v>
      </c>
      <c r="D200" s="9">
        <v>65</v>
      </c>
      <c r="E200" s="9">
        <v>51</v>
      </c>
      <c r="F200" s="9">
        <v>67</v>
      </c>
      <c r="G200" s="9">
        <v>51</v>
      </c>
      <c r="H200" s="120">
        <v>65</v>
      </c>
      <c r="I200" s="120">
        <v>65.555555555555557</v>
      </c>
      <c r="J200" s="10">
        <f>SUM(D200:H200)</f>
        <v>299</v>
      </c>
      <c r="K200" s="11">
        <f>J200/5</f>
        <v>59.8</v>
      </c>
      <c r="L200" s="12">
        <f>RANK(K200,K$200:K$240)</f>
        <v>22</v>
      </c>
    </row>
    <row r="201" spans="1:12" ht="20.100000000000001" customHeight="1">
      <c r="A201" s="13">
        <v>2</v>
      </c>
      <c r="B201" s="7" t="s">
        <v>29</v>
      </c>
      <c r="C201" s="8" t="s">
        <v>64</v>
      </c>
      <c r="D201" s="14">
        <v>83</v>
      </c>
      <c r="E201" s="14">
        <v>41</v>
      </c>
      <c r="F201" s="14">
        <v>60</v>
      </c>
      <c r="G201" s="14">
        <v>79</v>
      </c>
      <c r="H201" s="58">
        <v>72</v>
      </c>
      <c r="I201" s="120">
        <v>84.444444444444443</v>
      </c>
      <c r="J201" s="15">
        <f t="shared" ref="J201:J240" si="64">SUM(D201:H201)</f>
        <v>335</v>
      </c>
      <c r="K201" s="11">
        <f t="shared" ref="K201:K240" si="65">J201/5</f>
        <v>67</v>
      </c>
      <c r="L201" s="12">
        <f t="shared" ref="L201:L240" si="66">RANK(K201,K$200:K$240)</f>
        <v>13</v>
      </c>
    </row>
    <row r="202" spans="1:12" ht="20.100000000000001" customHeight="1">
      <c r="A202" s="13">
        <v>3</v>
      </c>
      <c r="B202" s="7" t="s">
        <v>27</v>
      </c>
      <c r="C202" s="8" t="s">
        <v>65</v>
      </c>
      <c r="D202" s="14">
        <v>86</v>
      </c>
      <c r="E202" s="14">
        <v>100</v>
      </c>
      <c r="F202" s="14">
        <v>71</v>
      </c>
      <c r="G202" s="14">
        <v>83</v>
      </c>
      <c r="H202" s="58">
        <v>90</v>
      </c>
      <c r="I202" s="120">
        <v>75.555555555555557</v>
      </c>
      <c r="J202" s="15">
        <f t="shared" si="64"/>
        <v>430</v>
      </c>
      <c r="K202" s="11">
        <f t="shared" si="65"/>
        <v>86</v>
      </c>
      <c r="L202" s="12">
        <f t="shared" si="66"/>
        <v>4</v>
      </c>
    </row>
    <row r="203" spans="1:12" ht="20.100000000000001" customHeight="1">
      <c r="A203" s="13">
        <v>4</v>
      </c>
      <c r="B203" s="7" t="s">
        <v>29</v>
      </c>
      <c r="C203" s="8" t="s">
        <v>66</v>
      </c>
      <c r="D203" s="14">
        <v>66</v>
      </c>
      <c r="E203" s="14">
        <v>40</v>
      </c>
      <c r="F203" s="14">
        <v>43</v>
      </c>
      <c r="G203" s="14">
        <v>49</v>
      </c>
      <c r="H203" s="58">
        <v>62</v>
      </c>
      <c r="I203" s="120">
        <v>85.555555555555557</v>
      </c>
      <c r="J203" s="15">
        <f t="shared" si="64"/>
        <v>260</v>
      </c>
      <c r="K203" s="11">
        <f t="shared" si="65"/>
        <v>52</v>
      </c>
      <c r="L203" s="12">
        <f t="shared" si="66"/>
        <v>36</v>
      </c>
    </row>
    <row r="204" spans="1:12" ht="20.100000000000001" customHeight="1">
      <c r="A204" s="13">
        <v>5</v>
      </c>
      <c r="B204" s="18" t="s">
        <v>29</v>
      </c>
      <c r="C204" s="8" t="s">
        <v>67</v>
      </c>
      <c r="D204" s="14">
        <v>58</v>
      </c>
      <c r="E204" s="14">
        <v>40</v>
      </c>
      <c r="F204" s="14">
        <v>27</v>
      </c>
      <c r="G204" s="14">
        <v>14</v>
      </c>
      <c r="H204" s="58">
        <v>40</v>
      </c>
      <c r="I204" s="120">
        <v>57.777777777777771</v>
      </c>
      <c r="J204" s="15">
        <f t="shared" si="64"/>
        <v>179</v>
      </c>
      <c r="K204" s="11">
        <f t="shared" si="65"/>
        <v>35.799999999999997</v>
      </c>
      <c r="L204" s="12">
        <f t="shared" si="66"/>
        <v>41</v>
      </c>
    </row>
    <row r="205" spans="1:12" ht="20.100000000000001" customHeight="1">
      <c r="A205" s="13">
        <v>6</v>
      </c>
      <c r="B205" s="18" t="s">
        <v>27</v>
      </c>
      <c r="C205" s="8" t="s">
        <v>68</v>
      </c>
      <c r="D205" s="14">
        <v>73</v>
      </c>
      <c r="E205" s="14">
        <v>66</v>
      </c>
      <c r="F205" s="14">
        <v>51</v>
      </c>
      <c r="G205" s="14">
        <v>40</v>
      </c>
      <c r="H205" s="58">
        <v>56</v>
      </c>
      <c r="I205" s="120">
        <v>66.666666666666657</v>
      </c>
      <c r="J205" s="15">
        <f t="shared" si="64"/>
        <v>286</v>
      </c>
      <c r="K205" s="11">
        <f t="shared" si="65"/>
        <v>57.2</v>
      </c>
      <c r="L205" s="12">
        <f t="shared" si="66"/>
        <v>27</v>
      </c>
    </row>
    <row r="206" spans="1:12" ht="20.100000000000001" customHeight="1">
      <c r="A206" s="19">
        <v>7</v>
      </c>
      <c r="B206" s="18" t="s">
        <v>27</v>
      </c>
      <c r="C206" s="8" t="s">
        <v>69</v>
      </c>
      <c r="D206" s="20">
        <v>80</v>
      </c>
      <c r="E206" s="20">
        <v>76</v>
      </c>
      <c r="F206" s="14">
        <v>80</v>
      </c>
      <c r="G206" s="14">
        <v>82</v>
      </c>
      <c r="H206" s="58">
        <v>97</v>
      </c>
      <c r="I206" s="120">
        <v>87.777777777777771</v>
      </c>
      <c r="J206" s="15">
        <f t="shared" si="64"/>
        <v>415</v>
      </c>
      <c r="K206" s="11">
        <f t="shared" si="65"/>
        <v>83</v>
      </c>
      <c r="L206" s="12">
        <f t="shared" si="66"/>
        <v>6</v>
      </c>
    </row>
    <row r="207" spans="1:12" ht="20.100000000000001" customHeight="1">
      <c r="A207" s="19">
        <v>8</v>
      </c>
      <c r="B207" s="18" t="s">
        <v>32</v>
      </c>
      <c r="C207" s="8" t="s">
        <v>70</v>
      </c>
      <c r="D207" s="20">
        <v>80</v>
      </c>
      <c r="E207" s="20">
        <v>40</v>
      </c>
      <c r="F207" s="14">
        <v>41</v>
      </c>
      <c r="G207" s="14">
        <v>69</v>
      </c>
      <c r="H207" s="58">
        <v>62</v>
      </c>
      <c r="I207" s="120">
        <v>64.444444444444443</v>
      </c>
      <c r="J207" s="15">
        <f t="shared" si="64"/>
        <v>292</v>
      </c>
      <c r="K207" s="11">
        <f t="shared" si="65"/>
        <v>58.4</v>
      </c>
      <c r="L207" s="12">
        <f t="shared" si="66"/>
        <v>25</v>
      </c>
    </row>
    <row r="208" spans="1:12" ht="20.100000000000001" customHeight="1">
      <c r="A208" s="19">
        <v>9</v>
      </c>
      <c r="B208" s="18" t="s">
        <v>32</v>
      </c>
      <c r="C208" s="8" t="s">
        <v>71</v>
      </c>
      <c r="D208" s="21">
        <v>83</v>
      </c>
      <c r="E208" s="21">
        <v>40</v>
      </c>
      <c r="F208" s="14">
        <v>44</v>
      </c>
      <c r="G208" s="14">
        <v>41</v>
      </c>
      <c r="H208" s="58">
        <v>62</v>
      </c>
      <c r="I208" s="120">
        <v>91.111111111111114</v>
      </c>
      <c r="J208" s="15">
        <f t="shared" si="64"/>
        <v>270</v>
      </c>
      <c r="K208" s="11">
        <f t="shared" si="65"/>
        <v>54</v>
      </c>
      <c r="L208" s="12">
        <f t="shared" si="66"/>
        <v>33</v>
      </c>
    </row>
    <row r="209" spans="1:12" ht="20.100000000000001" customHeight="1">
      <c r="A209" s="19">
        <v>10</v>
      </c>
      <c r="B209" s="18" t="s">
        <v>36</v>
      </c>
      <c r="C209" s="8" t="s">
        <v>72</v>
      </c>
      <c r="D209" s="20">
        <v>72</v>
      </c>
      <c r="E209" s="20">
        <v>40</v>
      </c>
      <c r="F209" s="14">
        <v>53</v>
      </c>
      <c r="G209" s="14">
        <v>50</v>
      </c>
      <c r="H209" s="58">
        <v>56</v>
      </c>
      <c r="I209" s="120">
        <v>71.111111111111114</v>
      </c>
      <c r="J209" s="15">
        <f t="shared" si="64"/>
        <v>271</v>
      </c>
      <c r="K209" s="11">
        <f t="shared" si="65"/>
        <v>54.2</v>
      </c>
      <c r="L209" s="12">
        <f t="shared" si="66"/>
        <v>32</v>
      </c>
    </row>
    <row r="210" spans="1:12" ht="20.100000000000001" customHeight="1">
      <c r="A210" s="19">
        <v>11</v>
      </c>
      <c r="B210" s="18" t="s">
        <v>29</v>
      </c>
      <c r="C210" s="8" t="s">
        <v>73</v>
      </c>
      <c r="D210" s="20">
        <v>59</v>
      </c>
      <c r="E210" s="20">
        <v>53</v>
      </c>
      <c r="F210" s="14">
        <v>54</v>
      </c>
      <c r="G210" s="14">
        <v>59</v>
      </c>
      <c r="H210" s="58">
        <v>51</v>
      </c>
      <c r="I210" s="120">
        <v>74.444444444444443</v>
      </c>
      <c r="J210" s="15">
        <f t="shared" si="64"/>
        <v>276</v>
      </c>
      <c r="K210" s="11">
        <f t="shared" si="65"/>
        <v>55.2</v>
      </c>
      <c r="L210" s="12">
        <f t="shared" si="66"/>
        <v>30</v>
      </c>
    </row>
    <row r="211" spans="1:12" ht="20.100000000000001" customHeight="1">
      <c r="A211" s="19">
        <v>12</v>
      </c>
      <c r="B211" s="18" t="s">
        <v>32</v>
      </c>
      <c r="C211" s="8" t="s">
        <v>74</v>
      </c>
      <c r="D211" s="20">
        <v>71</v>
      </c>
      <c r="E211" s="20">
        <v>90</v>
      </c>
      <c r="F211" s="14">
        <v>63</v>
      </c>
      <c r="G211" s="14">
        <v>51</v>
      </c>
      <c r="H211" s="58">
        <v>56</v>
      </c>
      <c r="I211" s="120">
        <v>50</v>
      </c>
      <c r="J211" s="15">
        <f t="shared" si="64"/>
        <v>331</v>
      </c>
      <c r="K211" s="11">
        <f t="shared" si="65"/>
        <v>66.2</v>
      </c>
      <c r="L211" s="12">
        <f t="shared" si="66"/>
        <v>14</v>
      </c>
    </row>
    <row r="212" spans="1:12" ht="20.100000000000001" customHeight="1">
      <c r="A212" s="19">
        <v>13</v>
      </c>
      <c r="B212" s="18" t="s">
        <v>32</v>
      </c>
      <c r="C212" s="8" t="s">
        <v>75</v>
      </c>
      <c r="D212" s="20">
        <v>79</v>
      </c>
      <c r="E212" s="20">
        <v>40</v>
      </c>
      <c r="F212" s="14">
        <v>47</v>
      </c>
      <c r="G212" s="14">
        <v>59</v>
      </c>
      <c r="H212" s="58">
        <v>56</v>
      </c>
      <c r="I212" s="120">
        <v>72.222222222222214</v>
      </c>
      <c r="J212" s="15">
        <f t="shared" si="64"/>
        <v>281</v>
      </c>
      <c r="K212" s="11">
        <f t="shared" si="65"/>
        <v>56.2</v>
      </c>
      <c r="L212" s="12">
        <f t="shared" si="66"/>
        <v>29</v>
      </c>
    </row>
    <row r="213" spans="1:12" ht="20.100000000000001" customHeight="1">
      <c r="A213" s="19">
        <v>14</v>
      </c>
      <c r="B213" s="18" t="s">
        <v>29</v>
      </c>
      <c r="C213" s="8" t="s">
        <v>76</v>
      </c>
      <c r="D213" s="20">
        <v>80</v>
      </c>
      <c r="E213" s="20">
        <v>40</v>
      </c>
      <c r="F213" s="14">
        <v>56</v>
      </c>
      <c r="G213" s="14">
        <v>47</v>
      </c>
      <c r="H213" s="58">
        <v>73</v>
      </c>
      <c r="I213" s="120">
        <v>93.333333333333329</v>
      </c>
      <c r="J213" s="15">
        <f t="shared" si="64"/>
        <v>296</v>
      </c>
      <c r="K213" s="11">
        <f t="shared" si="65"/>
        <v>59.2</v>
      </c>
      <c r="L213" s="12">
        <f t="shared" si="66"/>
        <v>24</v>
      </c>
    </row>
    <row r="214" spans="1:12" ht="20.100000000000001" customHeight="1">
      <c r="A214" s="19">
        <v>15</v>
      </c>
      <c r="B214" s="18" t="s">
        <v>29</v>
      </c>
      <c r="C214" s="8" t="s">
        <v>77</v>
      </c>
      <c r="D214" s="20">
        <v>77</v>
      </c>
      <c r="E214" s="20">
        <v>41</v>
      </c>
      <c r="F214" s="14">
        <v>61</v>
      </c>
      <c r="G214" s="14">
        <v>43</v>
      </c>
      <c r="H214" s="58">
        <v>70</v>
      </c>
      <c r="I214" s="120">
        <v>56.666666666666664</v>
      </c>
      <c r="J214" s="15">
        <f t="shared" si="64"/>
        <v>292</v>
      </c>
      <c r="K214" s="11">
        <f t="shared" si="65"/>
        <v>58.4</v>
      </c>
      <c r="L214" s="12">
        <f t="shared" si="66"/>
        <v>25</v>
      </c>
    </row>
    <row r="215" spans="1:12" ht="20.100000000000001" customHeight="1">
      <c r="A215" s="19">
        <v>16</v>
      </c>
      <c r="B215" s="18" t="s">
        <v>27</v>
      </c>
      <c r="C215" s="8" t="s">
        <v>78</v>
      </c>
      <c r="D215" s="20">
        <v>86</v>
      </c>
      <c r="E215" s="20">
        <v>60</v>
      </c>
      <c r="F215" s="14">
        <v>69</v>
      </c>
      <c r="G215" s="14">
        <v>61</v>
      </c>
      <c r="H215" s="58">
        <v>73</v>
      </c>
      <c r="I215" s="120">
        <v>95.555555555555557</v>
      </c>
      <c r="J215" s="15">
        <f t="shared" si="64"/>
        <v>349</v>
      </c>
      <c r="K215" s="11">
        <f t="shared" si="65"/>
        <v>69.8</v>
      </c>
      <c r="L215" s="12">
        <f t="shared" si="66"/>
        <v>12</v>
      </c>
    </row>
    <row r="216" spans="1:12" ht="20.100000000000001" customHeight="1">
      <c r="A216" s="19">
        <v>17</v>
      </c>
      <c r="B216" s="18" t="s">
        <v>36</v>
      </c>
      <c r="C216" s="8" t="s">
        <v>79</v>
      </c>
      <c r="D216" s="20">
        <v>76</v>
      </c>
      <c r="E216" s="20">
        <v>40</v>
      </c>
      <c r="F216" s="14">
        <v>64</v>
      </c>
      <c r="G216" s="14">
        <v>53</v>
      </c>
      <c r="H216" s="58">
        <v>70</v>
      </c>
      <c r="I216" s="120">
        <v>68.888888888888886</v>
      </c>
      <c r="J216" s="15">
        <f t="shared" si="64"/>
        <v>303</v>
      </c>
      <c r="K216" s="11">
        <f t="shared" si="65"/>
        <v>60.6</v>
      </c>
      <c r="L216" s="12">
        <f t="shared" si="66"/>
        <v>21</v>
      </c>
    </row>
    <row r="217" spans="1:12" ht="20.100000000000001" customHeight="1">
      <c r="A217" s="19">
        <v>18</v>
      </c>
      <c r="B217" s="18" t="s">
        <v>27</v>
      </c>
      <c r="C217" s="8" t="s">
        <v>80</v>
      </c>
      <c r="D217" s="20">
        <v>74</v>
      </c>
      <c r="E217" s="20">
        <v>40</v>
      </c>
      <c r="F217" s="14">
        <v>51</v>
      </c>
      <c r="G217" s="14">
        <v>47</v>
      </c>
      <c r="H217" s="58">
        <v>60</v>
      </c>
      <c r="I217" s="120">
        <v>61.111111111111114</v>
      </c>
      <c r="J217" s="15">
        <f t="shared" si="64"/>
        <v>272</v>
      </c>
      <c r="K217" s="11">
        <f t="shared" si="65"/>
        <v>54.4</v>
      </c>
      <c r="L217" s="12">
        <f t="shared" si="66"/>
        <v>31</v>
      </c>
    </row>
    <row r="218" spans="1:12" ht="20.100000000000001" customHeight="1">
      <c r="A218" s="19">
        <v>19</v>
      </c>
      <c r="B218" s="18" t="s">
        <v>36</v>
      </c>
      <c r="C218" s="8" t="s">
        <v>81</v>
      </c>
      <c r="D218" s="20">
        <v>82</v>
      </c>
      <c r="E218" s="20">
        <v>80</v>
      </c>
      <c r="F218" s="14">
        <v>84</v>
      </c>
      <c r="G218" s="14">
        <v>67</v>
      </c>
      <c r="H218" s="58">
        <v>69</v>
      </c>
      <c r="I218" s="120">
        <v>72.222222222222214</v>
      </c>
      <c r="J218" s="15">
        <f t="shared" si="64"/>
        <v>382</v>
      </c>
      <c r="K218" s="11">
        <f t="shared" si="65"/>
        <v>76.400000000000006</v>
      </c>
      <c r="L218" s="12">
        <f t="shared" si="66"/>
        <v>9</v>
      </c>
    </row>
    <row r="219" spans="1:12" ht="20.100000000000001" customHeight="1">
      <c r="A219" s="19">
        <v>20</v>
      </c>
      <c r="B219" s="18" t="s">
        <v>29</v>
      </c>
      <c r="C219" s="8" t="s">
        <v>82</v>
      </c>
      <c r="D219" s="20">
        <v>85</v>
      </c>
      <c r="E219" s="20">
        <v>75</v>
      </c>
      <c r="F219" s="14">
        <v>97</v>
      </c>
      <c r="G219" s="14">
        <v>99</v>
      </c>
      <c r="H219" s="58">
        <v>97</v>
      </c>
      <c r="I219" s="120">
        <v>77.777777777777786</v>
      </c>
      <c r="J219" s="15">
        <f t="shared" si="64"/>
        <v>453</v>
      </c>
      <c r="K219" s="11">
        <f t="shared" si="65"/>
        <v>90.6</v>
      </c>
      <c r="L219" s="12">
        <f t="shared" si="66"/>
        <v>3</v>
      </c>
    </row>
    <row r="220" spans="1:12" ht="20.100000000000001" customHeight="1">
      <c r="A220" s="19">
        <v>21</v>
      </c>
      <c r="B220" s="7" t="s">
        <v>32</v>
      </c>
      <c r="C220" s="8" t="s">
        <v>83</v>
      </c>
      <c r="D220" s="20">
        <v>64</v>
      </c>
      <c r="E220" s="20">
        <v>40</v>
      </c>
      <c r="F220" s="14">
        <v>34</v>
      </c>
      <c r="G220" s="14">
        <v>44</v>
      </c>
      <c r="H220" s="58">
        <v>41</v>
      </c>
      <c r="I220" s="120">
        <v>60</v>
      </c>
      <c r="J220" s="15">
        <f t="shared" si="64"/>
        <v>223</v>
      </c>
      <c r="K220" s="11">
        <f t="shared" si="65"/>
        <v>44.6</v>
      </c>
      <c r="L220" s="12">
        <f t="shared" si="66"/>
        <v>39</v>
      </c>
    </row>
    <row r="221" spans="1:12" ht="20.100000000000001" customHeight="1">
      <c r="A221" s="19">
        <v>22</v>
      </c>
      <c r="B221" s="7" t="s">
        <v>27</v>
      </c>
      <c r="C221" s="8" t="s">
        <v>84</v>
      </c>
      <c r="D221" s="20">
        <v>73</v>
      </c>
      <c r="E221" s="20">
        <v>40</v>
      </c>
      <c r="F221" s="14">
        <v>27</v>
      </c>
      <c r="G221" s="14">
        <v>27</v>
      </c>
      <c r="H221" s="58">
        <v>72</v>
      </c>
      <c r="I221" s="120">
        <v>81.111111111111114</v>
      </c>
      <c r="J221" s="15">
        <f t="shared" si="64"/>
        <v>239</v>
      </c>
      <c r="K221" s="11">
        <f t="shared" si="65"/>
        <v>47.8</v>
      </c>
      <c r="L221" s="12">
        <f t="shared" si="66"/>
        <v>38</v>
      </c>
    </row>
    <row r="222" spans="1:12" ht="20.100000000000001" customHeight="1">
      <c r="A222" s="19">
        <v>23</v>
      </c>
      <c r="B222" s="7" t="s">
        <v>27</v>
      </c>
      <c r="C222" s="8" t="s">
        <v>85</v>
      </c>
      <c r="D222" s="20">
        <v>74</v>
      </c>
      <c r="E222" s="20">
        <v>40</v>
      </c>
      <c r="F222" s="14">
        <v>41</v>
      </c>
      <c r="G222" s="14">
        <v>39</v>
      </c>
      <c r="H222" s="58">
        <v>69</v>
      </c>
      <c r="I222" s="120">
        <v>51.111111111111107</v>
      </c>
      <c r="J222" s="15">
        <f t="shared" si="64"/>
        <v>263</v>
      </c>
      <c r="K222" s="11">
        <f t="shared" si="65"/>
        <v>52.6</v>
      </c>
      <c r="L222" s="12">
        <f t="shared" si="66"/>
        <v>35</v>
      </c>
    </row>
    <row r="223" spans="1:12" ht="20.100000000000001" customHeight="1">
      <c r="A223" s="19">
        <v>24</v>
      </c>
      <c r="B223" s="7" t="s">
        <v>36</v>
      </c>
      <c r="C223" s="8" t="s">
        <v>86</v>
      </c>
      <c r="D223" s="20">
        <v>87</v>
      </c>
      <c r="E223" s="20">
        <v>40</v>
      </c>
      <c r="F223" s="14">
        <v>61</v>
      </c>
      <c r="G223" s="14">
        <v>41</v>
      </c>
      <c r="H223" s="58">
        <v>69</v>
      </c>
      <c r="I223" s="120">
        <v>78.888888888888886</v>
      </c>
      <c r="J223" s="15">
        <f t="shared" si="64"/>
        <v>298</v>
      </c>
      <c r="K223" s="11">
        <f t="shared" si="65"/>
        <v>59.6</v>
      </c>
      <c r="L223" s="12">
        <f t="shared" si="66"/>
        <v>23</v>
      </c>
    </row>
    <row r="224" spans="1:12" ht="20.100000000000001" customHeight="1">
      <c r="A224" s="19">
        <v>25</v>
      </c>
      <c r="B224" s="7" t="s">
        <v>32</v>
      </c>
      <c r="C224" s="8" t="s">
        <v>87</v>
      </c>
      <c r="D224" s="20">
        <v>84</v>
      </c>
      <c r="E224" s="20">
        <v>40</v>
      </c>
      <c r="F224" s="14">
        <v>73</v>
      </c>
      <c r="G224" s="14">
        <v>46</v>
      </c>
      <c r="H224" s="58">
        <v>68</v>
      </c>
      <c r="I224" s="120">
        <v>94.444444444444443</v>
      </c>
      <c r="J224" s="15">
        <f t="shared" si="64"/>
        <v>311</v>
      </c>
      <c r="K224" s="11">
        <f t="shared" si="65"/>
        <v>62.2</v>
      </c>
      <c r="L224" s="12">
        <f t="shared" si="66"/>
        <v>19</v>
      </c>
    </row>
    <row r="225" spans="1:12" ht="20.100000000000001" customHeight="1">
      <c r="A225" s="19">
        <v>26</v>
      </c>
      <c r="B225" s="18" t="s">
        <v>36</v>
      </c>
      <c r="C225" s="8" t="s">
        <v>88</v>
      </c>
      <c r="D225" s="20">
        <v>81</v>
      </c>
      <c r="E225" s="20">
        <v>60</v>
      </c>
      <c r="F225" s="14">
        <v>54</v>
      </c>
      <c r="G225" s="14">
        <v>59</v>
      </c>
      <c r="H225" s="58">
        <v>68</v>
      </c>
      <c r="I225" s="120">
        <v>52.222222222222229</v>
      </c>
      <c r="J225" s="15">
        <f t="shared" si="64"/>
        <v>322</v>
      </c>
      <c r="K225" s="11">
        <f t="shared" si="65"/>
        <v>64.400000000000006</v>
      </c>
      <c r="L225" s="12">
        <f t="shared" si="66"/>
        <v>17</v>
      </c>
    </row>
    <row r="226" spans="1:12" ht="20.100000000000001" customHeight="1">
      <c r="A226" s="19">
        <v>27</v>
      </c>
      <c r="B226" s="18" t="s">
        <v>29</v>
      </c>
      <c r="C226" s="8" t="s">
        <v>89</v>
      </c>
      <c r="D226" s="20">
        <v>79</v>
      </c>
      <c r="E226" s="20">
        <v>62</v>
      </c>
      <c r="F226" s="14">
        <v>66</v>
      </c>
      <c r="G226" s="14">
        <v>54</v>
      </c>
      <c r="H226" s="58">
        <v>62</v>
      </c>
      <c r="I226" s="120">
        <v>71.111111111111114</v>
      </c>
      <c r="J226" s="15">
        <f t="shared" si="64"/>
        <v>323</v>
      </c>
      <c r="K226" s="11">
        <f t="shared" si="65"/>
        <v>64.599999999999994</v>
      </c>
      <c r="L226" s="12">
        <f t="shared" si="66"/>
        <v>16</v>
      </c>
    </row>
    <row r="227" spans="1:12" ht="20.100000000000001" customHeight="1">
      <c r="A227" s="19">
        <v>28</v>
      </c>
      <c r="B227" s="7" t="s">
        <v>27</v>
      </c>
      <c r="C227" s="8" t="s">
        <v>90</v>
      </c>
      <c r="D227" s="20">
        <v>86</v>
      </c>
      <c r="E227" s="20">
        <v>80</v>
      </c>
      <c r="F227" s="14">
        <v>91</v>
      </c>
      <c r="G227" s="14">
        <v>74</v>
      </c>
      <c r="H227" s="58">
        <v>80</v>
      </c>
      <c r="I227" s="120">
        <v>66.666666666666657</v>
      </c>
      <c r="J227" s="15">
        <f t="shared" si="64"/>
        <v>411</v>
      </c>
      <c r="K227" s="11">
        <f t="shared" si="65"/>
        <v>82.2</v>
      </c>
      <c r="L227" s="12">
        <f t="shared" si="66"/>
        <v>7</v>
      </c>
    </row>
    <row r="228" spans="1:12" ht="20.100000000000001" customHeight="1">
      <c r="A228" s="19">
        <v>29</v>
      </c>
      <c r="B228" s="7" t="s">
        <v>27</v>
      </c>
      <c r="C228" s="8" t="s">
        <v>91</v>
      </c>
      <c r="D228" s="20">
        <v>75</v>
      </c>
      <c r="E228" s="20">
        <v>51</v>
      </c>
      <c r="F228" s="14">
        <v>92</v>
      </c>
      <c r="G228" s="14">
        <v>76</v>
      </c>
      <c r="H228" s="58">
        <v>74</v>
      </c>
      <c r="I228" s="120">
        <v>71.111111111111114</v>
      </c>
      <c r="J228" s="15">
        <f t="shared" si="64"/>
        <v>368</v>
      </c>
      <c r="K228" s="11">
        <f t="shared" si="65"/>
        <v>73.599999999999994</v>
      </c>
      <c r="L228" s="12">
        <f t="shared" si="66"/>
        <v>10</v>
      </c>
    </row>
    <row r="229" spans="1:12" ht="20.100000000000001" customHeight="1">
      <c r="A229" s="19">
        <v>4</v>
      </c>
      <c r="B229" s="7" t="s">
        <v>36</v>
      </c>
      <c r="C229" s="8" t="s">
        <v>92</v>
      </c>
      <c r="D229" s="20">
        <v>85</v>
      </c>
      <c r="E229" s="20">
        <v>75</v>
      </c>
      <c r="F229" s="14">
        <v>81</v>
      </c>
      <c r="G229" s="14">
        <v>75</v>
      </c>
      <c r="H229" s="58">
        <v>75</v>
      </c>
      <c r="I229" s="120">
        <v>60</v>
      </c>
      <c r="J229" s="15">
        <f t="shared" si="64"/>
        <v>391</v>
      </c>
      <c r="K229" s="11">
        <f t="shared" si="65"/>
        <v>78.2</v>
      </c>
      <c r="L229" s="12">
        <f t="shared" si="66"/>
        <v>8</v>
      </c>
    </row>
    <row r="230" spans="1:12" ht="20.100000000000001" customHeight="1">
      <c r="A230" s="19">
        <v>31</v>
      </c>
      <c r="B230" s="7" t="s">
        <v>32</v>
      </c>
      <c r="C230" s="8" t="s">
        <v>93</v>
      </c>
      <c r="D230" s="20">
        <v>60</v>
      </c>
      <c r="E230" s="20">
        <v>41</v>
      </c>
      <c r="F230" s="14">
        <v>27</v>
      </c>
      <c r="G230" s="14">
        <v>27</v>
      </c>
      <c r="H230" s="58">
        <v>40</v>
      </c>
      <c r="I230" s="120">
        <v>66.666666666666657</v>
      </c>
      <c r="J230" s="15">
        <f t="shared" si="64"/>
        <v>195</v>
      </c>
      <c r="K230" s="11">
        <f t="shared" si="65"/>
        <v>39</v>
      </c>
      <c r="L230" s="12">
        <f t="shared" si="66"/>
        <v>40</v>
      </c>
    </row>
    <row r="231" spans="1:12" ht="20.100000000000001" customHeight="1">
      <c r="A231" s="19">
        <v>32</v>
      </c>
      <c r="B231" s="7" t="s">
        <v>29</v>
      </c>
      <c r="C231" s="8" t="s">
        <v>94</v>
      </c>
      <c r="D231" s="20">
        <v>91</v>
      </c>
      <c r="E231" s="20">
        <v>94</v>
      </c>
      <c r="F231" s="14">
        <v>90</v>
      </c>
      <c r="G231" s="14">
        <v>87</v>
      </c>
      <c r="H231" s="58">
        <v>93</v>
      </c>
      <c r="I231" s="120">
        <v>74.444444444444443</v>
      </c>
      <c r="J231" s="15">
        <f t="shared" si="64"/>
        <v>455</v>
      </c>
      <c r="K231" s="11">
        <f t="shared" si="65"/>
        <v>91</v>
      </c>
      <c r="L231" s="12">
        <f t="shared" si="66"/>
        <v>2</v>
      </c>
    </row>
    <row r="232" spans="1:12" ht="20.100000000000001" customHeight="1">
      <c r="A232" s="19">
        <v>33</v>
      </c>
      <c r="B232" s="18" t="s">
        <v>27</v>
      </c>
      <c r="C232" s="8" t="s">
        <v>95</v>
      </c>
      <c r="D232" s="20">
        <v>89</v>
      </c>
      <c r="E232" s="20">
        <v>84</v>
      </c>
      <c r="F232" s="14">
        <v>96</v>
      </c>
      <c r="G232" s="14">
        <v>100</v>
      </c>
      <c r="H232" s="58">
        <v>93</v>
      </c>
      <c r="I232" s="120">
        <v>86.666666666666671</v>
      </c>
      <c r="J232" s="15">
        <f t="shared" si="64"/>
        <v>462</v>
      </c>
      <c r="K232" s="11">
        <f t="shared" si="65"/>
        <v>92.4</v>
      </c>
      <c r="L232" s="12">
        <f t="shared" si="66"/>
        <v>1</v>
      </c>
    </row>
    <row r="233" spans="1:12" ht="20.100000000000001" customHeight="1">
      <c r="A233" s="19">
        <v>34</v>
      </c>
      <c r="B233" s="18" t="s">
        <v>36</v>
      </c>
      <c r="C233" s="8" t="s">
        <v>96</v>
      </c>
      <c r="D233" s="20">
        <v>72</v>
      </c>
      <c r="E233" s="20">
        <v>40</v>
      </c>
      <c r="F233" s="14">
        <v>61</v>
      </c>
      <c r="G233" s="14">
        <v>61</v>
      </c>
      <c r="H233" s="58">
        <v>71</v>
      </c>
      <c r="I233" s="120">
        <v>53.333333333333336</v>
      </c>
      <c r="J233" s="15">
        <f t="shared" si="64"/>
        <v>305</v>
      </c>
      <c r="K233" s="11">
        <f t="shared" si="65"/>
        <v>61</v>
      </c>
      <c r="L233" s="12">
        <f t="shared" si="66"/>
        <v>20</v>
      </c>
    </row>
    <row r="234" spans="1:12" ht="20.100000000000001" customHeight="1">
      <c r="A234" s="19">
        <v>35</v>
      </c>
      <c r="B234" s="7" t="s">
        <v>27</v>
      </c>
      <c r="C234" s="8" t="s">
        <v>97</v>
      </c>
      <c r="D234" s="20">
        <v>82</v>
      </c>
      <c r="E234" s="20">
        <v>40</v>
      </c>
      <c r="F234" s="14">
        <v>71</v>
      </c>
      <c r="G234" s="14">
        <v>66</v>
      </c>
      <c r="H234" s="58">
        <v>72</v>
      </c>
      <c r="I234" s="120">
        <v>72.222222222222214</v>
      </c>
      <c r="J234" s="15">
        <f t="shared" si="64"/>
        <v>331</v>
      </c>
      <c r="K234" s="11">
        <f t="shared" si="65"/>
        <v>66.2</v>
      </c>
      <c r="L234" s="12">
        <f t="shared" si="66"/>
        <v>14</v>
      </c>
    </row>
    <row r="235" spans="1:12" ht="20.100000000000001" customHeight="1">
      <c r="A235" s="19">
        <v>36</v>
      </c>
      <c r="B235" s="7" t="s">
        <v>27</v>
      </c>
      <c r="C235" s="8" t="s">
        <v>98</v>
      </c>
      <c r="D235" s="20">
        <v>81</v>
      </c>
      <c r="E235" s="20">
        <v>42</v>
      </c>
      <c r="F235" s="14">
        <v>64</v>
      </c>
      <c r="G235" s="14">
        <v>46</v>
      </c>
      <c r="H235" s="58">
        <v>86</v>
      </c>
      <c r="I235" s="120">
        <v>87.777777777777771</v>
      </c>
      <c r="J235" s="15">
        <f t="shared" si="64"/>
        <v>319</v>
      </c>
      <c r="K235" s="11">
        <f t="shared" si="65"/>
        <v>63.8</v>
      </c>
      <c r="L235" s="12">
        <f t="shared" si="66"/>
        <v>18</v>
      </c>
    </row>
    <row r="236" spans="1:12" ht="20.100000000000001" customHeight="1">
      <c r="A236" s="19">
        <v>37</v>
      </c>
      <c r="B236" s="7" t="s">
        <v>32</v>
      </c>
      <c r="C236" s="8" t="s">
        <v>99</v>
      </c>
      <c r="D236" s="20">
        <v>73</v>
      </c>
      <c r="E236" s="20">
        <v>40</v>
      </c>
      <c r="F236" s="14">
        <v>47</v>
      </c>
      <c r="G236" s="14">
        <v>54</v>
      </c>
      <c r="H236" s="58">
        <v>55</v>
      </c>
      <c r="I236" s="120">
        <v>74.444444444444443</v>
      </c>
      <c r="J236" s="15">
        <f t="shared" si="64"/>
        <v>269</v>
      </c>
      <c r="K236" s="11">
        <f t="shared" si="65"/>
        <v>53.8</v>
      </c>
      <c r="L236" s="12">
        <f t="shared" si="66"/>
        <v>34</v>
      </c>
    </row>
    <row r="237" spans="1:12" ht="20.100000000000001" customHeight="1">
      <c r="A237" s="19">
        <v>38</v>
      </c>
      <c r="B237" s="7" t="s">
        <v>32</v>
      </c>
      <c r="C237" s="8" t="s">
        <v>100</v>
      </c>
      <c r="D237" s="20">
        <v>71</v>
      </c>
      <c r="E237" s="20">
        <v>41</v>
      </c>
      <c r="F237" s="14">
        <v>61</v>
      </c>
      <c r="G237" s="14">
        <v>50</v>
      </c>
      <c r="H237" s="58">
        <v>63</v>
      </c>
      <c r="I237" s="120">
        <v>67.777777777777786</v>
      </c>
      <c r="J237" s="15">
        <f t="shared" si="64"/>
        <v>286</v>
      </c>
      <c r="K237" s="11">
        <f t="shared" si="65"/>
        <v>57.2</v>
      </c>
      <c r="L237" s="12">
        <f t="shared" si="66"/>
        <v>27</v>
      </c>
    </row>
    <row r="238" spans="1:12" ht="20.100000000000001" customHeight="1">
      <c r="A238" s="19">
        <v>39</v>
      </c>
      <c r="B238" s="7" t="s">
        <v>36</v>
      </c>
      <c r="C238" s="8" t="s">
        <v>101</v>
      </c>
      <c r="D238" s="20">
        <v>83</v>
      </c>
      <c r="E238" s="20">
        <v>61</v>
      </c>
      <c r="F238" s="14">
        <v>79</v>
      </c>
      <c r="G238" s="14">
        <v>66</v>
      </c>
      <c r="H238" s="58">
        <v>61</v>
      </c>
      <c r="I238" s="120">
        <v>38.888888888888893</v>
      </c>
      <c r="J238" s="15">
        <f t="shared" si="64"/>
        <v>350</v>
      </c>
      <c r="K238" s="11">
        <f t="shared" si="65"/>
        <v>70</v>
      </c>
      <c r="L238" s="12">
        <f t="shared" si="66"/>
        <v>11</v>
      </c>
    </row>
    <row r="239" spans="1:12" ht="20.100000000000001" customHeight="1">
      <c r="A239" s="19">
        <v>40</v>
      </c>
      <c r="B239" s="7" t="s">
        <v>36</v>
      </c>
      <c r="C239" s="8" t="s">
        <v>102</v>
      </c>
      <c r="D239" s="20">
        <v>79</v>
      </c>
      <c r="E239" s="20">
        <v>80</v>
      </c>
      <c r="F239" s="14">
        <v>91</v>
      </c>
      <c r="G239" s="14">
        <v>89</v>
      </c>
      <c r="H239" s="58">
        <v>85</v>
      </c>
      <c r="I239" s="120">
        <v>75.555555555555557</v>
      </c>
      <c r="J239" s="15">
        <f t="shared" si="64"/>
        <v>424</v>
      </c>
      <c r="K239" s="11">
        <f t="shared" si="65"/>
        <v>84.8</v>
      </c>
      <c r="L239" s="12">
        <f t="shared" si="66"/>
        <v>5</v>
      </c>
    </row>
    <row r="240" spans="1:12" ht="20.100000000000001" customHeight="1">
      <c r="A240" s="19">
        <v>41</v>
      </c>
      <c r="B240" s="7" t="s">
        <v>32</v>
      </c>
      <c r="C240" s="8" t="s">
        <v>103</v>
      </c>
      <c r="D240" s="20">
        <v>72</v>
      </c>
      <c r="E240" s="20">
        <v>40</v>
      </c>
      <c r="F240" s="14">
        <v>44</v>
      </c>
      <c r="G240" s="14">
        <v>54</v>
      </c>
      <c r="H240" s="58">
        <v>46</v>
      </c>
      <c r="I240" s="120">
        <v>56.666666666666664</v>
      </c>
      <c r="J240" s="15">
        <f t="shared" si="64"/>
        <v>256</v>
      </c>
      <c r="K240" s="11">
        <f t="shared" si="65"/>
        <v>51.2</v>
      </c>
      <c r="L240" s="12">
        <f t="shared" si="66"/>
        <v>37</v>
      </c>
    </row>
    <row r="241" spans="1:12" ht="15.75">
      <c r="A241" s="19"/>
      <c r="B241" s="7"/>
      <c r="C241" s="8"/>
      <c r="D241" s="20"/>
      <c r="E241" s="20"/>
      <c r="F241" s="14"/>
      <c r="G241" s="14"/>
      <c r="H241" s="14"/>
      <c r="I241" s="14"/>
      <c r="J241" s="15"/>
      <c r="K241" s="16"/>
      <c r="L241" s="17"/>
    </row>
    <row r="242" spans="1:12" ht="15.75">
      <c r="A242" s="19"/>
      <c r="B242" s="7"/>
      <c r="C242" s="8"/>
      <c r="D242" s="20"/>
      <c r="E242" s="20"/>
      <c r="F242" s="14"/>
      <c r="G242" s="14"/>
      <c r="H242" s="14"/>
      <c r="I242" s="14"/>
      <c r="J242" s="15"/>
      <c r="K242" s="16"/>
      <c r="L242" s="17"/>
    </row>
    <row r="243" spans="1:12" ht="15.75">
      <c r="A243" s="19"/>
      <c r="B243" s="7"/>
      <c r="C243" s="8"/>
      <c r="D243" s="20"/>
      <c r="E243" s="20"/>
      <c r="F243" s="14"/>
      <c r="G243" s="14"/>
      <c r="H243" s="14"/>
      <c r="I243" s="14"/>
      <c r="J243" s="15"/>
      <c r="K243" s="16"/>
      <c r="L243" s="17"/>
    </row>
    <row r="244" spans="1:12" ht="16.5" thickBot="1">
      <c r="A244" s="22"/>
      <c r="B244" s="23"/>
      <c r="C244" s="24"/>
      <c r="D244" s="25"/>
      <c r="E244" s="25"/>
      <c r="F244" s="26"/>
      <c r="G244" s="26"/>
      <c r="H244" s="26"/>
      <c r="I244" s="26"/>
      <c r="J244" s="27"/>
      <c r="K244" s="28"/>
      <c r="L244" s="29"/>
    </row>
    <row r="245" spans="1:12" ht="18" customHeight="1">
      <c r="A245" s="197" t="s">
        <v>4</v>
      </c>
      <c r="B245" s="198"/>
      <c r="C245" s="199"/>
      <c r="D245" s="46">
        <f>COUNTIF(D200:D244,"&gt;=0")</f>
        <v>41</v>
      </c>
      <c r="E245" s="46">
        <f t="shared" ref="E245:I245" si="67">COUNTIF(E200:E244,"&gt;=0")</f>
        <v>41</v>
      </c>
      <c r="F245" s="46">
        <f t="shared" si="67"/>
        <v>41</v>
      </c>
      <c r="G245" s="46">
        <f t="shared" si="67"/>
        <v>41</v>
      </c>
      <c r="H245" s="56">
        <f t="shared" si="67"/>
        <v>41</v>
      </c>
      <c r="I245" s="56">
        <f t="shared" si="67"/>
        <v>41</v>
      </c>
      <c r="J245" s="32"/>
      <c r="K245" s="32"/>
      <c r="L245" s="33"/>
    </row>
    <row r="246" spans="1:12" ht="18" customHeight="1">
      <c r="A246" s="200" t="s">
        <v>5</v>
      </c>
      <c r="B246" s="201"/>
      <c r="C246" s="202"/>
      <c r="D246" s="34">
        <f t="shared" ref="D246:I246" si="68">COUNTIF(D200:D244,"&gt;=33")</f>
        <v>41</v>
      </c>
      <c r="E246" s="34">
        <f t="shared" si="68"/>
        <v>41</v>
      </c>
      <c r="F246" s="34">
        <f t="shared" si="68"/>
        <v>38</v>
      </c>
      <c r="G246" s="34">
        <f t="shared" si="68"/>
        <v>38</v>
      </c>
      <c r="H246" s="35">
        <f t="shared" si="68"/>
        <v>41</v>
      </c>
      <c r="I246" s="35">
        <f t="shared" si="68"/>
        <v>41</v>
      </c>
      <c r="J246" s="32"/>
      <c r="K246" s="32"/>
      <c r="L246" s="33"/>
    </row>
    <row r="247" spans="1:12" ht="18" customHeight="1">
      <c r="A247" s="200" t="s">
        <v>6</v>
      </c>
      <c r="B247" s="201"/>
      <c r="C247" s="202"/>
      <c r="D247" s="36">
        <f>D246/D245</f>
        <v>1</v>
      </c>
      <c r="E247" s="36">
        <f t="shared" ref="E247:I247" si="69">E246/E245</f>
        <v>1</v>
      </c>
      <c r="F247" s="36">
        <f t="shared" si="69"/>
        <v>0.92682926829268297</v>
      </c>
      <c r="G247" s="36">
        <f t="shared" si="69"/>
        <v>0.92682926829268297</v>
      </c>
      <c r="H247" s="37">
        <f t="shared" si="69"/>
        <v>1</v>
      </c>
      <c r="I247" s="37">
        <f t="shared" si="69"/>
        <v>1</v>
      </c>
      <c r="J247" s="32"/>
      <c r="K247" s="32"/>
      <c r="L247" s="33"/>
    </row>
    <row r="248" spans="1:12" ht="18" customHeight="1">
      <c r="A248" s="200" t="s">
        <v>7</v>
      </c>
      <c r="B248" s="201"/>
      <c r="C248" s="202"/>
      <c r="D248" s="38">
        <f t="shared" ref="D248:I248" si="70">SUM(D200:D244)/D245</f>
        <v>76.975609756097555</v>
      </c>
      <c r="E248" s="38">
        <f t="shared" si="70"/>
        <v>54.243902439024389</v>
      </c>
      <c r="F248" s="38">
        <f t="shared" si="70"/>
        <v>61.804878048780488</v>
      </c>
      <c r="G248" s="38">
        <f t="shared" si="70"/>
        <v>58.024390243902438</v>
      </c>
      <c r="H248" s="39">
        <f t="shared" si="70"/>
        <v>67.804878048780495</v>
      </c>
      <c r="I248" s="39">
        <f t="shared" si="70"/>
        <v>71.056910569105668</v>
      </c>
      <c r="J248" s="32"/>
      <c r="K248" s="32"/>
      <c r="L248" s="33"/>
    </row>
    <row r="249" spans="1:12" ht="18" customHeight="1">
      <c r="A249" s="189" t="s">
        <v>17</v>
      </c>
      <c r="B249" s="190"/>
      <c r="C249" s="191"/>
      <c r="D249" s="34">
        <f t="shared" ref="D249:I249" si="71">COUNTIF(D200:D244,"&lt;=100")-D250-D251-D252-D253</f>
        <v>2</v>
      </c>
      <c r="E249" s="34">
        <f t="shared" si="71"/>
        <v>3</v>
      </c>
      <c r="F249" s="34">
        <f t="shared" si="71"/>
        <v>6</v>
      </c>
      <c r="G249" s="34">
        <f t="shared" si="71"/>
        <v>3</v>
      </c>
      <c r="H249" s="34">
        <f t="shared" si="71"/>
        <v>5</v>
      </c>
      <c r="I249" s="35">
        <f t="shared" si="71"/>
        <v>4</v>
      </c>
      <c r="J249" s="32"/>
      <c r="K249" s="33"/>
    </row>
    <row r="250" spans="1:12" ht="18" customHeight="1">
      <c r="A250" s="189" t="s">
        <v>18</v>
      </c>
      <c r="B250" s="190"/>
      <c r="C250" s="191"/>
      <c r="D250" s="34">
        <f t="shared" ref="D250:I250" si="72">COUNTIF(D200:D244,"&lt;89")-D251-D252-D253</f>
        <v>25</v>
      </c>
      <c r="E250" s="34">
        <f t="shared" si="72"/>
        <v>7</v>
      </c>
      <c r="F250" s="34">
        <f t="shared" si="72"/>
        <v>4</v>
      </c>
      <c r="G250" s="34">
        <f t="shared" si="72"/>
        <v>7</v>
      </c>
      <c r="H250" s="34">
        <f t="shared" si="72"/>
        <v>5</v>
      </c>
      <c r="I250" s="35">
        <f t="shared" si="72"/>
        <v>13</v>
      </c>
      <c r="J250" s="32"/>
      <c r="K250" s="33"/>
    </row>
    <row r="251" spans="1:12" ht="18" customHeight="1">
      <c r="A251" s="189" t="s">
        <v>13</v>
      </c>
      <c r="B251" s="190"/>
      <c r="C251" s="191"/>
      <c r="D251" s="34">
        <f t="shared" ref="D251:I251" si="73">COUNTIF(D200:D244,"&lt;74")-D252-D253</f>
        <v>13</v>
      </c>
      <c r="E251" s="34">
        <f t="shared" si="73"/>
        <v>5</v>
      </c>
      <c r="F251" s="34">
        <f t="shared" si="73"/>
        <v>14</v>
      </c>
      <c r="G251" s="34">
        <f t="shared" si="73"/>
        <v>9</v>
      </c>
      <c r="H251" s="34">
        <f t="shared" si="73"/>
        <v>21</v>
      </c>
      <c r="I251" s="35">
        <f t="shared" si="73"/>
        <v>16</v>
      </c>
      <c r="J251" s="32"/>
      <c r="K251" s="33"/>
    </row>
    <row r="252" spans="1:12" ht="18" customHeight="1">
      <c r="A252" s="189" t="s">
        <v>19</v>
      </c>
      <c r="B252" s="190"/>
      <c r="C252" s="191"/>
      <c r="D252" s="34">
        <f t="shared" ref="D252:I252" si="74">COUNTIF(D200:D244,"&lt;59")-D253</f>
        <v>1</v>
      </c>
      <c r="E252" s="34">
        <f t="shared" si="74"/>
        <v>26</v>
      </c>
      <c r="F252" s="34">
        <f t="shared" si="74"/>
        <v>14</v>
      </c>
      <c r="G252" s="34">
        <f t="shared" si="74"/>
        <v>19</v>
      </c>
      <c r="H252" s="34">
        <f t="shared" si="74"/>
        <v>10</v>
      </c>
      <c r="I252" s="35">
        <f t="shared" si="74"/>
        <v>8</v>
      </c>
      <c r="J252" s="32"/>
      <c r="K252" s="33"/>
    </row>
    <row r="253" spans="1:12" ht="18" customHeight="1">
      <c r="A253" s="189" t="s">
        <v>20</v>
      </c>
      <c r="B253" s="190"/>
      <c r="C253" s="191"/>
      <c r="D253" s="34">
        <f t="shared" ref="D253:I253" si="75">COUNTIF(D200:D244,"&lt;33")</f>
        <v>0</v>
      </c>
      <c r="E253" s="34">
        <f t="shared" si="75"/>
        <v>0</v>
      </c>
      <c r="F253" s="34">
        <f t="shared" si="75"/>
        <v>3</v>
      </c>
      <c r="G253" s="34">
        <f t="shared" si="75"/>
        <v>3</v>
      </c>
      <c r="H253" s="34">
        <f t="shared" si="75"/>
        <v>0</v>
      </c>
      <c r="I253" s="35">
        <f t="shared" si="75"/>
        <v>0</v>
      </c>
      <c r="J253" s="40"/>
      <c r="K253" s="33"/>
    </row>
    <row r="254" spans="1:12" ht="18" customHeight="1">
      <c r="A254" s="189" t="s">
        <v>17</v>
      </c>
      <c r="B254" s="190"/>
      <c r="C254" s="191"/>
      <c r="D254" s="34">
        <f t="shared" ref="D254:I254" si="76">D249/D245  *100</f>
        <v>4.8780487804878048</v>
      </c>
      <c r="E254" s="34">
        <f t="shared" si="76"/>
        <v>7.3170731707317067</v>
      </c>
      <c r="F254" s="34">
        <f t="shared" si="76"/>
        <v>14.634146341463413</v>
      </c>
      <c r="G254" s="34">
        <f t="shared" si="76"/>
        <v>7.3170731707317067</v>
      </c>
      <c r="H254" s="34">
        <f t="shared" si="76"/>
        <v>12.195121951219512</v>
      </c>
      <c r="I254" s="35">
        <f t="shared" si="76"/>
        <v>9.7560975609756095</v>
      </c>
      <c r="J254" s="40"/>
      <c r="K254" s="40"/>
      <c r="L254" s="33"/>
    </row>
    <row r="255" spans="1:12" ht="18" customHeight="1">
      <c r="A255" s="189" t="s">
        <v>18</v>
      </c>
      <c r="B255" s="190"/>
      <c r="C255" s="191"/>
      <c r="D255" s="34">
        <f t="shared" ref="D255:I255" si="77">D250/D245  *100</f>
        <v>60.975609756097562</v>
      </c>
      <c r="E255" s="44">
        <f t="shared" si="77"/>
        <v>17.073170731707318</v>
      </c>
      <c r="F255" s="34">
        <f t="shared" si="77"/>
        <v>9.7560975609756095</v>
      </c>
      <c r="G255" s="34">
        <f t="shared" si="77"/>
        <v>17.073170731707318</v>
      </c>
      <c r="H255" s="34">
        <f t="shared" si="77"/>
        <v>12.195121951219512</v>
      </c>
      <c r="I255" s="35">
        <f t="shared" si="77"/>
        <v>31.707317073170731</v>
      </c>
      <c r="J255" s="40"/>
      <c r="K255" s="40"/>
      <c r="L255" s="33"/>
    </row>
    <row r="256" spans="1:12" ht="18" customHeight="1">
      <c r="A256" s="189" t="s">
        <v>13</v>
      </c>
      <c r="B256" s="190"/>
      <c r="C256" s="191"/>
      <c r="D256" s="34">
        <f t="shared" ref="D256:I256" si="78">D251/D245  *100</f>
        <v>31.707317073170731</v>
      </c>
      <c r="E256" s="44">
        <f t="shared" si="78"/>
        <v>12.195121951219512</v>
      </c>
      <c r="F256" s="34">
        <f t="shared" si="78"/>
        <v>34.146341463414636</v>
      </c>
      <c r="G256" s="34">
        <f t="shared" si="78"/>
        <v>21.951219512195124</v>
      </c>
      <c r="H256" s="34">
        <f t="shared" si="78"/>
        <v>51.219512195121951</v>
      </c>
      <c r="I256" s="35">
        <f t="shared" si="78"/>
        <v>39.024390243902438</v>
      </c>
      <c r="J256" s="40"/>
      <c r="K256" s="40"/>
      <c r="L256" s="33"/>
    </row>
    <row r="257" spans="1:12" ht="18" customHeight="1">
      <c r="A257" s="189" t="s">
        <v>19</v>
      </c>
      <c r="B257" s="190"/>
      <c r="C257" s="191"/>
      <c r="D257" s="34">
        <f t="shared" ref="D257:I257" si="79">D252/D245  *100</f>
        <v>2.4390243902439024</v>
      </c>
      <c r="E257" s="44">
        <f t="shared" si="79"/>
        <v>63.414634146341463</v>
      </c>
      <c r="F257" s="34">
        <f t="shared" si="79"/>
        <v>34.146341463414636</v>
      </c>
      <c r="G257" s="34">
        <f t="shared" si="79"/>
        <v>46.341463414634148</v>
      </c>
      <c r="H257" s="34">
        <f t="shared" si="79"/>
        <v>24.390243902439025</v>
      </c>
      <c r="I257" s="35">
        <f t="shared" si="79"/>
        <v>19.512195121951219</v>
      </c>
      <c r="J257" s="40"/>
      <c r="K257" s="40"/>
      <c r="L257" s="33"/>
    </row>
    <row r="258" spans="1:12" ht="18" customHeight="1" thickBot="1">
      <c r="A258" s="192" t="s">
        <v>20</v>
      </c>
      <c r="B258" s="193"/>
      <c r="C258" s="194"/>
      <c r="D258" s="41">
        <f t="shared" ref="D258:I258" si="80">D253/D245  *100</f>
        <v>0</v>
      </c>
      <c r="E258" s="41">
        <f t="shared" si="80"/>
        <v>0</v>
      </c>
      <c r="F258" s="41">
        <f t="shared" si="80"/>
        <v>7.3170731707317067</v>
      </c>
      <c r="G258" s="41">
        <f t="shared" si="80"/>
        <v>7.3170731707317067</v>
      </c>
      <c r="H258" s="41">
        <f t="shared" si="80"/>
        <v>0</v>
      </c>
      <c r="I258" s="42">
        <f t="shared" si="80"/>
        <v>0</v>
      </c>
      <c r="J258" s="40"/>
      <c r="K258" s="40"/>
      <c r="L258" s="33"/>
    </row>
    <row r="259" spans="1:12" ht="15.75">
      <c r="A259" s="43"/>
      <c r="B259" s="43"/>
      <c r="C259" s="43"/>
      <c r="D259" s="40"/>
      <c r="E259" s="40"/>
      <c r="F259" s="40"/>
      <c r="G259" s="40"/>
      <c r="H259" s="40"/>
      <c r="I259" s="113"/>
      <c r="J259" s="40"/>
      <c r="K259" s="40"/>
      <c r="L259" s="33"/>
    </row>
    <row r="260" spans="1:12" ht="15.75">
      <c r="A260" s="195" t="s">
        <v>21</v>
      </c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</row>
    <row r="261" spans="1:12" ht="15.75">
      <c r="A261" s="1"/>
      <c r="B261" s="1"/>
      <c r="C261" s="1"/>
      <c r="D261" s="1"/>
      <c r="E261" s="1"/>
      <c r="F261" s="1"/>
      <c r="G261" s="1"/>
      <c r="H261" s="1"/>
      <c r="I261" s="112"/>
      <c r="J261" s="1"/>
      <c r="K261" s="1"/>
      <c r="L261" s="1"/>
    </row>
    <row r="262" spans="1:12" ht="15.75">
      <c r="A262" s="196" t="s">
        <v>0</v>
      </c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</row>
    <row r="263" spans="1:12" ht="16.5" thickBot="1">
      <c r="A263" s="204" t="s">
        <v>108</v>
      </c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</row>
    <row r="264" spans="1:12" ht="16.5" thickBot="1">
      <c r="A264" s="3" t="s">
        <v>8</v>
      </c>
      <c r="B264" s="4" t="s">
        <v>9</v>
      </c>
      <c r="C264" s="4" t="s">
        <v>14</v>
      </c>
      <c r="D264" s="4" t="s">
        <v>1</v>
      </c>
      <c r="E264" s="4" t="s">
        <v>15</v>
      </c>
      <c r="F264" s="4" t="s">
        <v>10</v>
      </c>
      <c r="G264" s="4" t="s">
        <v>11</v>
      </c>
      <c r="H264" s="4" t="s">
        <v>12</v>
      </c>
      <c r="I264" s="4"/>
      <c r="J264" s="4" t="s">
        <v>2</v>
      </c>
      <c r="K264" s="4" t="s">
        <v>3</v>
      </c>
      <c r="L264" s="5" t="s">
        <v>16</v>
      </c>
    </row>
    <row r="265" spans="1:12" ht="15.75">
      <c r="A265" s="6">
        <v>1</v>
      </c>
      <c r="B265" s="7" t="s">
        <v>29</v>
      </c>
      <c r="C265" s="8" t="s">
        <v>63</v>
      </c>
      <c r="D265" s="9"/>
      <c r="E265" s="9"/>
      <c r="F265" s="9"/>
      <c r="G265" s="9">
        <v>44</v>
      </c>
      <c r="H265" s="9"/>
      <c r="I265" s="9"/>
      <c r="J265" s="10">
        <f>SUM(D265:H265)</f>
        <v>44</v>
      </c>
      <c r="K265" s="11">
        <f>J265/5*2.5</f>
        <v>22</v>
      </c>
      <c r="L265" s="12">
        <f>RANK(K265,K$265:K$305)</f>
        <v>12</v>
      </c>
    </row>
    <row r="266" spans="1:12" ht="21.95" customHeight="1">
      <c r="A266" s="13">
        <v>2</v>
      </c>
      <c r="B266" s="7" t="s">
        <v>29</v>
      </c>
      <c r="C266" s="8" t="s">
        <v>64</v>
      </c>
      <c r="D266" s="14"/>
      <c r="E266" s="14"/>
      <c r="F266" s="14"/>
      <c r="G266" s="14">
        <v>59</v>
      </c>
      <c r="H266" s="14"/>
      <c r="I266" s="14"/>
      <c r="J266" s="15">
        <f t="shared" ref="J266:J305" si="81">SUM(D266:H266)</f>
        <v>59</v>
      </c>
      <c r="K266" s="11">
        <f t="shared" ref="K266:K305" si="82">J266/5*2.5</f>
        <v>29.5</v>
      </c>
      <c r="L266" s="12">
        <f t="shared" ref="L266:L305" si="83">RANK(K266,K$265:K$305)</f>
        <v>5</v>
      </c>
    </row>
    <row r="267" spans="1:12" ht="21.95" customHeight="1">
      <c r="A267" s="13">
        <v>3</v>
      </c>
      <c r="B267" s="7" t="s">
        <v>27</v>
      </c>
      <c r="C267" s="8" t="s">
        <v>65</v>
      </c>
      <c r="D267" s="14"/>
      <c r="E267" s="14"/>
      <c r="F267" s="14"/>
      <c r="G267" s="14">
        <v>61</v>
      </c>
      <c r="H267" s="14"/>
      <c r="I267" s="14"/>
      <c r="J267" s="15">
        <f t="shared" si="81"/>
        <v>61</v>
      </c>
      <c r="K267" s="11">
        <f t="shared" si="82"/>
        <v>30.5</v>
      </c>
      <c r="L267" s="12">
        <f t="shared" si="83"/>
        <v>4</v>
      </c>
    </row>
    <row r="268" spans="1:12" ht="21.95" customHeight="1">
      <c r="A268" s="13">
        <v>4</v>
      </c>
      <c r="B268" s="7" t="s">
        <v>29</v>
      </c>
      <c r="C268" s="8" t="s">
        <v>66</v>
      </c>
      <c r="D268" s="14"/>
      <c r="E268" s="14"/>
      <c r="F268" s="14"/>
      <c r="G268" s="14">
        <v>40</v>
      </c>
      <c r="H268" s="14"/>
      <c r="I268" s="14"/>
      <c r="J268" s="15">
        <f t="shared" si="81"/>
        <v>40</v>
      </c>
      <c r="K268" s="11">
        <f t="shared" si="82"/>
        <v>20</v>
      </c>
      <c r="L268" s="12">
        <f t="shared" si="83"/>
        <v>21</v>
      </c>
    </row>
    <row r="269" spans="1:12" ht="21.95" customHeight="1">
      <c r="A269" s="13">
        <v>5</v>
      </c>
      <c r="B269" s="18" t="s">
        <v>29</v>
      </c>
      <c r="C269" s="8" t="s">
        <v>67</v>
      </c>
      <c r="D269" s="14"/>
      <c r="E269" s="14"/>
      <c r="F269" s="14"/>
      <c r="G269" s="14">
        <v>10</v>
      </c>
      <c r="H269" s="14"/>
      <c r="I269" s="14"/>
      <c r="J269" s="15">
        <f t="shared" si="81"/>
        <v>10</v>
      </c>
      <c r="K269" s="11">
        <f t="shared" si="82"/>
        <v>5</v>
      </c>
      <c r="L269" s="12">
        <f t="shared" si="83"/>
        <v>41</v>
      </c>
    </row>
    <row r="270" spans="1:12" ht="21.95" customHeight="1">
      <c r="A270" s="13">
        <v>6</v>
      </c>
      <c r="B270" s="18" t="s">
        <v>27</v>
      </c>
      <c r="C270" s="8" t="s">
        <v>68</v>
      </c>
      <c r="D270" s="14"/>
      <c r="E270" s="14"/>
      <c r="F270" s="14"/>
      <c r="G270" s="14">
        <v>30</v>
      </c>
      <c r="H270" s="14"/>
      <c r="I270" s="14"/>
      <c r="J270" s="15">
        <f t="shared" si="81"/>
        <v>30</v>
      </c>
      <c r="K270" s="11">
        <f t="shared" si="82"/>
        <v>15</v>
      </c>
      <c r="L270" s="12">
        <f t="shared" si="83"/>
        <v>27</v>
      </c>
    </row>
    <row r="271" spans="1:12" ht="21.95" customHeight="1">
      <c r="A271" s="19">
        <v>7</v>
      </c>
      <c r="B271" s="18" t="s">
        <v>27</v>
      </c>
      <c r="C271" s="8" t="s">
        <v>69</v>
      </c>
      <c r="D271" s="20"/>
      <c r="E271" s="20"/>
      <c r="F271" s="14"/>
      <c r="G271" s="14">
        <v>56</v>
      </c>
      <c r="H271" s="14"/>
      <c r="I271" s="14"/>
      <c r="J271" s="15">
        <f t="shared" si="81"/>
        <v>56</v>
      </c>
      <c r="K271" s="11">
        <f t="shared" si="82"/>
        <v>28</v>
      </c>
      <c r="L271" s="12">
        <f t="shared" si="83"/>
        <v>7</v>
      </c>
    </row>
    <row r="272" spans="1:12" ht="21.95" customHeight="1">
      <c r="A272" s="19">
        <v>8</v>
      </c>
      <c r="B272" s="18" t="s">
        <v>32</v>
      </c>
      <c r="C272" s="8" t="s">
        <v>70</v>
      </c>
      <c r="D272" s="20"/>
      <c r="E272" s="20"/>
      <c r="F272" s="14"/>
      <c r="G272" s="14">
        <v>23</v>
      </c>
      <c r="H272" s="14"/>
      <c r="I272" s="14"/>
      <c r="J272" s="15">
        <f t="shared" si="81"/>
        <v>23</v>
      </c>
      <c r="K272" s="11">
        <f t="shared" si="82"/>
        <v>11.5</v>
      </c>
      <c r="L272" s="12">
        <f t="shared" si="83"/>
        <v>33</v>
      </c>
    </row>
    <row r="273" spans="1:12" ht="21.95" customHeight="1">
      <c r="A273" s="19">
        <v>9</v>
      </c>
      <c r="B273" s="18" t="s">
        <v>32</v>
      </c>
      <c r="C273" s="8" t="s">
        <v>71</v>
      </c>
      <c r="D273" s="21"/>
      <c r="E273" s="21"/>
      <c r="F273" s="14"/>
      <c r="G273" s="14">
        <v>20</v>
      </c>
      <c r="H273" s="14"/>
      <c r="I273" s="14"/>
      <c r="J273" s="15">
        <f t="shared" si="81"/>
        <v>20</v>
      </c>
      <c r="K273" s="11">
        <f t="shared" si="82"/>
        <v>10</v>
      </c>
      <c r="L273" s="12">
        <f t="shared" si="83"/>
        <v>39</v>
      </c>
    </row>
    <row r="274" spans="1:12" ht="21.95" customHeight="1">
      <c r="A274" s="19">
        <v>10</v>
      </c>
      <c r="B274" s="18" t="s">
        <v>36</v>
      </c>
      <c r="C274" s="8" t="s">
        <v>72</v>
      </c>
      <c r="D274" s="20"/>
      <c r="E274" s="20"/>
      <c r="F274" s="14"/>
      <c r="G274" s="14">
        <v>40</v>
      </c>
      <c r="H274" s="14"/>
      <c r="I274" s="14"/>
      <c r="J274" s="15">
        <f t="shared" si="81"/>
        <v>40</v>
      </c>
      <c r="K274" s="11">
        <f t="shared" si="82"/>
        <v>20</v>
      </c>
      <c r="L274" s="12">
        <f t="shared" si="83"/>
        <v>21</v>
      </c>
    </row>
    <row r="275" spans="1:12" ht="21.95" customHeight="1">
      <c r="A275" s="19">
        <v>11</v>
      </c>
      <c r="B275" s="18" t="s">
        <v>29</v>
      </c>
      <c r="C275" s="8" t="s">
        <v>73</v>
      </c>
      <c r="D275" s="20"/>
      <c r="E275" s="20"/>
      <c r="F275" s="14"/>
      <c r="G275" s="14">
        <v>30</v>
      </c>
      <c r="H275" s="14"/>
      <c r="I275" s="14"/>
      <c r="J275" s="15">
        <f t="shared" si="81"/>
        <v>30</v>
      </c>
      <c r="K275" s="11">
        <f t="shared" si="82"/>
        <v>15</v>
      </c>
      <c r="L275" s="12">
        <f t="shared" si="83"/>
        <v>27</v>
      </c>
    </row>
    <row r="276" spans="1:12" ht="21.95" customHeight="1">
      <c r="A276" s="19">
        <v>12</v>
      </c>
      <c r="B276" s="18" t="s">
        <v>32</v>
      </c>
      <c r="C276" s="8" t="s">
        <v>74</v>
      </c>
      <c r="D276" s="20"/>
      <c r="E276" s="20"/>
      <c r="F276" s="14"/>
      <c r="G276" s="14">
        <v>43</v>
      </c>
      <c r="H276" s="14"/>
      <c r="I276" s="14"/>
      <c r="J276" s="15">
        <f t="shared" si="81"/>
        <v>43</v>
      </c>
      <c r="K276" s="11">
        <f t="shared" si="82"/>
        <v>21.5</v>
      </c>
      <c r="L276" s="12">
        <f t="shared" si="83"/>
        <v>14</v>
      </c>
    </row>
    <row r="277" spans="1:12" ht="21.95" customHeight="1">
      <c r="A277" s="19">
        <v>13</v>
      </c>
      <c r="B277" s="18" t="s">
        <v>32</v>
      </c>
      <c r="C277" s="8" t="s">
        <v>75</v>
      </c>
      <c r="D277" s="20"/>
      <c r="E277" s="20"/>
      <c r="F277" s="14"/>
      <c r="G277" s="14">
        <v>41</v>
      </c>
      <c r="H277" s="14"/>
      <c r="I277" s="14"/>
      <c r="J277" s="15">
        <f t="shared" si="81"/>
        <v>41</v>
      </c>
      <c r="K277" s="11">
        <f t="shared" si="82"/>
        <v>20.5</v>
      </c>
      <c r="L277" s="12">
        <f t="shared" si="83"/>
        <v>18</v>
      </c>
    </row>
    <row r="278" spans="1:12" ht="21.95" customHeight="1">
      <c r="A278" s="19">
        <v>14</v>
      </c>
      <c r="B278" s="18" t="s">
        <v>29</v>
      </c>
      <c r="C278" s="8" t="s">
        <v>76</v>
      </c>
      <c r="D278" s="20"/>
      <c r="E278" s="20"/>
      <c r="F278" s="14"/>
      <c r="G278" s="14">
        <v>21</v>
      </c>
      <c r="H278" s="14"/>
      <c r="I278" s="14"/>
      <c r="J278" s="15">
        <f t="shared" si="81"/>
        <v>21</v>
      </c>
      <c r="K278" s="11">
        <f t="shared" si="82"/>
        <v>10.5</v>
      </c>
      <c r="L278" s="12">
        <f t="shared" si="83"/>
        <v>37</v>
      </c>
    </row>
    <row r="279" spans="1:12" ht="21.95" customHeight="1">
      <c r="A279" s="19">
        <v>15</v>
      </c>
      <c r="B279" s="18" t="s">
        <v>29</v>
      </c>
      <c r="C279" s="8" t="s">
        <v>77</v>
      </c>
      <c r="D279" s="20"/>
      <c r="E279" s="20"/>
      <c r="F279" s="14"/>
      <c r="G279" s="14">
        <v>40</v>
      </c>
      <c r="H279" s="14"/>
      <c r="I279" s="14"/>
      <c r="J279" s="15">
        <f t="shared" si="81"/>
        <v>40</v>
      </c>
      <c r="K279" s="11">
        <f t="shared" si="82"/>
        <v>20</v>
      </c>
      <c r="L279" s="12">
        <f t="shared" si="83"/>
        <v>21</v>
      </c>
    </row>
    <row r="280" spans="1:12" ht="21.95" customHeight="1">
      <c r="A280" s="19">
        <v>16</v>
      </c>
      <c r="B280" s="18" t="s">
        <v>27</v>
      </c>
      <c r="C280" s="8" t="s">
        <v>78</v>
      </c>
      <c r="D280" s="20"/>
      <c r="E280" s="20"/>
      <c r="F280" s="14"/>
      <c r="G280" s="14">
        <v>44</v>
      </c>
      <c r="H280" s="14"/>
      <c r="I280" s="14"/>
      <c r="J280" s="15">
        <f t="shared" si="81"/>
        <v>44</v>
      </c>
      <c r="K280" s="11">
        <f t="shared" si="82"/>
        <v>22</v>
      </c>
      <c r="L280" s="12">
        <f t="shared" si="83"/>
        <v>12</v>
      </c>
    </row>
    <row r="281" spans="1:12" ht="21.95" customHeight="1">
      <c r="A281" s="19">
        <v>17</v>
      </c>
      <c r="B281" s="18" t="s">
        <v>36</v>
      </c>
      <c r="C281" s="8" t="s">
        <v>79</v>
      </c>
      <c r="D281" s="20"/>
      <c r="E281" s="20"/>
      <c r="F281" s="14"/>
      <c r="G281" s="14">
        <v>41</v>
      </c>
      <c r="H281" s="14"/>
      <c r="I281" s="14"/>
      <c r="J281" s="15">
        <f t="shared" si="81"/>
        <v>41</v>
      </c>
      <c r="K281" s="11">
        <f t="shared" si="82"/>
        <v>20.5</v>
      </c>
      <c r="L281" s="12">
        <f t="shared" si="83"/>
        <v>18</v>
      </c>
    </row>
    <row r="282" spans="1:12" ht="21.95" customHeight="1">
      <c r="A282" s="19">
        <v>18</v>
      </c>
      <c r="B282" s="18" t="s">
        <v>27</v>
      </c>
      <c r="C282" s="8" t="s">
        <v>80</v>
      </c>
      <c r="D282" s="20"/>
      <c r="E282" s="20"/>
      <c r="F282" s="14"/>
      <c r="G282" s="14">
        <v>41</v>
      </c>
      <c r="H282" s="14"/>
      <c r="I282" s="14"/>
      <c r="J282" s="15">
        <f t="shared" si="81"/>
        <v>41</v>
      </c>
      <c r="K282" s="11">
        <f t="shared" si="82"/>
        <v>20.5</v>
      </c>
      <c r="L282" s="12">
        <f t="shared" si="83"/>
        <v>18</v>
      </c>
    </row>
    <row r="283" spans="1:12" ht="21.95" customHeight="1">
      <c r="A283" s="19">
        <v>19</v>
      </c>
      <c r="B283" s="18" t="s">
        <v>36</v>
      </c>
      <c r="C283" s="8" t="s">
        <v>81</v>
      </c>
      <c r="D283" s="20"/>
      <c r="E283" s="20"/>
      <c r="F283" s="14"/>
      <c r="G283" s="14">
        <v>54</v>
      </c>
      <c r="H283" s="14"/>
      <c r="I283" s="14"/>
      <c r="J283" s="15">
        <f t="shared" si="81"/>
        <v>54</v>
      </c>
      <c r="K283" s="11">
        <f t="shared" si="82"/>
        <v>27</v>
      </c>
      <c r="L283" s="12">
        <f t="shared" si="83"/>
        <v>8</v>
      </c>
    </row>
    <row r="284" spans="1:12" ht="21.95" customHeight="1">
      <c r="A284" s="19">
        <v>20</v>
      </c>
      <c r="B284" s="18" t="s">
        <v>29</v>
      </c>
      <c r="C284" s="8" t="s">
        <v>82</v>
      </c>
      <c r="D284" s="20"/>
      <c r="E284" s="20"/>
      <c r="F284" s="14"/>
      <c r="G284" s="14">
        <v>86</v>
      </c>
      <c r="H284" s="14"/>
      <c r="I284" s="14"/>
      <c r="J284" s="15">
        <f t="shared" si="81"/>
        <v>86</v>
      </c>
      <c r="K284" s="11">
        <f t="shared" si="82"/>
        <v>43</v>
      </c>
      <c r="L284" s="12">
        <f t="shared" si="83"/>
        <v>2</v>
      </c>
    </row>
    <row r="285" spans="1:12" ht="21.95" customHeight="1">
      <c r="A285" s="19">
        <v>21</v>
      </c>
      <c r="B285" s="7" t="s">
        <v>32</v>
      </c>
      <c r="C285" s="8" t="s">
        <v>83</v>
      </c>
      <c r="D285" s="20"/>
      <c r="E285" s="20"/>
      <c r="F285" s="14"/>
      <c r="G285" s="14">
        <v>40</v>
      </c>
      <c r="H285" s="14"/>
      <c r="I285" s="14"/>
      <c r="J285" s="15">
        <f t="shared" si="81"/>
        <v>40</v>
      </c>
      <c r="K285" s="11">
        <f t="shared" si="82"/>
        <v>20</v>
      </c>
      <c r="L285" s="12">
        <f t="shared" si="83"/>
        <v>21</v>
      </c>
    </row>
    <row r="286" spans="1:12" ht="21.95" customHeight="1">
      <c r="A286" s="19">
        <v>22</v>
      </c>
      <c r="B286" s="7" t="s">
        <v>27</v>
      </c>
      <c r="C286" s="8" t="s">
        <v>84</v>
      </c>
      <c r="D286" s="20"/>
      <c r="E286" s="20"/>
      <c r="F286" s="14"/>
      <c r="G286" s="14">
        <v>23</v>
      </c>
      <c r="H286" s="14"/>
      <c r="I286" s="14"/>
      <c r="J286" s="15">
        <f t="shared" si="81"/>
        <v>23</v>
      </c>
      <c r="K286" s="11">
        <f t="shared" si="82"/>
        <v>11.5</v>
      </c>
      <c r="L286" s="12">
        <f t="shared" si="83"/>
        <v>33</v>
      </c>
    </row>
    <row r="287" spans="1:12" ht="21.95" customHeight="1">
      <c r="A287" s="19">
        <v>23</v>
      </c>
      <c r="B287" s="7" t="s">
        <v>27</v>
      </c>
      <c r="C287" s="8" t="s">
        <v>85</v>
      </c>
      <c r="D287" s="20"/>
      <c r="E287" s="20"/>
      <c r="F287" s="14"/>
      <c r="G287" s="14">
        <v>29</v>
      </c>
      <c r="H287" s="14"/>
      <c r="I287" s="14"/>
      <c r="J287" s="15">
        <f t="shared" si="81"/>
        <v>29</v>
      </c>
      <c r="K287" s="11">
        <f t="shared" si="82"/>
        <v>14.5</v>
      </c>
      <c r="L287" s="12">
        <f t="shared" si="83"/>
        <v>30</v>
      </c>
    </row>
    <row r="288" spans="1:12" ht="21.95" customHeight="1">
      <c r="A288" s="19">
        <v>24</v>
      </c>
      <c r="B288" s="7" t="s">
        <v>36</v>
      </c>
      <c r="C288" s="8" t="s">
        <v>86</v>
      </c>
      <c r="D288" s="20"/>
      <c r="E288" s="20"/>
      <c r="F288" s="14"/>
      <c r="G288" s="14">
        <v>23</v>
      </c>
      <c r="H288" s="14"/>
      <c r="I288" s="14"/>
      <c r="J288" s="15">
        <f t="shared" si="81"/>
        <v>23</v>
      </c>
      <c r="K288" s="11">
        <f t="shared" si="82"/>
        <v>11.5</v>
      </c>
      <c r="L288" s="12">
        <f t="shared" si="83"/>
        <v>33</v>
      </c>
    </row>
    <row r="289" spans="1:12" ht="21.95" customHeight="1">
      <c r="A289" s="19">
        <v>25</v>
      </c>
      <c r="B289" s="7" t="s">
        <v>32</v>
      </c>
      <c r="C289" s="8" t="s">
        <v>87</v>
      </c>
      <c r="D289" s="20"/>
      <c r="E289" s="20"/>
      <c r="F289" s="14"/>
      <c r="G289" s="14">
        <v>20</v>
      </c>
      <c r="H289" s="14"/>
      <c r="I289" s="14"/>
      <c r="J289" s="15">
        <f t="shared" si="81"/>
        <v>20</v>
      </c>
      <c r="K289" s="11">
        <f t="shared" si="82"/>
        <v>10</v>
      </c>
      <c r="L289" s="12">
        <f t="shared" si="83"/>
        <v>39</v>
      </c>
    </row>
    <row r="290" spans="1:12" ht="21.95" customHeight="1">
      <c r="A290" s="19">
        <v>26</v>
      </c>
      <c r="B290" s="18" t="s">
        <v>36</v>
      </c>
      <c r="C290" s="8" t="s">
        <v>88</v>
      </c>
      <c r="D290" s="20"/>
      <c r="E290" s="20"/>
      <c r="F290" s="14"/>
      <c r="G290" s="14">
        <v>40</v>
      </c>
      <c r="H290" s="14"/>
      <c r="I290" s="14"/>
      <c r="J290" s="15">
        <f t="shared" si="81"/>
        <v>40</v>
      </c>
      <c r="K290" s="11">
        <f t="shared" si="82"/>
        <v>20</v>
      </c>
      <c r="L290" s="12">
        <f t="shared" si="83"/>
        <v>21</v>
      </c>
    </row>
    <row r="291" spans="1:12" ht="21.95" customHeight="1">
      <c r="A291" s="19">
        <v>27</v>
      </c>
      <c r="B291" s="18" t="s">
        <v>29</v>
      </c>
      <c r="C291" s="8" t="s">
        <v>89</v>
      </c>
      <c r="D291" s="20"/>
      <c r="E291" s="20"/>
      <c r="F291" s="14"/>
      <c r="G291" s="14">
        <v>40</v>
      </c>
      <c r="H291" s="14"/>
      <c r="I291" s="14"/>
      <c r="J291" s="15">
        <f t="shared" si="81"/>
        <v>40</v>
      </c>
      <c r="K291" s="11">
        <f t="shared" si="82"/>
        <v>20</v>
      </c>
      <c r="L291" s="12">
        <f t="shared" si="83"/>
        <v>21</v>
      </c>
    </row>
    <row r="292" spans="1:12" ht="21.95" customHeight="1">
      <c r="A292" s="19">
        <v>28</v>
      </c>
      <c r="B292" s="7" t="s">
        <v>27</v>
      </c>
      <c r="C292" s="8" t="s">
        <v>90</v>
      </c>
      <c r="D292" s="20"/>
      <c r="E292" s="20"/>
      <c r="F292" s="14"/>
      <c r="G292" s="14">
        <v>53</v>
      </c>
      <c r="H292" s="14"/>
      <c r="I292" s="14"/>
      <c r="J292" s="15">
        <f t="shared" si="81"/>
        <v>53</v>
      </c>
      <c r="K292" s="11">
        <f t="shared" si="82"/>
        <v>26.5</v>
      </c>
      <c r="L292" s="12">
        <f t="shared" si="83"/>
        <v>9</v>
      </c>
    </row>
    <row r="293" spans="1:12" ht="21.95" customHeight="1">
      <c r="A293" s="19">
        <v>29</v>
      </c>
      <c r="B293" s="7" t="s">
        <v>27</v>
      </c>
      <c r="C293" s="8" t="s">
        <v>91</v>
      </c>
      <c r="D293" s="20"/>
      <c r="E293" s="20"/>
      <c r="F293" s="14"/>
      <c r="G293" s="14">
        <v>51</v>
      </c>
      <c r="H293" s="14"/>
      <c r="I293" s="14"/>
      <c r="J293" s="15">
        <f t="shared" si="81"/>
        <v>51</v>
      </c>
      <c r="K293" s="11">
        <f t="shared" si="82"/>
        <v>25.5</v>
      </c>
      <c r="L293" s="12">
        <f t="shared" si="83"/>
        <v>10</v>
      </c>
    </row>
    <row r="294" spans="1:12" ht="21.95" customHeight="1">
      <c r="A294" s="19">
        <v>4</v>
      </c>
      <c r="B294" s="7" t="s">
        <v>36</v>
      </c>
      <c r="C294" s="8" t="s">
        <v>92</v>
      </c>
      <c r="D294" s="20"/>
      <c r="E294" s="20"/>
      <c r="F294" s="14"/>
      <c r="G294" s="14">
        <v>30</v>
      </c>
      <c r="H294" s="14"/>
      <c r="I294" s="14"/>
      <c r="J294" s="15">
        <f t="shared" si="81"/>
        <v>30</v>
      </c>
      <c r="K294" s="11">
        <f t="shared" si="82"/>
        <v>15</v>
      </c>
      <c r="L294" s="12">
        <f t="shared" si="83"/>
        <v>27</v>
      </c>
    </row>
    <row r="295" spans="1:12" ht="21.95" customHeight="1">
      <c r="A295" s="19">
        <v>31</v>
      </c>
      <c r="B295" s="7" t="s">
        <v>32</v>
      </c>
      <c r="C295" s="8" t="s">
        <v>93</v>
      </c>
      <c r="D295" s="20"/>
      <c r="E295" s="20"/>
      <c r="F295" s="14"/>
      <c r="G295" s="14">
        <v>21</v>
      </c>
      <c r="H295" s="14"/>
      <c r="I295" s="14"/>
      <c r="J295" s="15">
        <f t="shared" si="81"/>
        <v>21</v>
      </c>
      <c r="K295" s="11">
        <f t="shared" si="82"/>
        <v>10.5</v>
      </c>
      <c r="L295" s="12">
        <f t="shared" si="83"/>
        <v>37</v>
      </c>
    </row>
    <row r="296" spans="1:12" ht="21.95" customHeight="1">
      <c r="A296" s="19">
        <v>32</v>
      </c>
      <c r="B296" s="7" t="s">
        <v>29</v>
      </c>
      <c r="C296" s="8" t="s">
        <v>94</v>
      </c>
      <c r="D296" s="20"/>
      <c r="E296" s="20"/>
      <c r="F296" s="14"/>
      <c r="G296" s="14">
        <v>57</v>
      </c>
      <c r="H296" s="14"/>
      <c r="I296" s="14"/>
      <c r="J296" s="15">
        <f t="shared" si="81"/>
        <v>57</v>
      </c>
      <c r="K296" s="11">
        <f t="shared" si="82"/>
        <v>28.5</v>
      </c>
      <c r="L296" s="12">
        <f t="shared" si="83"/>
        <v>6</v>
      </c>
    </row>
    <row r="297" spans="1:12" ht="21.95" customHeight="1">
      <c r="A297" s="19">
        <v>33</v>
      </c>
      <c r="B297" s="18" t="s">
        <v>27</v>
      </c>
      <c r="C297" s="8" t="s">
        <v>95</v>
      </c>
      <c r="D297" s="20"/>
      <c r="E297" s="20"/>
      <c r="F297" s="14"/>
      <c r="G297" s="14">
        <v>87</v>
      </c>
      <c r="H297" s="14"/>
      <c r="I297" s="14"/>
      <c r="J297" s="15">
        <f t="shared" si="81"/>
        <v>87</v>
      </c>
      <c r="K297" s="11">
        <f t="shared" si="82"/>
        <v>43.5</v>
      </c>
      <c r="L297" s="12">
        <f t="shared" si="83"/>
        <v>1</v>
      </c>
    </row>
    <row r="298" spans="1:12" ht="21.95" customHeight="1">
      <c r="A298" s="19">
        <v>34</v>
      </c>
      <c r="B298" s="18" t="s">
        <v>36</v>
      </c>
      <c r="C298" s="8" t="s">
        <v>96</v>
      </c>
      <c r="D298" s="20"/>
      <c r="E298" s="20"/>
      <c r="F298" s="14"/>
      <c r="G298" s="14">
        <v>46</v>
      </c>
      <c r="H298" s="14"/>
      <c r="I298" s="14"/>
      <c r="J298" s="15">
        <f t="shared" si="81"/>
        <v>46</v>
      </c>
      <c r="K298" s="11">
        <f t="shared" si="82"/>
        <v>23</v>
      </c>
      <c r="L298" s="12">
        <f t="shared" si="83"/>
        <v>11</v>
      </c>
    </row>
    <row r="299" spans="1:12" ht="21.95" customHeight="1">
      <c r="A299" s="19">
        <v>35</v>
      </c>
      <c r="B299" s="7" t="s">
        <v>27</v>
      </c>
      <c r="C299" s="8" t="s">
        <v>97</v>
      </c>
      <c r="D299" s="20"/>
      <c r="E299" s="20"/>
      <c r="F299" s="14"/>
      <c r="G299" s="14">
        <v>29</v>
      </c>
      <c r="H299" s="14"/>
      <c r="I299" s="14"/>
      <c r="J299" s="15">
        <f t="shared" si="81"/>
        <v>29</v>
      </c>
      <c r="K299" s="11">
        <f t="shared" si="82"/>
        <v>14.5</v>
      </c>
      <c r="L299" s="12">
        <f t="shared" si="83"/>
        <v>30</v>
      </c>
    </row>
    <row r="300" spans="1:12" ht="21.95" customHeight="1">
      <c r="A300" s="19">
        <v>36</v>
      </c>
      <c r="B300" s="7" t="s">
        <v>27</v>
      </c>
      <c r="C300" s="8" t="s">
        <v>98</v>
      </c>
      <c r="D300" s="20"/>
      <c r="E300" s="20"/>
      <c r="F300" s="14"/>
      <c r="G300" s="14">
        <v>43</v>
      </c>
      <c r="H300" s="14"/>
      <c r="I300" s="14"/>
      <c r="J300" s="15">
        <f t="shared" si="81"/>
        <v>43</v>
      </c>
      <c r="K300" s="11">
        <f t="shared" si="82"/>
        <v>21.5</v>
      </c>
      <c r="L300" s="12">
        <f t="shared" si="83"/>
        <v>14</v>
      </c>
    </row>
    <row r="301" spans="1:12" ht="21.95" customHeight="1">
      <c r="A301" s="19">
        <v>37</v>
      </c>
      <c r="B301" s="7" t="s">
        <v>32</v>
      </c>
      <c r="C301" s="8" t="s">
        <v>99</v>
      </c>
      <c r="D301" s="20"/>
      <c r="E301" s="20"/>
      <c r="F301" s="14"/>
      <c r="G301" s="14">
        <v>24</v>
      </c>
      <c r="H301" s="14"/>
      <c r="I301" s="14"/>
      <c r="J301" s="15">
        <f t="shared" si="81"/>
        <v>24</v>
      </c>
      <c r="K301" s="11">
        <f t="shared" si="82"/>
        <v>12</v>
      </c>
      <c r="L301" s="12">
        <f t="shared" si="83"/>
        <v>32</v>
      </c>
    </row>
    <row r="302" spans="1:12" ht="21.95" customHeight="1">
      <c r="A302" s="19">
        <v>38</v>
      </c>
      <c r="B302" s="7" t="s">
        <v>32</v>
      </c>
      <c r="C302" s="8" t="s">
        <v>100</v>
      </c>
      <c r="D302" s="20"/>
      <c r="E302" s="20"/>
      <c r="F302" s="14"/>
      <c r="G302" s="14">
        <v>43</v>
      </c>
      <c r="H302" s="14"/>
      <c r="I302" s="14"/>
      <c r="J302" s="15">
        <f t="shared" si="81"/>
        <v>43</v>
      </c>
      <c r="K302" s="11">
        <f t="shared" si="82"/>
        <v>21.5</v>
      </c>
      <c r="L302" s="12">
        <f t="shared" si="83"/>
        <v>14</v>
      </c>
    </row>
    <row r="303" spans="1:12" ht="21.95" customHeight="1">
      <c r="A303" s="19">
        <v>39</v>
      </c>
      <c r="B303" s="7" t="s">
        <v>36</v>
      </c>
      <c r="C303" s="8" t="s">
        <v>101</v>
      </c>
      <c r="D303" s="20"/>
      <c r="E303" s="20"/>
      <c r="F303" s="14"/>
      <c r="G303" s="14">
        <v>64</v>
      </c>
      <c r="H303" s="14"/>
      <c r="I303" s="14"/>
      <c r="J303" s="15">
        <f t="shared" si="81"/>
        <v>64</v>
      </c>
      <c r="K303" s="11">
        <f t="shared" si="82"/>
        <v>32</v>
      </c>
      <c r="L303" s="12">
        <f t="shared" si="83"/>
        <v>3</v>
      </c>
    </row>
    <row r="304" spans="1:12" ht="21.95" customHeight="1">
      <c r="A304" s="19">
        <v>40</v>
      </c>
      <c r="B304" s="7" t="s">
        <v>36</v>
      </c>
      <c r="C304" s="8" t="s">
        <v>102</v>
      </c>
      <c r="D304" s="20"/>
      <c r="E304" s="20"/>
      <c r="F304" s="14"/>
      <c r="G304" s="14">
        <v>43</v>
      </c>
      <c r="H304" s="14"/>
      <c r="I304" s="14"/>
      <c r="J304" s="15">
        <f t="shared" si="81"/>
        <v>43</v>
      </c>
      <c r="K304" s="11">
        <f t="shared" si="82"/>
        <v>21.5</v>
      </c>
      <c r="L304" s="12">
        <f t="shared" si="83"/>
        <v>14</v>
      </c>
    </row>
    <row r="305" spans="1:12" ht="21.95" customHeight="1">
      <c r="A305" s="19">
        <v>41</v>
      </c>
      <c r="B305" s="7" t="s">
        <v>32</v>
      </c>
      <c r="C305" s="8" t="s">
        <v>103</v>
      </c>
      <c r="D305" s="20"/>
      <c r="E305" s="20"/>
      <c r="F305" s="14"/>
      <c r="G305" s="14">
        <v>23</v>
      </c>
      <c r="H305" s="14"/>
      <c r="I305" s="14"/>
      <c r="J305" s="15">
        <f t="shared" si="81"/>
        <v>23</v>
      </c>
      <c r="K305" s="11">
        <f t="shared" si="82"/>
        <v>11.5</v>
      </c>
      <c r="L305" s="12">
        <f t="shared" si="83"/>
        <v>33</v>
      </c>
    </row>
    <row r="306" spans="1:12" ht="15.75">
      <c r="A306" s="19">
        <v>42</v>
      </c>
      <c r="B306" s="7"/>
      <c r="C306" s="8"/>
      <c r="D306" s="20"/>
      <c r="E306" s="20"/>
      <c r="F306" s="14"/>
      <c r="G306" s="14"/>
      <c r="H306" s="14"/>
      <c r="I306" s="14"/>
      <c r="J306" s="15"/>
      <c r="K306" s="16"/>
      <c r="L306" s="17"/>
    </row>
    <row r="307" spans="1:12" ht="15.75">
      <c r="A307" s="19">
        <v>43</v>
      </c>
      <c r="B307" s="7"/>
      <c r="C307" s="8"/>
      <c r="D307" s="20"/>
      <c r="E307" s="20"/>
      <c r="F307" s="14"/>
      <c r="G307" s="14"/>
      <c r="H307" s="14"/>
      <c r="I307" s="14"/>
      <c r="J307" s="15"/>
      <c r="K307" s="16"/>
      <c r="L307" s="17"/>
    </row>
    <row r="308" spans="1:12" ht="15.75">
      <c r="A308" s="19">
        <v>44</v>
      </c>
      <c r="B308" s="7"/>
      <c r="C308" s="8"/>
      <c r="D308" s="20"/>
      <c r="E308" s="20"/>
      <c r="F308" s="14"/>
      <c r="G308" s="14"/>
      <c r="H308" s="14"/>
      <c r="I308" s="14"/>
      <c r="J308" s="15"/>
      <c r="K308" s="16"/>
      <c r="L308" s="17"/>
    </row>
    <row r="309" spans="1:12" ht="16.5" thickBot="1">
      <c r="A309" s="22">
        <v>45</v>
      </c>
      <c r="B309" s="23"/>
      <c r="C309" s="24"/>
      <c r="D309" s="25"/>
      <c r="E309" s="25"/>
      <c r="F309" s="26"/>
      <c r="G309" s="26"/>
      <c r="H309" s="26"/>
      <c r="I309" s="26"/>
      <c r="J309" s="27"/>
      <c r="K309" s="28"/>
      <c r="L309" s="29"/>
    </row>
    <row r="310" spans="1:12" ht="15.75">
      <c r="A310" s="215" t="s">
        <v>4</v>
      </c>
      <c r="B310" s="216"/>
      <c r="C310" s="217"/>
      <c r="D310" s="30">
        <f>COUNTIF(D265:D309,"&gt;=0")</f>
        <v>0</v>
      </c>
      <c r="E310" s="30">
        <f t="shared" ref="E310:H310" si="84">COUNTIF(E265:E309,"&gt;=0")</f>
        <v>0</v>
      </c>
      <c r="F310" s="30">
        <f t="shared" si="84"/>
        <v>0</v>
      </c>
      <c r="G310" s="30">
        <f t="shared" si="84"/>
        <v>41</v>
      </c>
      <c r="H310" s="31">
        <f t="shared" si="84"/>
        <v>0</v>
      </c>
      <c r="I310" s="115"/>
      <c r="J310" s="32"/>
      <c r="K310" s="32"/>
      <c r="L310" s="33"/>
    </row>
    <row r="311" spans="1:12" ht="15.75">
      <c r="A311" s="200" t="s">
        <v>5</v>
      </c>
      <c r="B311" s="201"/>
      <c r="C311" s="202"/>
      <c r="D311" s="34">
        <f>COUNTIF(D265:D309,"&gt;=16")</f>
        <v>0</v>
      </c>
      <c r="E311" s="34">
        <f t="shared" ref="E311:H311" si="85">COUNTIF(E265:E309,"&gt;=16")</f>
        <v>0</v>
      </c>
      <c r="F311" s="34">
        <f t="shared" si="85"/>
        <v>0</v>
      </c>
      <c r="G311" s="34">
        <f t="shared" si="85"/>
        <v>40</v>
      </c>
      <c r="H311" s="35">
        <f t="shared" si="85"/>
        <v>0</v>
      </c>
      <c r="I311" s="113"/>
      <c r="J311" s="32"/>
      <c r="K311" s="32"/>
      <c r="L311" s="33"/>
    </row>
    <row r="312" spans="1:12" ht="15.75">
      <c r="A312" s="200" t="s">
        <v>6</v>
      </c>
      <c r="B312" s="201"/>
      <c r="C312" s="202"/>
      <c r="D312" s="36" t="e">
        <f>D311/D310</f>
        <v>#DIV/0!</v>
      </c>
      <c r="E312" s="36" t="e">
        <f t="shared" ref="E312:H312" si="86">E311/E310</f>
        <v>#DIV/0!</v>
      </c>
      <c r="F312" s="36" t="e">
        <f t="shared" si="86"/>
        <v>#DIV/0!</v>
      </c>
      <c r="G312" s="36">
        <f t="shared" si="86"/>
        <v>0.97560975609756095</v>
      </c>
      <c r="H312" s="37" t="e">
        <f t="shared" si="86"/>
        <v>#DIV/0!</v>
      </c>
      <c r="I312" s="116"/>
      <c r="J312" s="32"/>
      <c r="K312" s="32"/>
      <c r="L312" s="33"/>
    </row>
    <row r="313" spans="1:12" ht="15.75">
      <c r="A313" s="200" t="s">
        <v>7</v>
      </c>
      <c r="B313" s="201"/>
      <c r="C313" s="202"/>
      <c r="D313" s="38" t="e">
        <f>SUM(D265:D309)*2.5/D310</f>
        <v>#DIV/0!</v>
      </c>
      <c r="E313" s="38" t="e">
        <f t="shared" ref="E313:H313" si="87">SUM(E265:E309)*2.5/E310</f>
        <v>#DIV/0!</v>
      </c>
      <c r="F313" s="38" t="e">
        <f t="shared" si="87"/>
        <v>#DIV/0!</v>
      </c>
      <c r="G313" s="38">
        <f t="shared" si="87"/>
        <v>100.79268292682927</v>
      </c>
      <c r="H313" s="39" t="e">
        <f t="shared" si="87"/>
        <v>#DIV/0!</v>
      </c>
      <c r="I313" s="48"/>
      <c r="J313" s="32"/>
      <c r="K313" s="32"/>
      <c r="L313" s="33"/>
    </row>
    <row r="314" spans="1:12" ht="15.75">
      <c r="A314" s="189" t="s">
        <v>17</v>
      </c>
      <c r="B314" s="190"/>
      <c r="C314" s="191"/>
      <c r="D314" s="34">
        <f>COUNTIF(D265:D309,"&lt;=40")-D315-D316-D317-D318</f>
        <v>0</v>
      </c>
      <c r="E314" s="34">
        <f t="shared" ref="E314:H314" si="88">COUNTIF(E265:E309,"&lt;=40")-E315-E316-E317-E318</f>
        <v>0</v>
      </c>
      <c r="F314" s="34">
        <f t="shared" si="88"/>
        <v>0</v>
      </c>
      <c r="G314" s="34">
        <f t="shared" si="88"/>
        <v>6</v>
      </c>
      <c r="H314" s="35">
        <f t="shared" si="88"/>
        <v>0</v>
      </c>
      <c r="I314" s="113"/>
      <c r="J314" s="32"/>
      <c r="K314" s="33"/>
    </row>
    <row r="315" spans="1:12" ht="15.75">
      <c r="A315" s="189" t="s">
        <v>18</v>
      </c>
      <c r="B315" s="190"/>
      <c r="C315" s="191"/>
      <c r="D315" s="34">
        <f>COUNTIF(D265:D309,"&lt;36")-D316-D317-D318</f>
        <v>0</v>
      </c>
      <c r="E315" s="34">
        <f t="shared" ref="E315:H315" si="89">COUNTIF(E265:E309,"&lt;36")-E316-E317-E318</f>
        <v>0</v>
      </c>
      <c r="F315" s="34">
        <f t="shared" si="89"/>
        <v>0</v>
      </c>
      <c r="G315" s="34">
        <f t="shared" si="89"/>
        <v>3</v>
      </c>
      <c r="H315" s="35">
        <f t="shared" si="89"/>
        <v>0</v>
      </c>
      <c r="I315" s="113"/>
      <c r="J315" s="32"/>
      <c r="K315" s="33"/>
    </row>
    <row r="316" spans="1:12" ht="15.75">
      <c r="A316" s="189" t="s">
        <v>13</v>
      </c>
      <c r="B316" s="190"/>
      <c r="C316" s="191"/>
      <c r="D316" s="34">
        <f>COUNTIF(D265:D309,"&lt;30")-D317-D318</f>
        <v>0</v>
      </c>
      <c r="E316" s="34">
        <f t="shared" ref="E316:H316" si="90">COUNTIF(E265:E309,"&lt;30")-E317-E318</f>
        <v>0</v>
      </c>
      <c r="F316" s="34">
        <f t="shared" si="90"/>
        <v>0</v>
      </c>
      <c r="G316" s="34">
        <f t="shared" si="90"/>
        <v>3</v>
      </c>
      <c r="H316" s="35">
        <f t="shared" si="90"/>
        <v>0</v>
      </c>
      <c r="I316" s="113"/>
      <c r="J316" s="32"/>
      <c r="K316" s="33"/>
    </row>
    <row r="317" spans="1:12" ht="15.75">
      <c r="A317" s="189" t="s">
        <v>19</v>
      </c>
      <c r="B317" s="190"/>
      <c r="C317" s="191"/>
      <c r="D317" s="34">
        <f>COUNTIF(D265:D309,"&lt;24")-D318</f>
        <v>0</v>
      </c>
      <c r="E317" s="34">
        <f t="shared" ref="E317:H317" si="91">COUNTIF(E265:E309,"&lt;24")-E318</f>
        <v>0</v>
      </c>
      <c r="F317" s="34">
        <f t="shared" si="91"/>
        <v>0</v>
      </c>
      <c r="G317" s="34">
        <f t="shared" si="91"/>
        <v>8</v>
      </c>
      <c r="H317" s="35">
        <f t="shared" si="91"/>
        <v>0</v>
      </c>
      <c r="I317" s="113"/>
      <c r="J317" s="32"/>
      <c r="K317" s="33"/>
    </row>
    <row r="318" spans="1:12" ht="15.75">
      <c r="A318" s="189" t="s">
        <v>20</v>
      </c>
      <c r="B318" s="190"/>
      <c r="C318" s="191"/>
      <c r="D318" s="34">
        <f>COUNTIF(D265:D309,"&lt;13")</f>
        <v>0</v>
      </c>
      <c r="E318" s="34">
        <f t="shared" ref="E318:H318" si="92">COUNTIF(E265:E309,"&lt;13")</f>
        <v>0</v>
      </c>
      <c r="F318" s="34">
        <f t="shared" si="92"/>
        <v>0</v>
      </c>
      <c r="G318" s="34">
        <f t="shared" si="92"/>
        <v>1</v>
      </c>
      <c r="H318" s="35">
        <f t="shared" si="92"/>
        <v>0</v>
      </c>
      <c r="I318" s="113"/>
      <c r="J318" s="40"/>
      <c r="K318" s="33"/>
    </row>
    <row r="319" spans="1:12" ht="15.75">
      <c r="A319" s="189" t="s">
        <v>17</v>
      </c>
      <c r="B319" s="190"/>
      <c r="C319" s="191"/>
      <c r="D319" s="34" t="e">
        <f>D314/D310  *100</f>
        <v>#DIV/0!</v>
      </c>
      <c r="E319" s="34" t="e">
        <f t="shared" ref="E319:H319" si="93">E314/E310  *100</f>
        <v>#DIV/0!</v>
      </c>
      <c r="F319" s="34" t="e">
        <f t="shared" si="93"/>
        <v>#DIV/0!</v>
      </c>
      <c r="G319" s="34">
        <f t="shared" si="93"/>
        <v>14.634146341463413</v>
      </c>
      <c r="H319" s="35" t="e">
        <f t="shared" si="93"/>
        <v>#DIV/0!</v>
      </c>
      <c r="I319" s="113"/>
      <c r="J319" s="40"/>
      <c r="K319" s="40"/>
      <c r="L319" s="33"/>
    </row>
    <row r="320" spans="1:12" ht="15.75">
      <c r="A320" s="189" t="s">
        <v>18</v>
      </c>
      <c r="B320" s="190"/>
      <c r="C320" s="191"/>
      <c r="D320" s="34" t="e">
        <f>D315/D310  *100</f>
        <v>#DIV/0!</v>
      </c>
      <c r="E320" s="34" t="e">
        <f t="shared" ref="E320:H320" si="94">E315/E310  *100</f>
        <v>#DIV/0!</v>
      </c>
      <c r="F320" s="34" t="e">
        <f t="shared" si="94"/>
        <v>#DIV/0!</v>
      </c>
      <c r="G320" s="34">
        <f t="shared" si="94"/>
        <v>7.3170731707317067</v>
      </c>
      <c r="H320" s="35" t="e">
        <f t="shared" si="94"/>
        <v>#DIV/0!</v>
      </c>
      <c r="I320" s="113"/>
      <c r="J320" s="40"/>
      <c r="K320" s="40"/>
      <c r="L320" s="33"/>
    </row>
    <row r="321" spans="1:13" ht="15.75">
      <c r="A321" s="189" t="s">
        <v>13</v>
      </c>
      <c r="B321" s="190"/>
      <c r="C321" s="191"/>
      <c r="D321" s="34" t="e">
        <f>D316/D310  *100</f>
        <v>#DIV/0!</v>
      </c>
      <c r="E321" s="34" t="e">
        <f t="shared" ref="E321:H321" si="95">E316/E310  *100</f>
        <v>#DIV/0!</v>
      </c>
      <c r="F321" s="34" t="e">
        <f t="shared" si="95"/>
        <v>#DIV/0!</v>
      </c>
      <c r="G321" s="34">
        <f t="shared" si="95"/>
        <v>7.3170731707317067</v>
      </c>
      <c r="H321" s="35" t="e">
        <f t="shared" si="95"/>
        <v>#DIV/0!</v>
      </c>
      <c r="I321" s="113"/>
      <c r="J321" s="40"/>
      <c r="K321" s="40"/>
      <c r="L321" s="33"/>
    </row>
    <row r="322" spans="1:13" ht="15.75">
      <c r="A322" s="189" t="s">
        <v>19</v>
      </c>
      <c r="B322" s="190"/>
      <c r="C322" s="191"/>
      <c r="D322" s="34" t="e">
        <f>D317/D310  *100</f>
        <v>#DIV/0!</v>
      </c>
      <c r="E322" s="34" t="e">
        <f t="shared" ref="E322:H322" si="96">E317/E310  *100</f>
        <v>#DIV/0!</v>
      </c>
      <c r="F322" s="34" t="e">
        <f t="shared" si="96"/>
        <v>#DIV/0!</v>
      </c>
      <c r="G322" s="34">
        <f t="shared" si="96"/>
        <v>19.512195121951219</v>
      </c>
      <c r="H322" s="35" t="e">
        <f t="shared" si="96"/>
        <v>#DIV/0!</v>
      </c>
      <c r="I322" s="113"/>
      <c r="J322" s="40"/>
      <c r="K322" s="40"/>
      <c r="L322" s="33"/>
    </row>
    <row r="323" spans="1:13" ht="16.5" thickBot="1">
      <c r="A323" s="192" t="s">
        <v>20</v>
      </c>
      <c r="B323" s="193"/>
      <c r="C323" s="194"/>
      <c r="D323" s="41" t="e">
        <f>D318/D310  *100</f>
        <v>#DIV/0!</v>
      </c>
      <c r="E323" s="41" t="e">
        <f t="shared" ref="E323:H323" si="97">E318/E310  *100</f>
        <v>#DIV/0!</v>
      </c>
      <c r="F323" s="41" t="e">
        <f t="shared" si="97"/>
        <v>#DIV/0!</v>
      </c>
      <c r="G323" s="41">
        <f t="shared" si="97"/>
        <v>2.4390243902439024</v>
      </c>
      <c r="H323" s="42" t="e">
        <f t="shared" si="97"/>
        <v>#DIV/0!</v>
      </c>
      <c r="I323" s="113"/>
      <c r="J323" s="40"/>
      <c r="K323" s="40"/>
      <c r="L323" s="33"/>
    </row>
    <row r="324" spans="1:13" ht="15.75">
      <c r="A324" s="43"/>
      <c r="B324" s="43"/>
      <c r="C324" s="43"/>
      <c r="D324" s="40"/>
      <c r="E324" s="40"/>
      <c r="F324" s="40"/>
      <c r="G324" s="40"/>
      <c r="H324" s="40"/>
      <c r="I324" s="113"/>
      <c r="J324" s="40"/>
      <c r="K324" s="40"/>
      <c r="L324" s="33"/>
    </row>
    <row r="325" spans="1:13" ht="15.75">
      <c r="A325" s="195" t="s">
        <v>21</v>
      </c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</row>
    <row r="327" spans="1:13" ht="18">
      <c r="A327" s="203" t="s">
        <v>0</v>
      </c>
      <c r="B327" s="203"/>
      <c r="C327" s="203"/>
      <c r="D327" s="203"/>
      <c r="E327" s="203"/>
      <c r="F327" s="203"/>
      <c r="G327" s="203"/>
      <c r="H327" s="203"/>
      <c r="I327" s="203"/>
      <c r="J327" s="203"/>
      <c r="K327" s="203"/>
      <c r="L327" s="203"/>
      <c r="M327" s="203"/>
    </row>
    <row r="328" spans="1:13" ht="16.5" thickBot="1">
      <c r="A328" s="204" t="s">
        <v>118</v>
      </c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32"/>
    </row>
    <row r="329" spans="1:13" ht="16.5" thickBot="1">
      <c r="A329" s="3" t="s">
        <v>8</v>
      </c>
      <c r="B329" s="4" t="s">
        <v>9</v>
      </c>
      <c r="C329" s="4" t="s">
        <v>22</v>
      </c>
      <c r="D329" s="4" t="s">
        <v>1</v>
      </c>
      <c r="E329" s="4" t="s">
        <v>23</v>
      </c>
      <c r="F329" s="4" t="s">
        <v>10</v>
      </c>
      <c r="G329" s="4" t="s">
        <v>11</v>
      </c>
      <c r="H329" s="4" t="s">
        <v>12</v>
      </c>
      <c r="I329" s="4" t="s">
        <v>127</v>
      </c>
      <c r="J329" s="4" t="s">
        <v>2</v>
      </c>
      <c r="K329" s="4" t="s">
        <v>3</v>
      </c>
      <c r="L329" s="5" t="s">
        <v>24</v>
      </c>
    </row>
    <row r="330" spans="1:13" ht="21.95" customHeight="1">
      <c r="A330" s="6">
        <v>1</v>
      </c>
      <c r="B330" s="7" t="s">
        <v>29</v>
      </c>
      <c r="C330" s="8" t="s">
        <v>63</v>
      </c>
      <c r="D330" s="9">
        <v>64</v>
      </c>
      <c r="E330" s="126">
        <v>55</v>
      </c>
      <c r="F330" s="9">
        <v>59</v>
      </c>
      <c r="G330" s="9">
        <v>44</v>
      </c>
      <c r="H330" s="9">
        <v>74</v>
      </c>
      <c r="I330" s="9"/>
      <c r="J330" s="10">
        <f t="shared" ref="J330:J369" si="98">SUM(D330:H330)</f>
        <v>296</v>
      </c>
      <c r="K330" s="11">
        <f>J330/5</f>
        <v>59.2</v>
      </c>
      <c r="L330" s="12">
        <f>RANK(K330,K$330:K$370)</f>
        <v>17</v>
      </c>
    </row>
    <row r="331" spans="1:13" ht="21.95" customHeight="1">
      <c r="A331" s="13">
        <v>2</v>
      </c>
      <c r="B331" s="7" t="s">
        <v>29</v>
      </c>
      <c r="C331" s="8" t="s">
        <v>64</v>
      </c>
      <c r="D331" s="14">
        <v>65</v>
      </c>
      <c r="E331" s="127">
        <v>47</v>
      </c>
      <c r="F331" s="14">
        <v>43</v>
      </c>
      <c r="G331" s="14">
        <v>59</v>
      </c>
      <c r="H331" s="14">
        <v>72</v>
      </c>
      <c r="I331" s="14"/>
      <c r="J331" s="15">
        <f t="shared" si="98"/>
        <v>286</v>
      </c>
      <c r="K331" s="11">
        <f t="shared" ref="K331:K370" si="99">J331/5</f>
        <v>57.2</v>
      </c>
      <c r="L331" s="12">
        <f t="shared" ref="L331:L370" si="100">RANK(K331,K$330:K$370)</f>
        <v>19</v>
      </c>
    </row>
    <row r="332" spans="1:13" ht="21.95" customHeight="1">
      <c r="A332" s="13">
        <v>3</v>
      </c>
      <c r="B332" s="7" t="s">
        <v>27</v>
      </c>
      <c r="C332" s="8" t="s">
        <v>65</v>
      </c>
      <c r="D332" s="14">
        <v>69</v>
      </c>
      <c r="E332" s="127">
        <v>92</v>
      </c>
      <c r="F332" s="14">
        <v>61</v>
      </c>
      <c r="G332" s="14">
        <v>61</v>
      </c>
      <c r="H332" s="14">
        <v>93</v>
      </c>
      <c r="I332" s="14"/>
      <c r="J332" s="15">
        <f t="shared" si="98"/>
        <v>376</v>
      </c>
      <c r="K332" s="11">
        <f t="shared" si="99"/>
        <v>75.2</v>
      </c>
      <c r="L332" s="12">
        <f t="shared" si="100"/>
        <v>5</v>
      </c>
    </row>
    <row r="333" spans="1:13" ht="21.95" customHeight="1">
      <c r="A333" s="13">
        <v>4</v>
      </c>
      <c r="B333" s="7" t="s">
        <v>29</v>
      </c>
      <c r="C333" s="8" t="s">
        <v>66</v>
      </c>
      <c r="D333" s="14">
        <v>55</v>
      </c>
      <c r="E333" s="129">
        <v>25</v>
      </c>
      <c r="F333" s="14">
        <v>44</v>
      </c>
      <c r="G333" s="14">
        <v>40</v>
      </c>
      <c r="H333" s="14">
        <v>72</v>
      </c>
      <c r="I333" s="14"/>
      <c r="J333" s="15">
        <f t="shared" si="98"/>
        <v>236</v>
      </c>
      <c r="K333" s="11">
        <f t="shared" si="99"/>
        <v>47.2</v>
      </c>
      <c r="L333" s="12">
        <f t="shared" si="100"/>
        <v>29</v>
      </c>
    </row>
    <row r="334" spans="1:13" ht="21.95" customHeight="1">
      <c r="A334" s="13">
        <v>5</v>
      </c>
      <c r="B334" s="18" t="s">
        <v>29</v>
      </c>
      <c r="C334" s="133" t="s">
        <v>67</v>
      </c>
      <c r="D334" s="14">
        <v>40</v>
      </c>
      <c r="E334" s="129">
        <v>16</v>
      </c>
      <c r="F334" s="132">
        <v>30</v>
      </c>
      <c r="G334" s="132">
        <v>10</v>
      </c>
      <c r="H334" s="14">
        <v>42</v>
      </c>
      <c r="I334" s="14"/>
      <c r="J334" s="15">
        <f t="shared" si="98"/>
        <v>138</v>
      </c>
      <c r="K334" s="11">
        <f t="shared" si="99"/>
        <v>27.6</v>
      </c>
      <c r="L334" s="12">
        <f t="shared" si="100"/>
        <v>41</v>
      </c>
    </row>
    <row r="335" spans="1:13" ht="21.95" customHeight="1">
      <c r="A335" s="13">
        <v>6</v>
      </c>
      <c r="B335" s="18" t="s">
        <v>27</v>
      </c>
      <c r="C335" s="8" t="s">
        <v>68</v>
      </c>
      <c r="D335" s="14">
        <v>76</v>
      </c>
      <c r="E335" s="127">
        <v>53</v>
      </c>
      <c r="F335" s="14">
        <v>53</v>
      </c>
      <c r="G335" s="132">
        <v>30</v>
      </c>
      <c r="H335" s="14">
        <v>71</v>
      </c>
      <c r="I335" s="14"/>
      <c r="J335" s="15">
        <f t="shared" si="98"/>
        <v>283</v>
      </c>
      <c r="K335" s="11">
        <f t="shared" si="99"/>
        <v>56.6</v>
      </c>
      <c r="L335" s="12">
        <f t="shared" si="100"/>
        <v>20</v>
      </c>
    </row>
    <row r="336" spans="1:13" ht="21.95" customHeight="1">
      <c r="A336" s="19">
        <v>7</v>
      </c>
      <c r="B336" s="18" t="s">
        <v>27</v>
      </c>
      <c r="C336" s="8" t="s">
        <v>69</v>
      </c>
      <c r="D336" s="20">
        <v>79</v>
      </c>
      <c r="E336" s="128">
        <v>90</v>
      </c>
      <c r="F336" s="14">
        <v>67</v>
      </c>
      <c r="G336" s="14">
        <v>56</v>
      </c>
      <c r="H336" s="14">
        <v>91</v>
      </c>
      <c r="I336" s="14"/>
      <c r="J336" s="15">
        <f t="shared" si="98"/>
        <v>383</v>
      </c>
      <c r="K336" s="11">
        <f t="shared" si="99"/>
        <v>76.599999999999994</v>
      </c>
      <c r="L336" s="12">
        <f t="shared" si="100"/>
        <v>4</v>
      </c>
    </row>
    <row r="337" spans="1:12" ht="21.95" customHeight="1">
      <c r="A337" s="19">
        <v>8</v>
      </c>
      <c r="B337" s="18" t="s">
        <v>32</v>
      </c>
      <c r="C337" s="133" t="s">
        <v>70</v>
      </c>
      <c r="D337" s="20">
        <v>60</v>
      </c>
      <c r="E337" s="130">
        <v>17</v>
      </c>
      <c r="F337" s="132">
        <v>17</v>
      </c>
      <c r="G337" s="132">
        <v>24</v>
      </c>
      <c r="H337" s="14">
        <v>51</v>
      </c>
      <c r="I337" s="14"/>
      <c r="J337" s="15">
        <f t="shared" si="98"/>
        <v>169</v>
      </c>
      <c r="K337" s="11">
        <f t="shared" si="99"/>
        <v>33.799999999999997</v>
      </c>
      <c r="L337" s="12">
        <f t="shared" si="100"/>
        <v>40</v>
      </c>
    </row>
    <row r="338" spans="1:12" ht="21.95" customHeight="1">
      <c r="A338" s="19">
        <v>9</v>
      </c>
      <c r="B338" s="18" t="s">
        <v>32</v>
      </c>
      <c r="C338" s="133" t="s">
        <v>71</v>
      </c>
      <c r="D338" s="21">
        <v>82</v>
      </c>
      <c r="E338" s="131">
        <v>28</v>
      </c>
      <c r="F338" s="14">
        <v>40</v>
      </c>
      <c r="G338" s="132">
        <v>20</v>
      </c>
      <c r="H338" s="14">
        <v>63</v>
      </c>
      <c r="I338" s="14"/>
      <c r="J338" s="15">
        <f t="shared" si="98"/>
        <v>233</v>
      </c>
      <c r="K338" s="11">
        <f t="shared" si="99"/>
        <v>46.6</v>
      </c>
      <c r="L338" s="12">
        <f t="shared" si="100"/>
        <v>32</v>
      </c>
    </row>
    <row r="339" spans="1:12" ht="21.95" customHeight="1">
      <c r="A339" s="19">
        <v>10</v>
      </c>
      <c r="B339" s="18" t="s">
        <v>36</v>
      </c>
      <c r="C339" s="8" t="s">
        <v>72</v>
      </c>
      <c r="D339" s="20">
        <v>72</v>
      </c>
      <c r="E339" s="130">
        <v>28</v>
      </c>
      <c r="F339" s="14">
        <v>40</v>
      </c>
      <c r="G339" s="14">
        <v>40</v>
      </c>
      <c r="H339" s="14">
        <v>65</v>
      </c>
      <c r="I339" s="14"/>
      <c r="J339" s="15">
        <f t="shared" si="98"/>
        <v>245</v>
      </c>
      <c r="K339" s="11">
        <f t="shared" si="99"/>
        <v>49</v>
      </c>
      <c r="L339" s="12">
        <f t="shared" si="100"/>
        <v>27</v>
      </c>
    </row>
    <row r="340" spans="1:12" ht="21.95" customHeight="1">
      <c r="A340" s="19">
        <v>11</v>
      </c>
      <c r="B340" s="18" t="s">
        <v>29</v>
      </c>
      <c r="C340" s="8" t="s">
        <v>73</v>
      </c>
      <c r="D340" s="20">
        <v>60</v>
      </c>
      <c r="E340" s="128">
        <v>42</v>
      </c>
      <c r="F340" s="14">
        <v>40</v>
      </c>
      <c r="G340" s="132">
        <v>30</v>
      </c>
      <c r="H340" s="14">
        <v>65</v>
      </c>
      <c r="I340" s="14"/>
      <c r="J340" s="15">
        <f t="shared" si="98"/>
        <v>237</v>
      </c>
      <c r="K340" s="11">
        <f t="shared" si="99"/>
        <v>47.4</v>
      </c>
      <c r="L340" s="12">
        <f t="shared" si="100"/>
        <v>28</v>
      </c>
    </row>
    <row r="341" spans="1:12" ht="21.95" customHeight="1">
      <c r="A341" s="19">
        <v>12</v>
      </c>
      <c r="B341" s="18" t="s">
        <v>32</v>
      </c>
      <c r="C341" s="8" t="s">
        <v>74</v>
      </c>
      <c r="D341" s="20">
        <v>67</v>
      </c>
      <c r="E341" s="128">
        <v>76</v>
      </c>
      <c r="F341" s="14">
        <v>46</v>
      </c>
      <c r="G341" s="14">
        <v>43</v>
      </c>
      <c r="H341" s="14">
        <v>61</v>
      </c>
      <c r="I341" s="14"/>
      <c r="J341" s="15">
        <f t="shared" si="98"/>
        <v>293</v>
      </c>
      <c r="K341" s="11">
        <f t="shared" si="99"/>
        <v>58.6</v>
      </c>
      <c r="L341" s="12">
        <f t="shared" si="100"/>
        <v>18</v>
      </c>
    </row>
    <row r="342" spans="1:12" ht="21.95" customHeight="1">
      <c r="A342" s="19">
        <v>13</v>
      </c>
      <c r="B342" s="18" t="s">
        <v>32</v>
      </c>
      <c r="C342" s="8" t="s">
        <v>75</v>
      </c>
      <c r="D342" s="20">
        <v>79</v>
      </c>
      <c r="E342" s="130">
        <v>24</v>
      </c>
      <c r="F342" s="132">
        <v>27</v>
      </c>
      <c r="G342" s="14">
        <v>41</v>
      </c>
      <c r="H342" s="14">
        <v>64</v>
      </c>
      <c r="I342" s="14"/>
      <c r="J342" s="15">
        <f t="shared" si="98"/>
        <v>235</v>
      </c>
      <c r="K342" s="11">
        <f t="shared" si="99"/>
        <v>47</v>
      </c>
      <c r="L342" s="12">
        <f t="shared" si="100"/>
        <v>30</v>
      </c>
    </row>
    <row r="343" spans="1:12" ht="21.95" customHeight="1">
      <c r="A343" s="19">
        <v>14</v>
      </c>
      <c r="B343" s="18" t="s">
        <v>29</v>
      </c>
      <c r="C343" s="133" t="s">
        <v>76</v>
      </c>
      <c r="D343" s="20">
        <v>78</v>
      </c>
      <c r="E343" s="130">
        <v>23</v>
      </c>
      <c r="F343" s="14">
        <v>40</v>
      </c>
      <c r="G343" s="132">
        <v>21</v>
      </c>
      <c r="H343" s="14">
        <v>57</v>
      </c>
      <c r="I343" s="14"/>
      <c r="J343" s="15">
        <f t="shared" si="98"/>
        <v>219</v>
      </c>
      <c r="K343" s="11">
        <f t="shared" si="99"/>
        <v>43.8</v>
      </c>
      <c r="L343" s="12">
        <f t="shared" si="100"/>
        <v>35</v>
      </c>
    </row>
    <row r="344" spans="1:12" ht="21.95" customHeight="1">
      <c r="A344" s="19">
        <v>15</v>
      </c>
      <c r="B344" s="18" t="s">
        <v>29</v>
      </c>
      <c r="C344" s="8" t="s">
        <v>77</v>
      </c>
      <c r="D344" s="20">
        <v>72</v>
      </c>
      <c r="E344" s="128">
        <v>40</v>
      </c>
      <c r="F344" s="14">
        <v>43</v>
      </c>
      <c r="G344" s="14">
        <v>40</v>
      </c>
      <c r="H344" s="14">
        <v>60</v>
      </c>
      <c r="I344" s="14"/>
      <c r="J344" s="15">
        <f t="shared" si="98"/>
        <v>255</v>
      </c>
      <c r="K344" s="11">
        <f t="shared" si="99"/>
        <v>51</v>
      </c>
      <c r="L344" s="12">
        <f t="shared" si="100"/>
        <v>26</v>
      </c>
    </row>
    <row r="345" spans="1:12" ht="21.95" customHeight="1">
      <c r="A345" s="19">
        <v>16</v>
      </c>
      <c r="B345" s="18" t="s">
        <v>27</v>
      </c>
      <c r="C345" s="8" t="s">
        <v>78</v>
      </c>
      <c r="D345" s="20">
        <v>89</v>
      </c>
      <c r="E345" s="128">
        <v>65</v>
      </c>
      <c r="F345" s="14">
        <v>53</v>
      </c>
      <c r="G345" s="14">
        <v>44</v>
      </c>
      <c r="H345" s="14">
        <v>64</v>
      </c>
      <c r="I345" s="14"/>
      <c r="J345" s="15">
        <f t="shared" si="98"/>
        <v>315</v>
      </c>
      <c r="K345" s="11">
        <f t="shared" si="99"/>
        <v>63</v>
      </c>
      <c r="L345" s="12">
        <f t="shared" si="100"/>
        <v>12</v>
      </c>
    </row>
    <row r="346" spans="1:12" ht="21.95" customHeight="1">
      <c r="A346" s="19">
        <v>17</v>
      </c>
      <c r="B346" s="18" t="s">
        <v>36</v>
      </c>
      <c r="C346" s="8" t="s">
        <v>79</v>
      </c>
      <c r="D346" s="20">
        <v>71</v>
      </c>
      <c r="E346" s="128">
        <v>41</v>
      </c>
      <c r="F346" s="14">
        <v>46</v>
      </c>
      <c r="G346" s="14">
        <v>41</v>
      </c>
      <c r="H346" s="14">
        <v>63</v>
      </c>
      <c r="I346" s="14"/>
      <c r="J346" s="15">
        <f t="shared" si="98"/>
        <v>262</v>
      </c>
      <c r="K346" s="11">
        <f t="shared" si="99"/>
        <v>52.4</v>
      </c>
      <c r="L346" s="12">
        <f t="shared" si="100"/>
        <v>24</v>
      </c>
    </row>
    <row r="347" spans="1:12" ht="21.95" customHeight="1">
      <c r="A347" s="19">
        <v>18</v>
      </c>
      <c r="B347" s="18" t="s">
        <v>27</v>
      </c>
      <c r="C347" s="8" t="s">
        <v>80</v>
      </c>
      <c r="D347" s="20">
        <v>81</v>
      </c>
      <c r="E347" s="128">
        <v>41</v>
      </c>
      <c r="F347" s="14">
        <v>43</v>
      </c>
      <c r="G347" s="14">
        <v>41</v>
      </c>
      <c r="H347" s="14">
        <v>60</v>
      </c>
      <c r="I347" s="14"/>
      <c r="J347" s="15">
        <f t="shared" si="98"/>
        <v>266</v>
      </c>
      <c r="K347" s="11">
        <f t="shared" si="99"/>
        <v>53.2</v>
      </c>
      <c r="L347" s="12">
        <f t="shared" si="100"/>
        <v>23</v>
      </c>
    </row>
    <row r="348" spans="1:12" ht="21.95" customHeight="1">
      <c r="A348" s="19">
        <v>19</v>
      </c>
      <c r="B348" s="18" t="s">
        <v>36</v>
      </c>
      <c r="C348" s="8" t="s">
        <v>81</v>
      </c>
      <c r="D348" s="20">
        <v>85</v>
      </c>
      <c r="E348" s="128">
        <v>86</v>
      </c>
      <c r="F348" s="14">
        <v>70</v>
      </c>
      <c r="G348" s="14">
        <v>54</v>
      </c>
      <c r="H348" s="14">
        <v>81</v>
      </c>
      <c r="I348" s="14"/>
      <c r="J348" s="15">
        <f t="shared" si="98"/>
        <v>376</v>
      </c>
      <c r="K348" s="11">
        <f t="shared" si="99"/>
        <v>75.2</v>
      </c>
      <c r="L348" s="12">
        <f t="shared" si="100"/>
        <v>5</v>
      </c>
    </row>
    <row r="349" spans="1:12" ht="21.95" customHeight="1">
      <c r="A349" s="19">
        <v>20</v>
      </c>
      <c r="B349" s="18" t="s">
        <v>29</v>
      </c>
      <c r="C349" s="8" t="s">
        <v>82</v>
      </c>
      <c r="D349" s="20">
        <v>85</v>
      </c>
      <c r="E349" s="128">
        <v>73</v>
      </c>
      <c r="F349" s="14">
        <v>81</v>
      </c>
      <c r="G349" s="14">
        <v>86</v>
      </c>
      <c r="H349" s="14">
        <v>95</v>
      </c>
      <c r="I349" s="14"/>
      <c r="J349" s="15">
        <f t="shared" si="98"/>
        <v>420</v>
      </c>
      <c r="K349" s="11">
        <f t="shared" si="99"/>
        <v>84</v>
      </c>
      <c r="L349" s="12">
        <f t="shared" si="100"/>
        <v>1</v>
      </c>
    </row>
    <row r="350" spans="1:12" ht="21.95" customHeight="1">
      <c r="A350" s="19">
        <v>21</v>
      </c>
      <c r="B350" s="7" t="s">
        <v>32</v>
      </c>
      <c r="C350" s="8" t="s">
        <v>83</v>
      </c>
      <c r="D350" s="20">
        <v>52</v>
      </c>
      <c r="E350" s="128">
        <v>40</v>
      </c>
      <c r="F350" s="14">
        <v>40</v>
      </c>
      <c r="G350" s="14">
        <v>40</v>
      </c>
      <c r="H350" s="14">
        <v>63</v>
      </c>
      <c r="I350" s="14"/>
      <c r="J350" s="15">
        <f t="shared" si="98"/>
        <v>235</v>
      </c>
      <c r="K350" s="11">
        <f t="shared" si="99"/>
        <v>47</v>
      </c>
      <c r="L350" s="12">
        <f t="shared" si="100"/>
        <v>30</v>
      </c>
    </row>
    <row r="351" spans="1:12" ht="21.95" customHeight="1">
      <c r="A351" s="19">
        <v>22</v>
      </c>
      <c r="B351" s="7" t="s">
        <v>27</v>
      </c>
      <c r="C351" s="133" t="s">
        <v>84</v>
      </c>
      <c r="D351" s="20">
        <v>61</v>
      </c>
      <c r="E351" s="130">
        <v>29</v>
      </c>
      <c r="F351" s="132">
        <v>14</v>
      </c>
      <c r="G351" s="132">
        <v>23</v>
      </c>
      <c r="H351" s="14">
        <v>81</v>
      </c>
      <c r="I351" s="14"/>
      <c r="J351" s="15">
        <f t="shared" si="98"/>
        <v>208</v>
      </c>
      <c r="K351" s="11">
        <f t="shared" si="99"/>
        <v>41.6</v>
      </c>
      <c r="L351" s="12">
        <f t="shared" si="100"/>
        <v>38</v>
      </c>
    </row>
    <row r="352" spans="1:12" ht="21.95" customHeight="1">
      <c r="A352" s="19">
        <v>23</v>
      </c>
      <c r="B352" s="7" t="s">
        <v>27</v>
      </c>
      <c r="C352" s="133" t="s">
        <v>85</v>
      </c>
      <c r="D352" s="20">
        <v>62</v>
      </c>
      <c r="E352" s="130">
        <v>28</v>
      </c>
      <c r="F352" s="14">
        <v>41</v>
      </c>
      <c r="G352" s="132">
        <v>29</v>
      </c>
      <c r="H352" s="14">
        <v>51</v>
      </c>
      <c r="I352" s="14"/>
      <c r="J352" s="15">
        <f t="shared" si="98"/>
        <v>211</v>
      </c>
      <c r="K352" s="11">
        <f t="shared" si="99"/>
        <v>42.2</v>
      </c>
      <c r="L352" s="12">
        <f t="shared" si="100"/>
        <v>37</v>
      </c>
    </row>
    <row r="353" spans="1:12" ht="21.95" customHeight="1">
      <c r="A353" s="19">
        <v>24</v>
      </c>
      <c r="B353" s="7" t="s">
        <v>36</v>
      </c>
      <c r="C353" s="133" t="s">
        <v>86</v>
      </c>
      <c r="D353" s="20">
        <v>75</v>
      </c>
      <c r="E353" s="130">
        <v>27</v>
      </c>
      <c r="F353" s="14">
        <v>46</v>
      </c>
      <c r="G353" s="132">
        <v>23</v>
      </c>
      <c r="H353" s="14">
        <v>55</v>
      </c>
      <c r="I353" s="14"/>
      <c r="J353" s="15">
        <f t="shared" si="98"/>
        <v>226</v>
      </c>
      <c r="K353" s="11">
        <f t="shared" si="99"/>
        <v>45.2</v>
      </c>
      <c r="L353" s="12">
        <f t="shared" si="100"/>
        <v>34</v>
      </c>
    </row>
    <row r="354" spans="1:12" ht="21.95" customHeight="1">
      <c r="A354" s="19">
        <v>25</v>
      </c>
      <c r="B354" s="7" t="s">
        <v>32</v>
      </c>
      <c r="C354" s="133" t="s">
        <v>87</v>
      </c>
      <c r="D354" s="20">
        <v>75</v>
      </c>
      <c r="E354" s="130">
        <v>25</v>
      </c>
      <c r="F354" s="14">
        <v>46</v>
      </c>
      <c r="G354" s="132">
        <v>20</v>
      </c>
      <c r="H354" s="14">
        <v>61</v>
      </c>
      <c r="I354" s="14"/>
      <c r="J354" s="15">
        <f t="shared" si="98"/>
        <v>227</v>
      </c>
      <c r="K354" s="11">
        <f t="shared" si="99"/>
        <v>45.4</v>
      </c>
      <c r="L354" s="12">
        <f t="shared" si="100"/>
        <v>33</v>
      </c>
    </row>
    <row r="355" spans="1:12" ht="21.95" customHeight="1">
      <c r="A355" s="19">
        <v>26</v>
      </c>
      <c r="B355" s="18" t="s">
        <v>36</v>
      </c>
      <c r="C355" s="8" t="s">
        <v>88</v>
      </c>
      <c r="D355" s="20">
        <v>64</v>
      </c>
      <c r="E355" s="128">
        <v>60</v>
      </c>
      <c r="F355" s="14">
        <v>41</v>
      </c>
      <c r="G355" s="14">
        <v>40</v>
      </c>
      <c r="H355" s="14">
        <v>67</v>
      </c>
      <c r="I355" s="14"/>
      <c r="J355" s="15">
        <f t="shared" si="98"/>
        <v>272</v>
      </c>
      <c r="K355" s="11">
        <f t="shared" si="99"/>
        <v>54.4</v>
      </c>
      <c r="L355" s="12">
        <f t="shared" si="100"/>
        <v>22</v>
      </c>
    </row>
    <row r="356" spans="1:12" ht="21.95" customHeight="1">
      <c r="A356" s="19">
        <v>27</v>
      </c>
      <c r="B356" s="18" t="s">
        <v>29</v>
      </c>
      <c r="C356" s="8" t="s">
        <v>89</v>
      </c>
      <c r="D356" s="20">
        <v>70</v>
      </c>
      <c r="E356" s="128">
        <v>75</v>
      </c>
      <c r="F356" s="14">
        <v>50</v>
      </c>
      <c r="G356" s="14">
        <v>40</v>
      </c>
      <c r="H356" s="14">
        <v>77</v>
      </c>
      <c r="I356" s="14"/>
      <c r="J356" s="15">
        <f t="shared" si="98"/>
        <v>312</v>
      </c>
      <c r="K356" s="11">
        <f t="shared" si="99"/>
        <v>62.4</v>
      </c>
      <c r="L356" s="12">
        <f t="shared" si="100"/>
        <v>13</v>
      </c>
    </row>
    <row r="357" spans="1:12" ht="21.95" customHeight="1">
      <c r="A357" s="19">
        <v>28</v>
      </c>
      <c r="B357" s="7" t="s">
        <v>27</v>
      </c>
      <c r="C357" s="8" t="s">
        <v>90</v>
      </c>
      <c r="D357" s="20">
        <v>80</v>
      </c>
      <c r="E357" s="128">
        <v>88</v>
      </c>
      <c r="F357" s="14">
        <v>60</v>
      </c>
      <c r="G357" s="14">
        <v>53</v>
      </c>
      <c r="H357" s="14">
        <v>72</v>
      </c>
      <c r="I357" s="14"/>
      <c r="J357" s="15">
        <f t="shared" si="98"/>
        <v>353</v>
      </c>
      <c r="K357" s="11">
        <f t="shared" si="99"/>
        <v>70.599999999999994</v>
      </c>
      <c r="L357" s="12">
        <f t="shared" si="100"/>
        <v>8</v>
      </c>
    </row>
    <row r="358" spans="1:12" ht="21.95" customHeight="1">
      <c r="A358" s="19">
        <v>29</v>
      </c>
      <c r="B358" s="7" t="s">
        <v>27</v>
      </c>
      <c r="C358" s="8" t="s">
        <v>91</v>
      </c>
      <c r="D358" s="20">
        <v>86</v>
      </c>
      <c r="E358" s="128">
        <v>81</v>
      </c>
      <c r="F358" s="14">
        <v>67</v>
      </c>
      <c r="G358" s="14">
        <v>51</v>
      </c>
      <c r="H358" s="14">
        <v>74</v>
      </c>
      <c r="I358" s="14"/>
      <c r="J358" s="15">
        <f t="shared" si="98"/>
        <v>359</v>
      </c>
      <c r="K358" s="11">
        <f t="shared" si="99"/>
        <v>71.8</v>
      </c>
      <c r="L358" s="12">
        <f t="shared" si="100"/>
        <v>7</v>
      </c>
    </row>
    <row r="359" spans="1:12" ht="21.95" customHeight="1">
      <c r="A359" s="19">
        <v>30</v>
      </c>
      <c r="B359" s="7" t="s">
        <v>36</v>
      </c>
      <c r="C359" s="8" t="s">
        <v>92</v>
      </c>
      <c r="D359" s="20">
        <v>85</v>
      </c>
      <c r="E359" s="128">
        <v>62</v>
      </c>
      <c r="F359" s="14">
        <v>71</v>
      </c>
      <c r="G359" s="132">
        <v>30</v>
      </c>
      <c r="H359" s="14">
        <v>60</v>
      </c>
      <c r="I359" s="14"/>
      <c r="J359" s="15">
        <f t="shared" si="98"/>
        <v>308</v>
      </c>
      <c r="K359" s="11">
        <f t="shared" si="99"/>
        <v>61.6</v>
      </c>
      <c r="L359" s="12">
        <f t="shared" si="100"/>
        <v>15</v>
      </c>
    </row>
    <row r="360" spans="1:12" ht="21.95" customHeight="1">
      <c r="A360" s="19">
        <v>31</v>
      </c>
      <c r="B360" s="7" t="s">
        <v>32</v>
      </c>
      <c r="C360" s="133" t="s">
        <v>93</v>
      </c>
      <c r="D360" s="20">
        <v>52</v>
      </c>
      <c r="E360" s="130">
        <v>24</v>
      </c>
      <c r="F360" s="14">
        <v>40</v>
      </c>
      <c r="G360" s="132">
        <v>21</v>
      </c>
      <c r="H360" s="14">
        <v>40</v>
      </c>
      <c r="I360" s="14"/>
      <c r="J360" s="15">
        <f t="shared" si="98"/>
        <v>177</v>
      </c>
      <c r="K360" s="11">
        <f t="shared" si="99"/>
        <v>35.4</v>
      </c>
      <c r="L360" s="12">
        <f t="shared" si="100"/>
        <v>39</v>
      </c>
    </row>
    <row r="361" spans="1:12" ht="21.95" customHeight="1">
      <c r="A361" s="19">
        <v>32</v>
      </c>
      <c r="B361" s="7" t="s">
        <v>29</v>
      </c>
      <c r="C361" s="8" t="s">
        <v>94</v>
      </c>
      <c r="D361" s="20">
        <v>82</v>
      </c>
      <c r="E361" s="128">
        <v>86</v>
      </c>
      <c r="F361" s="14">
        <v>76</v>
      </c>
      <c r="G361" s="14">
        <v>57</v>
      </c>
      <c r="H361" s="14">
        <v>83</v>
      </c>
      <c r="I361" s="14"/>
      <c r="J361" s="15">
        <f t="shared" si="98"/>
        <v>384</v>
      </c>
      <c r="K361" s="11">
        <f t="shared" si="99"/>
        <v>76.8</v>
      </c>
      <c r="L361" s="12">
        <f t="shared" si="100"/>
        <v>3</v>
      </c>
    </row>
    <row r="362" spans="1:12" ht="21.95" customHeight="1">
      <c r="A362" s="19">
        <v>33</v>
      </c>
      <c r="B362" s="18" t="s">
        <v>27</v>
      </c>
      <c r="C362" s="8" t="s">
        <v>95</v>
      </c>
      <c r="D362" s="20">
        <v>85</v>
      </c>
      <c r="E362" s="128">
        <v>84</v>
      </c>
      <c r="F362" s="14">
        <v>89</v>
      </c>
      <c r="G362" s="14">
        <v>87</v>
      </c>
      <c r="H362" s="14">
        <v>72</v>
      </c>
      <c r="I362" s="14"/>
      <c r="J362" s="15">
        <f t="shared" si="98"/>
        <v>417</v>
      </c>
      <c r="K362" s="11">
        <f t="shared" si="99"/>
        <v>83.4</v>
      </c>
      <c r="L362" s="12">
        <f t="shared" si="100"/>
        <v>2</v>
      </c>
    </row>
    <row r="363" spans="1:12" ht="21.95" customHeight="1">
      <c r="A363" s="19">
        <v>34</v>
      </c>
      <c r="B363" s="18" t="s">
        <v>36</v>
      </c>
      <c r="C363" s="8" t="s">
        <v>96</v>
      </c>
      <c r="D363" s="20">
        <v>73</v>
      </c>
      <c r="E363" s="128">
        <v>57</v>
      </c>
      <c r="F363" s="14">
        <v>56</v>
      </c>
      <c r="G363" s="14">
        <v>46</v>
      </c>
      <c r="H363" s="14">
        <v>84</v>
      </c>
      <c r="I363" s="14"/>
      <c r="J363" s="15">
        <f t="shared" si="98"/>
        <v>316</v>
      </c>
      <c r="K363" s="11">
        <f t="shared" si="99"/>
        <v>63.2</v>
      </c>
      <c r="L363" s="12">
        <f t="shared" si="100"/>
        <v>11</v>
      </c>
    </row>
    <row r="364" spans="1:12" ht="21.95" customHeight="1">
      <c r="A364" s="19">
        <v>35</v>
      </c>
      <c r="B364" s="7" t="s">
        <v>27</v>
      </c>
      <c r="C364" s="8" t="s">
        <v>97</v>
      </c>
      <c r="D364" s="20">
        <v>76</v>
      </c>
      <c r="E364" s="128">
        <v>60</v>
      </c>
      <c r="F364" s="14">
        <v>50</v>
      </c>
      <c r="G364" s="132">
        <v>29</v>
      </c>
      <c r="H364" s="14">
        <v>65</v>
      </c>
      <c r="I364" s="14"/>
      <c r="J364" s="15">
        <f t="shared" si="98"/>
        <v>280</v>
      </c>
      <c r="K364" s="11">
        <f t="shared" si="99"/>
        <v>56</v>
      </c>
      <c r="L364" s="12">
        <f t="shared" si="100"/>
        <v>21</v>
      </c>
    </row>
    <row r="365" spans="1:12" ht="21.95" customHeight="1">
      <c r="A365" s="19">
        <v>36</v>
      </c>
      <c r="B365" s="7" t="s">
        <v>27</v>
      </c>
      <c r="C365" s="8" t="s">
        <v>98</v>
      </c>
      <c r="D365" s="20">
        <v>82</v>
      </c>
      <c r="E365" s="128">
        <v>61</v>
      </c>
      <c r="F365" s="14">
        <v>46</v>
      </c>
      <c r="G365" s="14">
        <v>43</v>
      </c>
      <c r="H365" s="14">
        <v>80</v>
      </c>
      <c r="I365" s="14"/>
      <c r="J365" s="15">
        <f t="shared" si="98"/>
        <v>312</v>
      </c>
      <c r="K365" s="11">
        <f t="shared" si="99"/>
        <v>62.4</v>
      </c>
      <c r="L365" s="12">
        <f t="shared" si="100"/>
        <v>13</v>
      </c>
    </row>
    <row r="366" spans="1:12" ht="21.95" customHeight="1">
      <c r="A366" s="19">
        <v>37</v>
      </c>
      <c r="B366" s="7" t="s">
        <v>32</v>
      </c>
      <c r="C366" s="8" t="s">
        <v>99</v>
      </c>
      <c r="D366" s="20">
        <v>76</v>
      </c>
      <c r="E366" s="128">
        <v>40</v>
      </c>
      <c r="F366" s="14">
        <v>40</v>
      </c>
      <c r="G366" s="132">
        <v>24</v>
      </c>
      <c r="H366" s="14">
        <v>76</v>
      </c>
      <c r="I366" s="14"/>
      <c r="J366" s="15">
        <f t="shared" si="98"/>
        <v>256</v>
      </c>
      <c r="K366" s="11">
        <f t="shared" si="99"/>
        <v>51.2</v>
      </c>
      <c r="L366" s="12">
        <f t="shared" si="100"/>
        <v>25</v>
      </c>
    </row>
    <row r="367" spans="1:12" ht="21.95" customHeight="1">
      <c r="A367" s="19">
        <v>38</v>
      </c>
      <c r="B367" s="7" t="s">
        <v>32</v>
      </c>
      <c r="C367" s="8" t="s">
        <v>100</v>
      </c>
      <c r="D367" s="20">
        <v>82</v>
      </c>
      <c r="E367" s="128">
        <v>46</v>
      </c>
      <c r="F367" s="14">
        <v>54</v>
      </c>
      <c r="G367" s="14">
        <v>43</v>
      </c>
      <c r="H367" s="14">
        <v>78</v>
      </c>
      <c r="I367" s="14"/>
      <c r="J367" s="15">
        <f t="shared" si="98"/>
        <v>303</v>
      </c>
      <c r="K367" s="11">
        <f t="shared" si="99"/>
        <v>60.6</v>
      </c>
      <c r="L367" s="12">
        <f t="shared" si="100"/>
        <v>16</v>
      </c>
    </row>
    <row r="368" spans="1:12" ht="21.95" customHeight="1">
      <c r="A368" s="19">
        <v>39</v>
      </c>
      <c r="B368" s="7" t="s">
        <v>36</v>
      </c>
      <c r="C368" s="8" t="s">
        <v>101</v>
      </c>
      <c r="D368" s="20">
        <v>65</v>
      </c>
      <c r="E368" s="128">
        <v>56</v>
      </c>
      <c r="F368" s="14">
        <v>66</v>
      </c>
      <c r="G368" s="14">
        <v>64</v>
      </c>
      <c r="H368" s="14">
        <v>93</v>
      </c>
      <c r="I368" s="14"/>
      <c r="J368" s="15">
        <f t="shared" si="98"/>
        <v>344</v>
      </c>
      <c r="K368" s="11">
        <f t="shared" si="99"/>
        <v>68.8</v>
      </c>
      <c r="L368" s="12">
        <f t="shared" si="100"/>
        <v>9</v>
      </c>
    </row>
    <row r="369" spans="1:13" ht="21.95" customHeight="1">
      <c r="A369" s="19">
        <v>40</v>
      </c>
      <c r="B369" s="7" t="s">
        <v>36</v>
      </c>
      <c r="C369" s="8" t="s">
        <v>102</v>
      </c>
      <c r="D369" s="20">
        <v>77</v>
      </c>
      <c r="E369" s="128">
        <v>91</v>
      </c>
      <c r="F369" s="14">
        <v>46</v>
      </c>
      <c r="G369" s="14">
        <v>43</v>
      </c>
      <c r="H369" s="14">
        <v>80</v>
      </c>
      <c r="I369" s="14"/>
      <c r="J369" s="15">
        <f t="shared" si="98"/>
        <v>337</v>
      </c>
      <c r="K369" s="11">
        <f t="shared" si="99"/>
        <v>67.400000000000006</v>
      </c>
      <c r="L369" s="12">
        <f t="shared" si="100"/>
        <v>10</v>
      </c>
    </row>
    <row r="370" spans="1:13" ht="21.95" customHeight="1">
      <c r="A370" s="19">
        <v>41</v>
      </c>
      <c r="B370" s="7" t="s">
        <v>32</v>
      </c>
      <c r="C370" s="133" t="s">
        <v>103</v>
      </c>
      <c r="D370" s="20">
        <v>63</v>
      </c>
      <c r="E370" s="130">
        <v>22</v>
      </c>
      <c r="F370" s="14">
        <v>40</v>
      </c>
      <c r="G370" s="132">
        <v>23</v>
      </c>
      <c r="H370" s="14">
        <v>67</v>
      </c>
      <c r="I370" s="14"/>
      <c r="J370" s="15">
        <f t="shared" ref="J370" si="101">SUM(D370:H370)</f>
        <v>215</v>
      </c>
      <c r="K370" s="11">
        <f t="shared" si="99"/>
        <v>43</v>
      </c>
      <c r="L370" s="12">
        <f t="shared" si="100"/>
        <v>36</v>
      </c>
    </row>
    <row r="371" spans="1:13" ht="21.95" customHeight="1">
      <c r="A371" s="19">
        <v>42</v>
      </c>
      <c r="B371" s="7"/>
      <c r="C371" s="8"/>
      <c r="D371" s="20"/>
      <c r="E371" s="130"/>
      <c r="F371" s="14"/>
      <c r="G371" s="14"/>
      <c r="H371" s="14"/>
      <c r="I371" s="14"/>
      <c r="J371" s="15"/>
      <c r="K371" s="16"/>
      <c r="L371" s="17"/>
    </row>
    <row r="372" spans="1:13" ht="21.95" customHeight="1">
      <c r="A372" s="19">
        <v>43</v>
      </c>
      <c r="B372" s="7"/>
      <c r="C372" s="8"/>
      <c r="D372" s="20"/>
      <c r="E372" s="20"/>
      <c r="F372" s="14"/>
      <c r="G372" s="14"/>
      <c r="H372" s="14"/>
      <c r="I372" s="14"/>
      <c r="J372" s="15"/>
      <c r="K372" s="16"/>
      <c r="L372" s="17"/>
    </row>
    <row r="373" spans="1:13" ht="21.95" customHeight="1">
      <c r="A373" s="19">
        <v>44</v>
      </c>
      <c r="B373" s="7"/>
      <c r="C373" s="8"/>
      <c r="D373" s="20"/>
      <c r="E373" s="20"/>
      <c r="F373" s="14"/>
      <c r="G373" s="14"/>
      <c r="H373" s="14"/>
      <c r="I373" s="14"/>
      <c r="J373" s="15"/>
      <c r="K373" s="16"/>
      <c r="L373" s="17"/>
    </row>
    <row r="374" spans="1:13" ht="16.5" thickBot="1">
      <c r="A374" s="22">
        <v>45</v>
      </c>
      <c r="B374" s="23"/>
      <c r="C374" s="24"/>
      <c r="D374" s="25"/>
      <c r="E374" s="25"/>
      <c r="F374" s="26"/>
      <c r="G374" s="26"/>
      <c r="H374" s="26"/>
      <c r="I374" s="26"/>
      <c r="J374" s="27"/>
      <c r="K374" s="28"/>
      <c r="L374" s="29"/>
    </row>
    <row r="375" spans="1:13" ht="15.75">
      <c r="A375" s="197" t="s">
        <v>4</v>
      </c>
      <c r="B375" s="198"/>
      <c r="C375" s="199"/>
      <c r="D375" s="46">
        <f>COUNTIF(D330:D374,"&gt;=0")</f>
        <v>41</v>
      </c>
      <c r="E375" s="46">
        <f t="shared" ref="E375:H375" si="102">COUNTIF(E330:E374,"&gt;=0")</f>
        <v>41</v>
      </c>
      <c r="F375" s="46">
        <f t="shared" si="102"/>
        <v>41</v>
      </c>
      <c r="G375" s="46">
        <f t="shared" si="102"/>
        <v>41</v>
      </c>
      <c r="H375" s="46">
        <f t="shared" si="102"/>
        <v>41</v>
      </c>
      <c r="I375" s="115"/>
      <c r="J375" s="47"/>
      <c r="K375" s="48"/>
      <c r="L375" s="49"/>
    </row>
    <row r="376" spans="1:13" ht="15.75">
      <c r="A376" s="200" t="s">
        <v>5</v>
      </c>
      <c r="B376" s="201"/>
      <c r="C376" s="202"/>
      <c r="D376" s="34">
        <f>COUNTIF(D330:D374,"&gt;=33")</f>
        <v>41</v>
      </c>
      <c r="E376" s="34">
        <f t="shared" ref="E376:H376" si="103">COUNTIF(E330:E374,"&gt;=33")</f>
        <v>28</v>
      </c>
      <c r="F376" s="34">
        <f t="shared" si="103"/>
        <v>37</v>
      </c>
      <c r="G376" s="34">
        <f t="shared" si="103"/>
        <v>26</v>
      </c>
      <c r="H376" s="34">
        <f t="shared" si="103"/>
        <v>41</v>
      </c>
      <c r="I376" s="113"/>
      <c r="J376" s="50"/>
      <c r="K376" s="50"/>
      <c r="L376" s="50"/>
    </row>
    <row r="377" spans="1:13" ht="15.75">
      <c r="A377" s="200" t="s">
        <v>6</v>
      </c>
      <c r="B377" s="201"/>
      <c r="C377" s="202"/>
      <c r="D377" s="36">
        <f>D376/D375</f>
        <v>1</v>
      </c>
      <c r="E377" s="36">
        <f t="shared" ref="E377:H377" si="104">E376/E375</f>
        <v>0.68292682926829273</v>
      </c>
      <c r="F377" s="36">
        <f t="shared" si="104"/>
        <v>0.90243902439024393</v>
      </c>
      <c r="G377" s="36">
        <f t="shared" si="104"/>
        <v>0.63414634146341464</v>
      </c>
      <c r="H377" s="36">
        <f t="shared" si="104"/>
        <v>1</v>
      </c>
      <c r="I377" s="116"/>
      <c r="J377" s="50"/>
      <c r="K377" s="50"/>
      <c r="L377" s="50"/>
    </row>
    <row r="378" spans="1:13" ht="15.75">
      <c r="A378" s="200" t="s">
        <v>7</v>
      </c>
      <c r="B378" s="201"/>
      <c r="C378" s="202"/>
      <c r="D378" s="38">
        <f>SUM(D330:D374)/D375</f>
        <v>72</v>
      </c>
      <c r="E378" s="38">
        <f t="shared" ref="E378:H378" si="105">SUM(E330:E374)/E375</f>
        <v>51.31707317073171</v>
      </c>
      <c r="F378" s="38">
        <f t="shared" si="105"/>
        <v>49.31707317073171</v>
      </c>
      <c r="G378" s="38">
        <f t="shared" si="105"/>
        <v>40.341463414634148</v>
      </c>
      <c r="H378" s="38">
        <f t="shared" si="105"/>
        <v>69.341463414634148</v>
      </c>
      <c r="I378" s="48"/>
      <c r="J378" s="50"/>
      <c r="K378" s="50"/>
      <c r="L378" s="50"/>
    </row>
    <row r="379" spans="1:13" ht="15.75">
      <c r="A379" s="189" t="s">
        <v>17</v>
      </c>
      <c r="B379" s="190"/>
      <c r="C379" s="191"/>
      <c r="D379" s="34">
        <f>COUNTIF(D330:D374,"&lt;=100")-D380-D381-D382-D383</f>
        <v>1</v>
      </c>
      <c r="E379" s="34">
        <f t="shared" ref="E379:H379" si="106">COUNTIF(E330:E374,"&lt;=100")-E380-E381-E382-E383</f>
        <v>3</v>
      </c>
      <c r="F379" s="34">
        <f t="shared" si="106"/>
        <v>1</v>
      </c>
      <c r="G379" s="34">
        <f t="shared" si="106"/>
        <v>0</v>
      </c>
      <c r="H379" s="34">
        <f t="shared" si="106"/>
        <v>4</v>
      </c>
      <c r="I379" s="113"/>
      <c r="J379" s="50"/>
      <c r="K379" s="48"/>
      <c r="L379" s="50"/>
    </row>
    <row r="380" spans="1:13" ht="15.75">
      <c r="A380" s="189" t="s">
        <v>18</v>
      </c>
      <c r="B380" s="190"/>
      <c r="C380" s="191"/>
      <c r="D380" s="34">
        <f>COUNTIF(D330:D374,"&lt;89")-D381-D382-D383</f>
        <v>20</v>
      </c>
      <c r="E380" s="34">
        <f t="shared" ref="E380:H380" si="107">COUNTIF(E330:E374,"&lt;89")-E381-E382-E383</f>
        <v>7</v>
      </c>
      <c r="F380" s="34">
        <f t="shared" si="107"/>
        <v>2</v>
      </c>
      <c r="G380" s="34">
        <f t="shared" si="107"/>
        <v>2</v>
      </c>
      <c r="H380" s="34">
        <f t="shared" si="107"/>
        <v>11</v>
      </c>
      <c r="I380" s="113"/>
      <c r="J380" s="50"/>
      <c r="K380" s="48"/>
      <c r="L380" s="50"/>
    </row>
    <row r="381" spans="1:13" ht="15.75">
      <c r="A381" s="189" t="s">
        <v>13</v>
      </c>
      <c r="B381" s="190"/>
      <c r="C381" s="191"/>
      <c r="D381" s="34">
        <f>COUNTIF(D330:D374,"&lt;74")-D382-D383</f>
        <v>16</v>
      </c>
      <c r="E381" s="34">
        <f t="shared" ref="E381:H381" si="108">COUNTIF(E330:E374,"&lt;74")-E382-E383</f>
        <v>6</v>
      </c>
      <c r="F381" s="34">
        <f t="shared" si="108"/>
        <v>8</v>
      </c>
      <c r="G381" s="34">
        <f t="shared" si="108"/>
        <v>3</v>
      </c>
      <c r="H381" s="34">
        <f t="shared" si="108"/>
        <v>20</v>
      </c>
      <c r="I381" s="113"/>
      <c r="J381" s="50"/>
      <c r="K381" s="48"/>
      <c r="L381" s="50"/>
    </row>
    <row r="382" spans="1:13" ht="15.75">
      <c r="A382" s="189" t="s">
        <v>19</v>
      </c>
      <c r="B382" s="190"/>
      <c r="C382" s="191"/>
      <c r="D382" s="34">
        <f>COUNTIF(D330:D374,"&lt;59")-D383</f>
        <v>4</v>
      </c>
      <c r="E382" s="34">
        <f t="shared" ref="E382:H382" si="109">COUNTIF(E330:E374,"&lt;59")-E383</f>
        <v>12</v>
      </c>
      <c r="F382" s="34">
        <f t="shared" si="109"/>
        <v>26</v>
      </c>
      <c r="G382" s="34">
        <f t="shared" si="109"/>
        <v>21</v>
      </c>
      <c r="H382" s="34">
        <f t="shared" si="109"/>
        <v>6</v>
      </c>
      <c r="I382" s="113"/>
      <c r="J382" s="50"/>
      <c r="K382" s="48"/>
      <c r="L382" s="50"/>
    </row>
    <row r="383" spans="1:13" ht="15.75">
      <c r="A383" s="189" t="s">
        <v>20</v>
      </c>
      <c r="B383" s="190"/>
      <c r="C383" s="191"/>
      <c r="D383" s="34">
        <f>COUNTIF(D330:D374,"&lt;33")</f>
        <v>0</v>
      </c>
      <c r="E383" s="34">
        <f t="shared" ref="E383:H383" si="110">COUNTIF(E330:E374,"&lt;33")</f>
        <v>13</v>
      </c>
      <c r="F383" s="34">
        <f t="shared" si="110"/>
        <v>4</v>
      </c>
      <c r="G383" s="34">
        <f t="shared" si="110"/>
        <v>15</v>
      </c>
      <c r="H383" s="34">
        <f t="shared" si="110"/>
        <v>0</v>
      </c>
      <c r="I383" s="113"/>
      <c r="J383" s="50"/>
      <c r="K383" s="136"/>
      <c r="L383" s="50"/>
    </row>
    <row r="384" spans="1:13" ht="15.75">
      <c r="A384" s="43"/>
      <c r="B384" s="43"/>
      <c r="C384" s="43"/>
      <c r="D384" s="40"/>
      <c r="E384" s="40"/>
      <c r="F384" s="40"/>
      <c r="G384" s="40"/>
      <c r="H384" s="40"/>
      <c r="I384" s="113"/>
      <c r="J384" s="40"/>
      <c r="K384" s="50"/>
      <c r="L384" s="50"/>
      <c r="M384" s="50"/>
    </row>
    <row r="385" spans="1:13" ht="15.75">
      <c r="A385" s="195" t="s">
        <v>25</v>
      </c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</row>
    <row r="391" spans="1:13" ht="18">
      <c r="A391" s="203" t="s">
        <v>0</v>
      </c>
      <c r="B391" s="203"/>
      <c r="C391" s="203"/>
      <c r="D391" s="203"/>
      <c r="E391" s="203"/>
      <c r="F391" s="203"/>
      <c r="G391" s="203"/>
      <c r="H391" s="203"/>
      <c r="I391" s="203"/>
      <c r="J391" s="203"/>
      <c r="K391" s="203"/>
      <c r="L391" s="203"/>
      <c r="M391" s="203"/>
    </row>
    <row r="392" spans="1:13" ht="16.5" thickBot="1">
      <c r="A392" s="204" t="s">
        <v>117</v>
      </c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32"/>
    </row>
    <row r="393" spans="1:13" ht="16.5" thickBot="1">
      <c r="A393" s="3" t="s">
        <v>8</v>
      </c>
      <c r="B393" s="4" t="s">
        <v>9</v>
      </c>
      <c r="C393" s="4" t="s">
        <v>22</v>
      </c>
      <c r="D393" s="4" t="s">
        <v>1</v>
      </c>
      <c r="E393" s="4" t="s">
        <v>23</v>
      </c>
      <c r="F393" s="4" t="s">
        <v>10</v>
      </c>
      <c r="G393" s="4" t="s">
        <v>11</v>
      </c>
      <c r="H393" s="4" t="s">
        <v>12</v>
      </c>
      <c r="I393" s="4" t="s">
        <v>127</v>
      </c>
      <c r="J393" s="4" t="s">
        <v>2</v>
      </c>
      <c r="K393" s="4" t="s">
        <v>3</v>
      </c>
      <c r="L393" s="5" t="s">
        <v>24</v>
      </c>
    </row>
    <row r="394" spans="1:13" ht="15.75">
      <c r="A394" s="6">
        <v>1</v>
      </c>
      <c r="B394" s="7" t="s">
        <v>29</v>
      </c>
      <c r="C394" s="8" t="s">
        <v>63</v>
      </c>
      <c r="D394" s="9">
        <v>70</v>
      </c>
      <c r="E394" s="9">
        <v>60</v>
      </c>
      <c r="F394" s="9">
        <v>53</v>
      </c>
      <c r="G394" s="9">
        <v>96</v>
      </c>
      <c r="H394" s="9">
        <v>79</v>
      </c>
      <c r="I394" s="9"/>
      <c r="J394" s="10">
        <f t="shared" ref="J394:J433" si="111">SUM(D394:H394)</f>
        <v>358</v>
      </c>
      <c r="K394" s="139">
        <f>J394/5</f>
        <v>71.599999999999994</v>
      </c>
      <c r="L394" s="12">
        <f>RANK(K394,K$394:K$434)</f>
        <v>17</v>
      </c>
    </row>
    <row r="395" spans="1:13" ht="15.75">
      <c r="A395" s="13">
        <v>2</v>
      </c>
      <c r="B395" s="7" t="s">
        <v>29</v>
      </c>
      <c r="C395" s="8" t="s">
        <v>64</v>
      </c>
      <c r="D395" s="14">
        <v>76</v>
      </c>
      <c r="E395" s="14">
        <v>59</v>
      </c>
      <c r="F395" s="14">
        <v>67</v>
      </c>
      <c r="G395" s="14">
        <v>97</v>
      </c>
      <c r="H395" s="14">
        <v>94</v>
      </c>
      <c r="I395" s="14"/>
      <c r="J395" s="15">
        <f t="shared" si="111"/>
        <v>393</v>
      </c>
      <c r="K395" s="140">
        <f t="shared" ref="K395:K434" si="112">J395/5</f>
        <v>78.599999999999994</v>
      </c>
      <c r="L395" s="12">
        <f t="shared" ref="L395:L434" si="113">RANK(K395,K$394:K$434)</f>
        <v>10</v>
      </c>
    </row>
    <row r="396" spans="1:13" ht="15.75">
      <c r="A396" s="13">
        <v>3</v>
      </c>
      <c r="B396" s="7" t="s">
        <v>27</v>
      </c>
      <c r="C396" s="8" t="s">
        <v>65</v>
      </c>
      <c r="D396" s="14">
        <v>82</v>
      </c>
      <c r="E396" s="14">
        <v>91</v>
      </c>
      <c r="F396" s="14">
        <v>63</v>
      </c>
      <c r="G396" s="14">
        <v>90</v>
      </c>
      <c r="H396" s="14">
        <v>97</v>
      </c>
      <c r="I396" s="14"/>
      <c r="J396" s="15">
        <f t="shared" si="111"/>
        <v>423</v>
      </c>
      <c r="K396" s="140">
        <f t="shared" si="112"/>
        <v>84.6</v>
      </c>
      <c r="L396" s="12">
        <f t="shared" si="113"/>
        <v>7</v>
      </c>
    </row>
    <row r="397" spans="1:13" ht="15.75">
      <c r="A397" s="13">
        <v>4</v>
      </c>
      <c r="B397" s="7" t="s">
        <v>29</v>
      </c>
      <c r="C397" s="8" t="s">
        <v>66</v>
      </c>
      <c r="D397" s="14">
        <v>71</v>
      </c>
      <c r="E397" s="132">
        <v>34</v>
      </c>
      <c r="F397" s="14">
        <v>64</v>
      </c>
      <c r="G397" s="14">
        <v>56</v>
      </c>
      <c r="H397" s="14">
        <v>77</v>
      </c>
      <c r="I397" s="14"/>
      <c r="J397" s="15">
        <f t="shared" si="111"/>
        <v>302</v>
      </c>
      <c r="K397" s="140">
        <f t="shared" si="112"/>
        <v>60.4</v>
      </c>
      <c r="L397" s="12">
        <f t="shared" si="113"/>
        <v>32</v>
      </c>
    </row>
    <row r="398" spans="1:13" ht="15.75">
      <c r="A398" s="13">
        <v>5</v>
      </c>
      <c r="B398" s="18" t="s">
        <v>29</v>
      </c>
      <c r="C398" s="8" t="s">
        <v>67</v>
      </c>
      <c r="D398" s="14">
        <v>54</v>
      </c>
      <c r="E398" s="132">
        <v>37</v>
      </c>
      <c r="F398" s="14">
        <v>43</v>
      </c>
      <c r="G398" s="14">
        <v>54</v>
      </c>
      <c r="H398" s="14">
        <v>77</v>
      </c>
      <c r="I398" s="14"/>
      <c r="J398" s="15">
        <f t="shared" si="111"/>
        <v>265</v>
      </c>
      <c r="K398" s="140">
        <f t="shared" si="112"/>
        <v>53</v>
      </c>
      <c r="L398" s="12">
        <f t="shared" si="113"/>
        <v>40</v>
      </c>
    </row>
    <row r="399" spans="1:13" ht="15.75">
      <c r="A399" s="13">
        <v>6</v>
      </c>
      <c r="B399" s="18" t="s">
        <v>27</v>
      </c>
      <c r="C399" s="8" t="s">
        <v>68</v>
      </c>
      <c r="D399" s="14">
        <v>73</v>
      </c>
      <c r="E399" s="14">
        <v>58</v>
      </c>
      <c r="F399" s="14">
        <v>57</v>
      </c>
      <c r="G399" s="14">
        <v>66</v>
      </c>
      <c r="H399" s="14">
        <v>75</v>
      </c>
      <c r="I399" s="14"/>
      <c r="J399" s="15">
        <f t="shared" si="111"/>
        <v>329</v>
      </c>
      <c r="K399" s="140">
        <f t="shared" si="112"/>
        <v>65.8</v>
      </c>
      <c r="L399" s="12">
        <f t="shared" si="113"/>
        <v>21</v>
      </c>
    </row>
    <row r="400" spans="1:13" ht="15.75">
      <c r="A400" s="19">
        <v>7</v>
      </c>
      <c r="B400" s="18" t="s">
        <v>27</v>
      </c>
      <c r="C400" s="8" t="s">
        <v>69</v>
      </c>
      <c r="D400" s="20">
        <v>79</v>
      </c>
      <c r="E400" s="20">
        <v>86</v>
      </c>
      <c r="F400" s="14">
        <v>87</v>
      </c>
      <c r="G400" s="14">
        <v>93</v>
      </c>
      <c r="H400" s="14">
        <v>95</v>
      </c>
      <c r="I400" s="14"/>
      <c r="J400" s="15">
        <f t="shared" si="111"/>
        <v>440</v>
      </c>
      <c r="K400" s="140">
        <f t="shared" si="112"/>
        <v>88</v>
      </c>
      <c r="L400" s="12">
        <f t="shared" si="113"/>
        <v>3</v>
      </c>
    </row>
    <row r="401" spans="1:12" ht="15.75">
      <c r="A401" s="19">
        <v>8</v>
      </c>
      <c r="B401" s="18" t="s">
        <v>32</v>
      </c>
      <c r="C401" s="8" t="s">
        <v>70</v>
      </c>
      <c r="D401" s="20">
        <v>66</v>
      </c>
      <c r="E401" s="134">
        <v>38</v>
      </c>
      <c r="F401" s="14">
        <v>61</v>
      </c>
      <c r="G401" s="14">
        <v>80</v>
      </c>
      <c r="H401" s="14">
        <v>75</v>
      </c>
      <c r="I401" s="14"/>
      <c r="J401" s="15">
        <f t="shared" si="111"/>
        <v>320</v>
      </c>
      <c r="K401" s="140">
        <f t="shared" si="112"/>
        <v>64</v>
      </c>
      <c r="L401" s="12">
        <f t="shared" si="113"/>
        <v>24</v>
      </c>
    </row>
    <row r="402" spans="1:12" ht="15.75">
      <c r="A402" s="19">
        <v>9</v>
      </c>
      <c r="B402" s="18" t="s">
        <v>32</v>
      </c>
      <c r="C402" s="8" t="s">
        <v>71</v>
      </c>
      <c r="D402" s="21">
        <v>77</v>
      </c>
      <c r="E402" s="135">
        <v>38</v>
      </c>
      <c r="F402" s="14">
        <v>60</v>
      </c>
      <c r="G402" s="14">
        <v>53</v>
      </c>
      <c r="H402" s="14">
        <v>58</v>
      </c>
      <c r="I402" s="14"/>
      <c r="J402" s="15">
        <f t="shared" si="111"/>
        <v>286</v>
      </c>
      <c r="K402" s="140">
        <f t="shared" si="112"/>
        <v>57.2</v>
      </c>
      <c r="L402" s="12">
        <f t="shared" si="113"/>
        <v>37</v>
      </c>
    </row>
    <row r="403" spans="1:12" ht="15.75">
      <c r="A403" s="19">
        <v>10</v>
      </c>
      <c r="B403" s="18" t="s">
        <v>36</v>
      </c>
      <c r="C403" s="8" t="s">
        <v>72</v>
      </c>
      <c r="D403" s="20">
        <v>72</v>
      </c>
      <c r="E403" s="134">
        <v>39</v>
      </c>
      <c r="F403" s="14">
        <v>54</v>
      </c>
      <c r="G403" s="14">
        <v>71</v>
      </c>
      <c r="H403" s="14">
        <v>73</v>
      </c>
      <c r="I403" s="14"/>
      <c r="J403" s="15">
        <f t="shared" si="111"/>
        <v>309</v>
      </c>
      <c r="K403" s="140">
        <f t="shared" si="112"/>
        <v>61.8</v>
      </c>
      <c r="L403" s="12">
        <f t="shared" si="113"/>
        <v>28</v>
      </c>
    </row>
    <row r="404" spans="1:12" ht="15.75">
      <c r="A404" s="19">
        <v>11</v>
      </c>
      <c r="B404" s="18" t="s">
        <v>29</v>
      </c>
      <c r="C404" s="8" t="s">
        <v>73</v>
      </c>
      <c r="D404" s="20">
        <v>65</v>
      </c>
      <c r="E404" s="20">
        <v>52</v>
      </c>
      <c r="F404" s="14">
        <v>69</v>
      </c>
      <c r="G404" s="14">
        <v>67</v>
      </c>
      <c r="H404" s="14">
        <v>63</v>
      </c>
      <c r="I404" s="14"/>
      <c r="J404" s="15">
        <f t="shared" si="111"/>
        <v>316</v>
      </c>
      <c r="K404" s="140">
        <f t="shared" si="112"/>
        <v>63.2</v>
      </c>
      <c r="L404" s="12">
        <f t="shared" si="113"/>
        <v>25</v>
      </c>
    </row>
    <row r="405" spans="1:12" ht="15.75">
      <c r="A405" s="19">
        <v>12</v>
      </c>
      <c r="B405" s="18" t="s">
        <v>32</v>
      </c>
      <c r="C405" s="8" t="s">
        <v>74</v>
      </c>
      <c r="D405" s="20">
        <v>76</v>
      </c>
      <c r="E405" s="20">
        <v>66</v>
      </c>
      <c r="F405" s="14">
        <v>60</v>
      </c>
      <c r="G405" s="14">
        <v>86</v>
      </c>
      <c r="H405" s="14">
        <v>71</v>
      </c>
      <c r="I405" s="14"/>
      <c r="J405" s="15">
        <f t="shared" si="111"/>
        <v>359</v>
      </c>
      <c r="K405" s="140">
        <f t="shared" si="112"/>
        <v>71.8</v>
      </c>
      <c r="L405" s="12">
        <f t="shared" si="113"/>
        <v>16</v>
      </c>
    </row>
    <row r="406" spans="1:12" ht="15.75">
      <c r="A406" s="19">
        <v>13</v>
      </c>
      <c r="B406" s="18" t="s">
        <v>32</v>
      </c>
      <c r="C406" s="8" t="s">
        <v>75</v>
      </c>
      <c r="D406" s="20">
        <v>80</v>
      </c>
      <c r="E406" s="20">
        <v>40</v>
      </c>
      <c r="F406" s="14">
        <v>47</v>
      </c>
      <c r="G406" s="14">
        <v>66</v>
      </c>
      <c r="H406" s="14">
        <v>73</v>
      </c>
      <c r="I406" s="14"/>
      <c r="J406" s="15">
        <f t="shared" si="111"/>
        <v>306</v>
      </c>
      <c r="K406" s="140">
        <f t="shared" si="112"/>
        <v>61.2</v>
      </c>
      <c r="L406" s="12">
        <f t="shared" si="113"/>
        <v>30</v>
      </c>
    </row>
    <row r="407" spans="1:12" ht="15.75">
      <c r="A407" s="19">
        <v>14</v>
      </c>
      <c r="B407" s="18" t="s">
        <v>29</v>
      </c>
      <c r="C407" s="8" t="s">
        <v>76</v>
      </c>
      <c r="D407" s="20">
        <v>67</v>
      </c>
      <c r="E407" s="20">
        <v>50</v>
      </c>
      <c r="F407" s="14">
        <v>59</v>
      </c>
      <c r="G407" s="14">
        <v>44</v>
      </c>
      <c r="H407" s="14">
        <v>62</v>
      </c>
      <c r="I407" s="14"/>
      <c r="J407" s="15">
        <f t="shared" si="111"/>
        <v>282</v>
      </c>
      <c r="K407" s="140">
        <f t="shared" si="112"/>
        <v>56.4</v>
      </c>
      <c r="L407" s="12">
        <f t="shared" si="113"/>
        <v>38</v>
      </c>
    </row>
    <row r="408" spans="1:12" ht="15.75">
      <c r="A408" s="19">
        <v>15</v>
      </c>
      <c r="B408" s="18" t="s">
        <v>29</v>
      </c>
      <c r="C408" s="8" t="s">
        <v>77</v>
      </c>
      <c r="D408" s="20">
        <v>67</v>
      </c>
      <c r="E408" s="20">
        <v>46</v>
      </c>
      <c r="F408" s="14">
        <v>51</v>
      </c>
      <c r="G408" s="14">
        <v>67</v>
      </c>
      <c r="H408" s="14">
        <v>80</v>
      </c>
      <c r="I408" s="14"/>
      <c r="J408" s="15">
        <f t="shared" si="111"/>
        <v>311</v>
      </c>
      <c r="K408" s="140">
        <f t="shared" si="112"/>
        <v>62.2</v>
      </c>
      <c r="L408" s="12">
        <f t="shared" si="113"/>
        <v>26</v>
      </c>
    </row>
    <row r="409" spans="1:12" ht="15.75">
      <c r="A409" s="19">
        <v>16</v>
      </c>
      <c r="B409" s="18" t="s">
        <v>27</v>
      </c>
      <c r="C409" s="8" t="s">
        <v>78</v>
      </c>
      <c r="D409" s="20">
        <v>65</v>
      </c>
      <c r="E409" s="20">
        <v>66</v>
      </c>
      <c r="F409" s="14">
        <v>77</v>
      </c>
      <c r="G409" s="14">
        <v>60</v>
      </c>
      <c r="H409" s="14">
        <v>79</v>
      </c>
      <c r="I409" s="14"/>
      <c r="J409" s="15">
        <f t="shared" si="111"/>
        <v>347</v>
      </c>
      <c r="K409" s="140">
        <f t="shared" si="112"/>
        <v>69.400000000000006</v>
      </c>
      <c r="L409" s="12">
        <f t="shared" si="113"/>
        <v>19</v>
      </c>
    </row>
    <row r="410" spans="1:12" ht="15.75">
      <c r="A410" s="19">
        <v>17</v>
      </c>
      <c r="B410" s="18" t="s">
        <v>36</v>
      </c>
      <c r="C410" s="8" t="s">
        <v>79</v>
      </c>
      <c r="D410" s="20">
        <v>71</v>
      </c>
      <c r="E410" s="20">
        <v>42</v>
      </c>
      <c r="F410" s="14">
        <v>64</v>
      </c>
      <c r="G410" s="14">
        <v>53</v>
      </c>
      <c r="H410" s="14">
        <v>64</v>
      </c>
      <c r="I410" s="14"/>
      <c r="J410" s="15">
        <f t="shared" si="111"/>
        <v>294</v>
      </c>
      <c r="K410" s="140">
        <f t="shared" si="112"/>
        <v>58.8</v>
      </c>
      <c r="L410" s="12">
        <f t="shared" si="113"/>
        <v>35</v>
      </c>
    </row>
    <row r="411" spans="1:12" ht="15.75">
      <c r="A411" s="19">
        <v>18</v>
      </c>
      <c r="B411" s="18" t="s">
        <v>27</v>
      </c>
      <c r="C411" s="8" t="s">
        <v>80</v>
      </c>
      <c r="D411" s="20">
        <v>71</v>
      </c>
      <c r="E411" s="134">
        <v>35</v>
      </c>
      <c r="F411" s="14">
        <v>64</v>
      </c>
      <c r="G411" s="14">
        <v>66</v>
      </c>
      <c r="H411" s="14">
        <v>87</v>
      </c>
      <c r="I411" s="14"/>
      <c r="J411" s="15">
        <f t="shared" si="111"/>
        <v>323</v>
      </c>
      <c r="K411" s="140">
        <f t="shared" si="112"/>
        <v>64.599999999999994</v>
      </c>
      <c r="L411" s="12">
        <f t="shared" si="113"/>
        <v>23</v>
      </c>
    </row>
    <row r="412" spans="1:12" ht="15.75">
      <c r="A412" s="19">
        <v>19</v>
      </c>
      <c r="B412" s="18" t="s">
        <v>36</v>
      </c>
      <c r="C412" s="8" t="s">
        <v>81</v>
      </c>
      <c r="D412" s="20">
        <v>69</v>
      </c>
      <c r="E412" s="20">
        <v>87</v>
      </c>
      <c r="F412" s="14">
        <v>80</v>
      </c>
      <c r="G412" s="14">
        <v>80</v>
      </c>
      <c r="H412" s="14">
        <v>89</v>
      </c>
      <c r="I412" s="14"/>
      <c r="J412" s="15">
        <f t="shared" si="111"/>
        <v>405</v>
      </c>
      <c r="K412" s="140">
        <f t="shared" si="112"/>
        <v>81</v>
      </c>
      <c r="L412" s="12">
        <f t="shared" si="113"/>
        <v>9</v>
      </c>
    </row>
    <row r="413" spans="1:12" ht="15.75">
      <c r="A413" s="19">
        <v>20</v>
      </c>
      <c r="B413" s="18" t="s">
        <v>29</v>
      </c>
      <c r="C413" s="8" t="s">
        <v>82</v>
      </c>
      <c r="D413" s="20">
        <v>80</v>
      </c>
      <c r="E413" s="20">
        <v>78</v>
      </c>
      <c r="F413" s="14">
        <v>97</v>
      </c>
      <c r="G413" s="14">
        <v>94</v>
      </c>
      <c r="H413" s="14">
        <v>100</v>
      </c>
      <c r="I413" s="14"/>
      <c r="J413" s="15">
        <f t="shared" si="111"/>
        <v>449</v>
      </c>
      <c r="K413" s="140">
        <f t="shared" si="112"/>
        <v>89.8</v>
      </c>
      <c r="L413" s="12">
        <f t="shared" si="113"/>
        <v>2</v>
      </c>
    </row>
    <row r="414" spans="1:12" ht="15.75">
      <c r="A414" s="19">
        <v>21</v>
      </c>
      <c r="B414" s="7" t="s">
        <v>32</v>
      </c>
      <c r="C414" s="8" t="s">
        <v>83</v>
      </c>
      <c r="D414" s="20">
        <v>45</v>
      </c>
      <c r="E414" s="134">
        <v>46</v>
      </c>
      <c r="F414" s="14">
        <v>56</v>
      </c>
      <c r="G414" s="14">
        <v>66</v>
      </c>
      <c r="H414" s="14">
        <v>91</v>
      </c>
      <c r="I414" s="14"/>
      <c r="J414" s="15">
        <f t="shared" si="111"/>
        <v>304</v>
      </c>
      <c r="K414" s="140">
        <f t="shared" si="112"/>
        <v>60.8</v>
      </c>
      <c r="L414" s="12">
        <f t="shared" si="113"/>
        <v>31</v>
      </c>
    </row>
    <row r="415" spans="1:12" ht="15.75">
      <c r="A415" s="19">
        <v>22</v>
      </c>
      <c r="B415" s="7" t="s">
        <v>27</v>
      </c>
      <c r="C415" s="8" t="s">
        <v>84</v>
      </c>
      <c r="D415" s="20">
        <v>65</v>
      </c>
      <c r="E415" s="134">
        <v>43</v>
      </c>
      <c r="F415" s="14">
        <v>61</v>
      </c>
      <c r="G415" s="14">
        <v>54</v>
      </c>
      <c r="H415" s="14">
        <v>88</v>
      </c>
      <c r="I415" s="14"/>
      <c r="J415" s="15">
        <f t="shared" si="111"/>
        <v>311</v>
      </c>
      <c r="K415" s="140">
        <f t="shared" si="112"/>
        <v>62.2</v>
      </c>
      <c r="L415" s="12">
        <f t="shared" si="113"/>
        <v>26</v>
      </c>
    </row>
    <row r="416" spans="1:12" ht="15.75">
      <c r="A416" s="19">
        <v>23</v>
      </c>
      <c r="B416" s="7" t="s">
        <v>27</v>
      </c>
      <c r="C416" s="8" t="s">
        <v>85</v>
      </c>
      <c r="D416" s="20">
        <v>69</v>
      </c>
      <c r="E416" s="20">
        <v>48</v>
      </c>
      <c r="F416" s="14">
        <v>61</v>
      </c>
      <c r="G416" s="14">
        <v>50</v>
      </c>
      <c r="H416" s="14">
        <v>42</v>
      </c>
      <c r="I416" s="14"/>
      <c r="J416" s="15">
        <f t="shared" si="111"/>
        <v>270</v>
      </c>
      <c r="K416" s="140">
        <f t="shared" si="112"/>
        <v>54</v>
      </c>
      <c r="L416" s="12">
        <f t="shared" si="113"/>
        <v>39</v>
      </c>
    </row>
    <row r="417" spans="1:12" ht="15.75">
      <c r="A417" s="19">
        <v>24</v>
      </c>
      <c r="B417" s="7" t="s">
        <v>36</v>
      </c>
      <c r="C417" s="8" t="s">
        <v>86</v>
      </c>
      <c r="D417" s="20">
        <v>79</v>
      </c>
      <c r="E417" s="134">
        <v>33</v>
      </c>
      <c r="F417" s="14">
        <v>65</v>
      </c>
      <c r="G417" s="14">
        <v>43</v>
      </c>
      <c r="H417" s="14">
        <v>77</v>
      </c>
      <c r="I417" s="14"/>
      <c r="J417" s="15">
        <f t="shared" si="111"/>
        <v>297</v>
      </c>
      <c r="K417" s="140">
        <f t="shared" si="112"/>
        <v>59.4</v>
      </c>
      <c r="L417" s="12">
        <f t="shared" si="113"/>
        <v>34</v>
      </c>
    </row>
    <row r="418" spans="1:12" ht="15.75">
      <c r="A418" s="19">
        <v>25</v>
      </c>
      <c r="B418" s="7" t="s">
        <v>32</v>
      </c>
      <c r="C418" s="8" t="s">
        <v>87</v>
      </c>
      <c r="D418" s="20">
        <v>70</v>
      </c>
      <c r="E418" s="134">
        <v>38</v>
      </c>
      <c r="F418" s="14">
        <v>76</v>
      </c>
      <c r="G418" s="14">
        <v>43</v>
      </c>
      <c r="H418" s="14">
        <v>73</v>
      </c>
      <c r="I418" s="14"/>
      <c r="J418" s="15">
        <f t="shared" si="111"/>
        <v>300</v>
      </c>
      <c r="K418" s="140">
        <f t="shared" si="112"/>
        <v>60</v>
      </c>
      <c r="L418" s="12">
        <f t="shared" si="113"/>
        <v>33</v>
      </c>
    </row>
    <row r="419" spans="1:12" ht="15.75">
      <c r="A419" s="19">
        <v>26</v>
      </c>
      <c r="B419" s="18" t="s">
        <v>36</v>
      </c>
      <c r="C419" s="8" t="s">
        <v>88</v>
      </c>
      <c r="D419" s="20">
        <v>74</v>
      </c>
      <c r="E419" s="20">
        <v>67</v>
      </c>
      <c r="F419" s="14">
        <v>66</v>
      </c>
      <c r="G419" s="14">
        <v>72</v>
      </c>
      <c r="H419" s="14">
        <v>87</v>
      </c>
      <c r="I419" s="14"/>
      <c r="J419" s="15">
        <f t="shared" si="111"/>
        <v>366</v>
      </c>
      <c r="K419" s="140">
        <f t="shared" si="112"/>
        <v>73.2</v>
      </c>
      <c r="L419" s="12">
        <f t="shared" si="113"/>
        <v>14</v>
      </c>
    </row>
    <row r="420" spans="1:12" ht="15.75">
      <c r="A420" s="19">
        <v>27</v>
      </c>
      <c r="B420" s="18" t="s">
        <v>29</v>
      </c>
      <c r="C420" s="8" t="s">
        <v>89</v>
      </c>
      <c r="D420" s="20">
        <v>79</v>
      </c>
      <c r="E420" s="20">
        <v>67</v>
      </c>
      <c r="F420" s="14">
        <v>60</v>
      </c>
      <c r="G420" s="14">
        <v>73</v>
      </c>
      <c r="H420" s="14">
        <v>89</v>
      </c>
      <c r="I420" s="14"/>
      <c r="J420" s="15">
        <f t="shared" si="111"/>
        <v>368</v>
      </c>
      <c r="K420" s="140">
        <f t="shared" si="112"/>
        <v>73.599999999999994</v>
      </c>
      <c r="L420" s="12">
        <f t="shared" si="113"/>
        <v>13</v>
      </c>
    </row>
    <row r="421" spans="1:12" ht="15.75">
      <c r="A421" s="19">
        <v>28</v>
      </c>
      <c r="B421" s="7" t="s">
        <v>27</v>
      </c>
      <c r="C421" s="8" t="s">
        <v>90</v>
      </c>
      <c r="D421" s="20">
        <v>85</v>
      </c>
      <c r="E421" s="20">
        <v>84</v>
      </c>
      <c r="F421" s="14">
        <v>83</v>
      </c>
      <c r="G421" s="14">
        <v>81</v>
      </c>
      <c r="H421" s="14">
        <v>97</v>
      </c>
      <c r="I421" s="14"/>
      <c r="J421" s="15">
        <f t="shared" si="111"/>
        <v>430</v>
      </c>
      <c r="K421" s="140">
        <f t="shared" si="112"/>
        <v>86</v>
      </c>
      <c r="L421" s="12">
        <f t="shared" si="113"/>
        <v>5</v>
      </c>
    </row>
    <row r="422" spans="1:12" ht="15.75">
      <c r="A422" s="19">
        <v>29</v>
      </c>
      <c r="B422" s="7" t="s">
        <v>27</v>
      </c>
      <c r="C422" s="8" t="s">
        <v>91</v>
      </c>
      <c r="D422" s="20">
        <v>78</v>
      </c>
      <c r="E422" s="20">
        <v>64</v>
      </c>
      <c r="F422" s="14">
        <v>77</v>
      </c>
      <c r="G422" s="14">
        <v>83</v>
      </c>
      <c r="H422" s="14">
        <v>89</v>
      </c>
      <c r="I422" s="14"/>
      <c r="J422" s="15">
        <f t="shared" si="111"/>
        <v>391</v>
      </c>
      <c r="K422" s="140">
        <f t="shared" si="112"/>
        <v>78.2</v>
      </c>
      <c r="L422" s="12">
        <f t="shared" si="113"/>
        <v>11</v>
      </c>
    </row>
    <row r="423" spans="1:12" ht="15.75">
      <c r="A423" s="19">
        <v>30</v>
      </c>
      <c r="B423" s="7" t="s">
        <v>36</v>
      </c>
      <c r="C423" s="8" t="s">
        <v>92</v>
      </c>
      <c r="D423" s="20">
        <v>71</v>
      </c>
      <c r="E423" s="20">
        <v>63</v>
      </c>
      <c r="F423" s="14">
        <v>81</v>
      </c>
      <c r="G423" s="14">
        <v>66</v>
      </c>
      <c r="H423" s="14">
        <v>84</v>
      </c>
      <c r="I423" s="14"/>
      <c r="J423" s="15">
        <f t="shared" si="111"/>
        <v>365</v>
      </c>
      <c r="K423" s="140">
        <f t="shared" si="112"/>
        <v>73</v>
      </c>
      <c r="L423" s="12">
        <f t="shared" si="113"/>
        <v>15</v>
      </c>
    </row>
    <row r="424" spans="1:12" ht="15.75">
      <c r="A424" s="19">
        <v>31</v>
      </c>
      <c r="B424" s="7" t="s">
        <v>32</v>
      </c>
      <c r="C424" s="8" t="s">
        <v>93</v>
      </c>
      <c r="D424" s="20">
        <v>51</v>
      </c>
      <c r="E424" s="20">
        <v>48</v>
      </c>
      <c r="F424" s="14">
        <v>40</v>
      </c>
      <c r="G424" s="14">
        <v>47</v>
      </c>
      <c r="H424" s="14">
        <v>63</v>
      </c>
      <c r="I424" s="14"/>
      <c r="J424" s="15">
        <f t="shared" si="111"/>
        <v>249</v>
      </c>
      <c r="K424" s="140">
        <f t="shared" si="112"/>
        <v>49.8</v>
      </c>
      <c r="L424" s="12">
        <f t="shared" si="113"/>
        <v>41</v>
      </c>
    </row>
    <row r="425" spans="1:12" ht="15.75">
      <c r="A425" s="19">
        <v>32</v>
      </c>
      <c r="B425" s="7" t="s">
        <v>29</v>
      </c>
      <c r="C425" s="8" t="s">
        <v>94</v>
      </c>
      <c r="D425" s="20">
        <v>83</v>
      </c>
      <c r="E425" s="20">
        <v>91</v>
      </c>
      <c r="F425" s="14">
        <v>86</v>
      </c>
      <c r="G425" s="14">
        <v>85</v>
      </c>
      <c r="H425" s="14">
        <v>90</v>
      </c>
      <c r="I425" s="14"/>
      <c r="J425" s="15">
        <f t="shared" si="111"/>
        <v>435</v>
      </c>
      <c r="K425" s="140">
        <f t="shared" si="112"/>
        <v>87</v>
      </c>
      <c r="L425" s="12">
        <f t="shared" si="113"/>
        <v>4</v>
      </c>
    </row>
    <row r="426" spans="1:12" ht="15.75">
      <c r="A426" s="19">
        <v>33</v>
      </c>
      <c r="B426" s="18" t="s">
        <v>27</v>
      </c>
      <c r="C426" s="8" t="s">
        <v>95</v>
      </c>
      <c r="D426" s="20">
        <v>89</v>
      </c>
      <c r="E426" s="20">
        <v>80</v>
      </c>
      <c r="F426" s="14">
        <v>96</v>
      </c>
      <c r="G426" s="14">
        <v>100</v>
      </c>
      <c r="H426" s="14">
        <v>99</v>
      </c>
      <c r="I426" s="14"/>
      <c r="J426" s="15">
        <f t="shared" si="111"/>
        <v>464</v>
      </c>
      <c r="K426" s="140">
        <f t="shared" si="112"/>
        <v>92.8</v>
      </c>
      <c r="L426" s="12">
        <f t="shared" si="113"/>
        <v>1</v>
      </c>
    </row>
    <row r="427" spans="1:12" ht="15.75">
      <c r="A427" s="19">
        <v>34</v>
      </c>
      <c r="B427" s="18" t="s">
        <v>36</v>
      </c>
      <c r="C427" s="8" t="s">
        <v>96</v>
      </c>
      <c r="D427" s="20">
        <v>75</v>
      </c>
      <c r="E427" s="20">
        <v>49</v>
      </c>
      <c r="F427" s="14">
        <v>53</v>
      </c>
      <c r="G427" s="14">
        <v>61</v>
      </c>
      <c r="H427" s="14">
        <v>91</v>
      </c>
      <c r="I427" s="14"/>
      <c r="J427" s="15">
        <f t="shared" si="111"/>
        <v>329</v>
      </c>
      <c r="K427" s="140">
        <f t="shared" si="112"/>
        <v>65.8</v>
      </c>
      <c r="L427" s="12">
        <f t="shared" si="113"/>
        <v>21</v>
      </c>
    </row>
    <row r="428" spans="1:12" ht="15.75">
      <c r="A428" s="19">
        <v>35</v>
      </c>
      <c r="B428" s="7" t="s">
        <v>27</v>
      </c>
      <c r="C428" s="8" t="s">
        <v>97</v>
      </c>
      <c r="D428" s="20">
        <v>75</v>
      </c>
      <c r="E428" s="134">
        <v>39</v>
      </c>
      <c r="F428" s="14">
        <v>72</v>
      </c>
      <c r="G428" s="14">
        <v>79</v>
      </c>
      <c r="H428" s="14">
        <v>80</v>
      </c>
      <c r="I428" s="14"/>
      <c r="J428" s="15">
        <f t="shared" si="111"/>
        <v>345</v>
      </c>
      <c r="K428" s="140">
        <f t="shared" si="112"/>
        <v>69</v>
      </c>
      <c r="L428" s="12">
        <f t="shared" si="113"/>
        <v>20</v>
      </c>
    </row>
    <row r="429" spans="1:12" ht="15.75">
      <c r="A429" s="19">
        <v>36</v>
      </c>
      <c r="B429" s="7" t="s">
        <v>27</v>
      </c>
      <c r="C429" s="8" t="s">
        <v>98</v>
      </c>
      <c r="D429" s="20">
        <v>82</v>
      </c>
      <c r="E429" s="20">
        <v>50</v>
      </c>
      <c r="F429" s="14">
        <v>77</v>
      </c>
      <c r="G429" s="14">
        <v>70</v>
      </c>
      <c r="H429" s="14">
        <v>92</v>
      </c>
      <c r="I429" s="14"/>
      <c r="J429" s="15">
        <f t="shared" si="111"/>
        <v>371</v>
      </c>
      <c r="K429" s="140">
        <f t="shared" si="112"/>
        <v>74.2</v>
      </c>
      <c r="L429" s="12">
        <f t="shared" si="113"/>
        <v>12</v>
      </c>
    </row>
    <row r="430" spans="1:12" ht="15.75">
      <c r="A430" s="19">
        <v>37</v>
      </c>
      <c r="B430" s="7" t="s">
        <v>32</v>
      </c>
      <c r="C430" s="8" t="s">
        <v>99</v>
      </c>
      <c r="D430" s="20">
        <v>57</v>
      </c>
      <c r="E430" s="20">
        <v>48</v>
      </c>
      <c r="F430" s="14">
        <v>61</v>
      </c>
      <c r="G430" s="14">
        <v>62</v>
      </c>
      <c r="H430" s="14">
        <v>81</v>
      </c>
      <c r="I430" s="14"/>
      <c r="J430" s="15">
        <f t="shared" si="111"/>
        <v>309</v>
      </c>
      <c r="K430" s="140">
        <f t="shared" si="112"/>
        <v>61.8</v>
      </c>
      <c r="L430" s="12">
        <f t="shared" si="113"/>
        <v>28</v>
      </c>
    </row>
    <row r="431" spans="1:12" ht="15.75">
      <c r="A431" s="19">
        <v>38</v>
      </c>
      <c r="B431" s="7" t="s">
        <v>32</v>
      </c>
      <c r="C431" s="8" t="s">
        <v>100</v>
      </c>
      <c r="D431" s="20">
        <v>82</v>
      </c>
      <c r="E431" s="20">
        <v>42</v>
      </c>
      <c r="F431" s="14">
        <v>60</v>
      </c>
      <c r="G431" s="14">
        <v>80</v>
      </c>
      <c r="H431" s="14">
        <v>90</v>
      </c>
      <c r="I431" s="14"/>
      <c r="J431" s="15">
        <f t="shared" si="111"/>
        <v>354</v>
      </c>
      <c r="K431" s="140">
        <f t="shared" si="112"/>
        <v>70.8</v>
      </c>
      <c r="L431" s="12">
        <f t="shared" si="113"/>
        <v>18</v>
      </c>
    </row>
    <row r="432" spans="1:12" ht="15.75">
      <c r="A432" s="19">
        <v>39</v>
      </c>
      <c r="B432" s="7" t="s">
        <v>36</v>
      </c>
      <c r="C432" s="8" t="s">
        <v>101</v>
      </c>
      <c r="D432" s="20">
        <v>79</v>
      </c>
      <c r="E432" s="20">
        <v>64</v>
      </c>
      <c r="F432" s="14">
        <v>82</v>
      </c>
      <c r="G432" s="14">
        <v>86</v>
      </c>
      <c r="H432" s="14">
        <v>99</v>
      </c>
      <c r="I432" s="14"/>
      <c r="J432" s="15">
        <f t="shared" si="111"/>
        <v>410</v>
      </c>
      <c r="K432" s="140">
        <f t="shared" si="112"/>
        <v>82</v>
      </c>
      <c r="L432" s="12">
        <f t="shared" si="113"/>
        <v>8</v>
      </c>
    </row>
    <row r="433" spans="1:13" ht="15.75">
      <c r="A433" s="19">
        <v>40</v>
      </c>
      <c r="B433" s="7" t="s">
        <v>36</v>
      </c>
      <c r="C433" s="8" t="s">
        <v>102</v>
      </c>
      <c r="D433" s="20">
        <v>85</v>
      </c>
      <c r="E433" s="20">
        <v>91</v>
      </c>
      <c r="F433" s="14">
        <v>79</v>
      </c>
      <c r="G433" s="14">
        <v>89</v>
      </c>
      <c r="H433" s="14">
        <v>85</v>
      </c>
      <c r="I433" s="14"/>
      <c r="J433" s="15">
        <f t="shared" si="111"/>
        <v>429</v>
      </c>
      <c r="K433" s="140">
        <f t="shared" si="112"/>
        <v>85.8</v>
      </c>
      <c r="L433" s="12">
        <f t="shared" si="113"/>
        <v>6</v>
      </c>
    </row>
    <row r="434" spans="1:13" ht="15.75">
      <c r="A434" s="19">
        <v>41</v>
      </c>
      <c r="B434" s="7" t="s">
        <v>32</v>
      </c>
      <c r="C434" s="8" t="s">
        <v>103</v>
      </c>
      <c r="D434" s="20">
        <v>71</v>
      </c>
      <c r="E434" s="134">
        <v>38</v>
      </c>
      <c r="F434" s="14">
        <v>62</v>
      </c>
      <c r="G434" s="14">
        <v>62</v>
      </c>
      <c r="H434" s="14">
        <v>61</v>
      </c>
      <c r="I434" s="14"/>
      <c r="J434" s="15">
        <f t="shared" ref="J434" si="114">SUM(D434:H434)</f>
        <v>294</v>
      </c>
      <c r="K434" s="140">
        <f t="shared" si="112"/>
        <v>58.8</v>
      </c>
      <c r="L434" s="12">
        <f t="shared" si="113"/>
        <v>35</v>
      </c>
    </row>
    <row r="435" spans="1:13" ht="15.75">
      <c r="A435" s="19">
        <v>42</v>
      </c>
      <c r="B435" s="7"/>
      <c r="C435" s="8"/>
      <c r="D435" s="20"/>
      <c r="E435" s="20"/>
      <c r="F435" s="14"/>
      <c r="G435" s="14"/>
      <c r="H435" s="14"/>
      <c r="I435" s="14"/>
      <c r="J435" s="15"/>
      <c r="K435" s="16"/>
      <c r="L435" s="17"/>
    </row>
    <row r="436" spans="1:13" ht="15.75">
      <c r="A436" s="19">
        <v>43</v>
      </c>
      <c r="B436" s="7"/>
      <c r="C436" s="8"/>
      <c r="D436" s="20"/>
      <c r="E436" s="20"/>
      <c r="F436" s="14"/>
      <c r="G436" s="14"/>
      <c r="H436" s="14"/>
      <c r="I436" s="14"/>
      <c r="J436" s="15"/>
      <c r="K436" s="16"/>
      <c r="L436" s="17"/>
    </row>
    <row r="437" spans="1:13" ht="15.75">
      <c r="A437" s="19">
        <v>44</v>
      </c>
      <c r="B437" s="7"/>
      <c r="C437" s="8"/>
      <c r="D437" s="20"/>
      <c r="E437" s="20"/>
      <c r="F437" s="14"/>
      <c r="G437" s="14"/>
      <c r="H437" s="14"/>
      <c r="I437" s="14"/>
      <c r="J437" s="15"/>
      <c r="K437" s="16"/>
      <c r="L437" s="17"/>
    </row>
    <row r="438" spans="1:13" ht="16.5" thickBot="1">
      <c r="A438" s="22">
        <v>45</v>
      </c>
      <c r="B438" s="23"/>
      <c r="C438" s="24"/>
      <c r="D438" s="25"/>
      <c r="E438" s="25"/>
      <c r="F438" s="26"/>
      <c r="G438" s="26"/>
      <c r="H438" s="26"/>
      <c r="I438" s="26"/>
      <c r="J438" s="27"/>
      <c r="K438" s="137"/>
      <c r="L438" s="29"/>
    </row>
    <row r="439" spans="1:13" ht="15.75">
      <c r="A439" s="197" t="s">
        <v>4</v>
      </c>
      <c r="B439" s="198"/>
      <c r="C439" s="199"/>
      <c r="D439" s="46">
        <f>COUNTIF(D394:D438,"&gt;=0")</f>
        <v>41</v>
      </c>
      <c r="E439" s="46">
        <f t="shared" ref="E439:H439" si="115">COUNTIF(E394:E438,"&gt;=0")</f>
        <v>41</v>
      </c>
      <c r="F439" s="46">
        <f t="shared" si="115"/>
        <v>41</v>
      </c>
      <c r="G439" s="46">
        <f t="shared" si="115"/>
        <v>41</v>
      </c>
      <c r="H439" s="46">
        <f t="shared" si="115"/>
        <v>41</v>
      </c>
      <c r="I439" s="115"/>
      <c r="J439" s="47"/>
      <c r="K439" s="38"/>
      <c r="L439" s="49"/>
    </row>
    <row r="440" spans="1:13" ht="15.75">
      <c r="A440" s="200" t="s">
        <v>5</v>
      </c>
      <c r="B440" s="201"/>
      <c r="C440" s="202"/>
      <c r="D440" s="34">
        <f>COUNTIF(D394:D438,"&gt;=33")</f>
        <v>41</v>
      </c>
      <c r="E440" s="34">
        <f t="shared" ref="E440:H440" si="116">COUNTIF(E394:E438,"&gt;=33")</f>
        <v>41</v>
      </c>
      <c r="F440" s="34">
        <f t="shared" si="116"/>
        <v>41</v>
      </c>
      <c r="G440" s="34">
        <f t="shared" si="116"/>
        <v>41</v>
      </c>
      <c r="H440" s="34">
        <f t="shared" si="116"/>
        <v>41</v>
      </c>
      <c r="I440" s="113"/>
      <c r="J440" s="50"/>
      <c r="K440" s="138"/>
      <c r="L440" s="50"/>
    </row>
    <row r="441" spans="1:13" ht="15.75">
      <c r="A441" s="200" t="s">
        <v>6</v>
      </c>
      <c r="B441" s="201"/>
      <c r="C441" s="202"/>
      <c r="D441" s="36">
        <f>D440/D439</f>
        <v>1</v>
      </c>
      <c r="E441" s="36">
        <f t="shared" ref="E441:H441" si="117">E440/E439</f>
        <v>1</v>
      </c>
      <c r="F441" s="36">
        <f t="shared" si="117"/>
        <v>1</v>
      </c>
      <c r="G441" s="36">
        <f t="shared" si="117"/>
        <v>1</v>
      </c>
      <c r="H441" s="36">
        <f t="shared" si="117"/>
        <v>1</v>
      </c>
      <c r="I441" s="116"/>
      <c r="J441" s="50"/>
      <c r="K441" s="138"/>
      <c r="L441" s="50"/>
    </row>
    <row r="442" spans="1:13" ht="15.75">
      <c r="A442" s="200" t="s">
        <v>7</v>
      </c>
      <c r="B442" s="201"/>
      <c r="C442" s="202"/>
      <c r="D442" s="38">
        <f>SUM(D394:D438)/D439</f>
        <v>72.560975609756099</v>
      </c>
      <c r="E442" s="38">
        <f t="shared" ref="E442:H442" si="118">SUM(E394:E438)/E439</f>
        <v>55.975609756097562</v>
      </c>
      <c r="F442" s="38">
        <f t="shared" si="118"/>
        <v>66.609756097560975</v>
      </c>
      <c r="G442" s="38">
        <f t="shared" si="118"/>
        <v>70.512195121951223</v>
      </c>
      <c r="H442" s="38">
        <f t="shared" si="118"/>
        <v>80.878048780487802</v>
      </c>
      <c r="I442" s="48"/>
      <c r="J442" s="50"/>
      <c r="K442" s="138"/>
      <c r="L442" s="50"/>
    </row>
    <row r="443" spans="1:13" ht="15.75">
      <c r="A443" s="189" t="s">
        <v>17</v>
      </c>
      <c r="B443" s="190"/>
      <c r="C443" s="191"/>
      <c r="D443" s="34">
        <f>COUNTIF(D394:D438,"&lt;=100")-D444-D445-D446-D447</f>
        <v>0</v>
      </c>
      <c r="E443" s="34">
        <f t="shared" ref="E443:H443" si="119">COUNTIF(E394:E438,"&lt;=100")-E444-E445-E446-E447</f>
        <v>3</v>
      </c>
      <c r="F443" s="34">
        <f t="shared" si="119"/>
        <v>2</v>
      </c>
      <c r="G443" s="34">
        <f t="shared" si="119"/>
        <v>6</v>
      </c>
      <c r="H443" s="34">
        <f t="shared" si="119"/>
        <v>12</v>
      </c>
      <c r="I443" s="113"/>
      <c r="J443" s="50"/>
      <c r="K443" s="38">
        <f>COUNTIF(K394:K434,"&lt;=100")-K444-K445-K446-K447</f>
        <v>2</v>
      </c>
      <c r="L443" s="50"/>
    </row>
    <row r="444" spans="1:13" ht="15.75">
      <c r="A444" s="189" t="s">
        <v>18</v>
      </c>
      <c r="B444" s="190"/>
      <c r="C444" s="191"/>
      <c r="D444" s="34">
        <f>COUNTIF(D394:D438,"&lt;=89")-D445-D446-D447</f>
        <v>19</v>
      </c>
      <c r="E444" s="34">
        <f t="shared" ref="E444:H444" si="120">COUNTIF(E394:E438,"&lt;=89")-E445-E446-E447</f>
        <v>5</v>
      </c>
      <c r="F444" s="34">
        <f t="shared" si="120"/>
        <v>11</v>
      </c>
      <c r="G444" s="34">
        <f t="shared" si="120"/>
        <v>10</v>
      </c>
      <c r="H444" s="34">
        <f t="shared" si="120"/>
        <v>18</v>
      </c>
      <c r="I444" s="113"/>
      <c r="J444" s="50"/>
      <c r="K444" s="38">
        <f>COUNTIF(K394:K434,"&lt;=89")-K445-K446-K447</f>
        <v>10</v>
      </c>
      <c r="L444" s="50"/>
    </row>
    <row r="445" spans="1:13" ht="15.75">
      <c r="A445" s="189" t="s">
        <v>13</v>
      </c>
      <c r="B445" s="190"/>
      <c r="C445" s="191"/>
      <c r="D445" s="34">
        <f>COUNTIF(D394:D438,"&lt;=74")-D446-D447</f>
        <v>18</v>
      </c>
      <c r="E445" s="34">
        <f t="shared" ref="E445:H445" si="121">COUNTIF(E394:E438,"&lt;=74")-E446-E447</f>
        <v>8</v>
      </c>
      <c r="F445" s="34">
        <f t="shared" si="121"/>
        <v>18</v>
      </c>
      <c r="G445" s="34">
        <f t="shared" si="121"/>
        <v>15</v>
      </c>
      <c r="H445" s="34">
        <f t="shared" si="121"/>
        <v>9</v>
      </c>
      <c r="I445" s="113"/>
      <c r="J445" s="50"/>
      <c r="K445" s="38">
        <f>COUNTIF(K394:K434,"&lt;=74")-K446-K447</f>
        <v>22</v>
      </c>
      <c r="L445" s="50"/>
    </row>
    <row r="446" spans="1:13" ht="15.75">
      <c r="A446" s="189" t="s">
        <v>26</v>
      </c>
      <c r="B446" s="190"/>
      <c r="C446" s="191"/>
      <c r="D446" s="34">
        <f>COUNTIF(D394:D438,"&lt;=59")-D447</f>
        <v>4</v>
      </c>
      <c r="E446" s="34">
        <f t="shared" ref="E446:H446" si="122">COUNTIF(E394:E438,"&lt;=59")-E447</f>
        <v>25</v>
      </c>
      <c r="F446" s="34">
        <f t="shared" si="122"/>
        <v>10</v>
      </c>
      <c r="G446" s="34">
        <f t="shared" si="122"/>
        <v>10</v>
      </c>
      <c r="H446" s="34">
        <f t="shared" si="122"/>
        <v>2</v>
      </c>
      <c r="I446" s="113"/>
      <c r="J446" s="50"/>
      <c r="K446" s="38">
        <f>COUNTIF(K394:K434,"&lt;=59")-K447</f>
        <v>7</v>
      </c>
      <c r="L446" s="50"/>
    </row>
    <row r="447" spans="1:13" ht="15.75">
      <c r="A447" s="189" t="s">
        <v>20</v>
      </c>
      <c r="B447" s="190"/>
      <c r="C447" s="191"/>
      <c r="D447" s="34">
        <f>COUNTIF(D394:D438,"&lt;33")</f>
        <v>0</v>
      </c>
      <c r="E447" s="34">
        <f t="shared" ref="E447:H447" si="123">COUNTIF(E394:E438,"&lt;33")</f>
        <v>0</v>
      </c>
      <c r="F447" s="34">
        <f t="shared" si="123"/>
        <v>0</v>
      </c>
      <c r="G447" s="34">
        <f t="shared" si="123"/>
        <v>0</v>
      </c>
      <c r="H447" s="34">
        <f t="shared" si="123"/>
        <v>0</v>
      </c>
      <c r="I447" s="113"/>
      <c r="J447" s="50"/>
      <c r="K447" s="34">
        <f>COUNTIF(K394:K434,"&lt;33")</f>
        <v>0</v>
      </c>
      <c r="L447" s="50"/>
    </row>
    <row r="448" spans="1:13" ht="15.75">
      <c r="A448" s="43"/>
      <c r="B448" s="43"/>
      <c r="C448" s="43"/>
      <c r="D448" s="40"/>
      <c r="E448" s="40"/>
      <c r="F448" s="40"/>
      <c r="G448" s="40"/>
      <c r="H448" s="40"/>
      <c r="I448" s="113"/>
      <c r="J448" s="40"/>
      <c r="K448" s="50"/>
      <c r="L448" s="50"/>
      <c r="M448" s="50"/>
    </row>
    <row r="449" spans="1:13" ht="15.75">
      <c r="A449" s="195" t="s">
        <v>25</v>
      </c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</row>
    <row r="470" spans="5:5">
      <c r="E470" s="2" t="s">
        <v>62</v>
      </c>
    </row>
  </sheetData>
  <mergeCells count="109">
    <mergeCell ref="A322:C322"/>
    <mergeCell ref="A323:C323"/>
    <mergeCell ref="A325:L325"/>
    <mergeCell ref="A328:L328"/>
    <mergeCell ref="A392:L392"/>
    <mergeCell ref="A317:C317"/>
    <mergeCell ref="A318:C318"/>
    <mergeCell ref="A319:C319"/>
    <mergeCell ref="A320:C320"/>
    <mergeCell ref="A321:C321"/>
    <mergeCell ref="A381:C381"/>
    <mergeCell ref="A382:C382"/>
    <mergeCell ref="A383:C383"/>
    <mergeCell ref="A312:C312"/>
    <mergeCell ref="A313:C313"/>
    <mergeCell ref="A314:C314"/>
    <mergeCell ref="A315:C315"/>
    <mergeCell ref="A316:C316"/>
    <mergeCell ref="A262:L262"/>
    <mergeCell ref="A263:L263"/>
    <mergeCell ref="A310:C310"/>
    <mergeCell ref="A311:C311"/>
    <mergeCell ref="A445:C445"/>
    <mergeCell ref="A446:C446"/>
    <mergeCell ref="A447:C447"/>
    <mergeCell ref="A449:M449"/>
    <mergeCell ref="A440:C440"/>
    <mergeCell ref="A441:C441"/>
    <mergeCell ref="A442:C442"/>
    <mergeCell ref="A443:C443"/>
    <mergeCell ref="A444:C444"/>
    <mergeCell ref="A439:C439"/>
    <mergeCell ref="A123:C123"/>
    <mergeCell ref="A124:C124"/>
    <mergeCell ref="A125:C125"/>
    <mergeCell ref="A126:C126"/>
    <mergeCell ref="A128:C128"/>
    <mergeCell ref="A378:C378"/>
    <mergeCell ref="A379:C379"/>
    <mergeCell ref="A380:C380"/>
    <mergeCell ref="A130:L130"/>
    <mergeCell ref="A127:C127"/>
    <mergeCell ref="A132:L132"/>
    <mergeCell ref="A133:L133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258:C258"/>
    <mergeCell ref="A257:C257"/>
    <mergeCell ref="A255:C255"/>
    <mergeCell ref="A58:C58"/>
    <mergeCell ref="A1:L1"/>
    <mergeCell ref="A2:L2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9:C59"/>
    <mergeCell ref="A60:C60"/>
    <mergeCell ref="A61:C61"/>
    <mergeCell ref="A62:C62"/>
    <mergeCell ref="A64:L64"/>
    <mergeCell ref="A117:C117"/>
    <mergeCell ref="A118:C118"/>
    <mergeCell ref="A119:C119"/>
    <mergeCell ref="A120:C120"/>
    <mergeCell ref="A121:C121"/>
    <mergeCell ref="A67:L67"/>
    <mergeCell ref="A68:L68"/>
    <mergeCell ref="A115:C115"/>
    <mergeCell ref="A116:C116"/>
    <mergeCell ref="A122:C122"/>
    <mergeCell ref="A252:C252"/>
    <mergeCell ref="A253:C253"/>
    <mergeCell ref="A254:C254"/>
    <mergeCell ref="A256:C256"/>
    <mergeCell ref="A188:C188"/>
    <mergeCell ref="A189:C189"/>
    <mergeCell ref="A190:C190"/>
    <mergeCell ref="A191:C191"/>
    <mergeCell ref="A192:C192"/>
    <mergeCell ref="A377:C377"/>
    <mergeCell ref="A385:M385"/>
    <mergeCell ref="A391:M391"/>
    <mergeCell ref="A193:C193"/>
    <mergeCell ref="A195:L195"/>
    <mergeCell ref="A260:L260"/>
    <mergeCell ref="A197:L197"/>
    <mergeCell ref="A198:L198"/>
    <mergeCell ref="A245:C245"/>
    <mergeCell ref="A246:C246"/>
    <mergeCell ref="A247:C247"/>
    <mergeCell ref="A248:C248"/>
    <mergeCell ref="A249:C249"/>
    <mergeCell ref="A250:C250"/>
    <mergeCell ref="A251:C251"/>
    <mergeCell ref="A327:M327"/>
    <mergeCell ref="A375:C375"/>
    <mergeCell ref="A376:C376"/>
  </mergeCells>
  <pageMargins left="0.41" right="0.36" top="0.75" bottom="0.75" header="0.3" footer="0.3"/>
  <pageSetup paperSize="5" scale="71" orientation="portrait" r:id="rId1"/>
  <rowBreaks count="5" manualBreakCount="5">
    <brk id="65" max="12" man="1"/>
    <brk id="131" max="12" man="1"/>
    <brk id="261" max="12" man="1"/>
    <brk id="326" max="12" man="1"/>
    <brk id="390" max="1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7"/>
  <sheetViews>
    <sheetView view="pageBreakPreview" topLeftCell="A36" zoomScale="110" zoomScaleSheetLayoutView="110" workbookViewId="0">
      <selection activeCell="I55" sqref="I55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4" width="7.7109375" customWidth="1"/>
    <col min="5" max="5" width="7.42578125" customWidth="1"/>
    <col min="6" max="6" width="6.7109375" customWidth="1"/>
    <col min="7" max="7" width="7.28515625" customWidth="1"/>
    <col min="8" max="8" width="6.42578125" customWidth="1"/>
    <col min="9" max="9" width="7.28515625" customWidth="1"/>
    <col min="10" max="10" width="7.5703125" bestFit="1" customWidth="1"/>
    <col min="11" max="11" width="8.28515625" bestFit="1" customWidth="1"/>
    <col min="12" max="12" width="6.285156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496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62" t="s">
        <v>151</v>
      </c>
      <c r="D4" s="185">
        <v>64</v>
      </c>
      <c r="E4" s="14">
        <v>79</v>
      </c>
      <c r="F4" s="185">
        <v>72</v>
      </c>
      <c r="G4" s="185">
        <v>80</v>
      </c>
      <c r="H4" s="185">
        <v>65</v>
      </c>
      <c r="I4" s="185">
        <v>53</v>
      </c>
      <c r="J4" s="15">
        <f t="shared" ref="J4:J40" si="0">SUM(D4:I4)</f>
        <v>413</v>
      </c>
      <c r="K4" s="16">
        <f>J4/480*100</f>
        <v>86.041666666666671</v>
      </c>
      <c r="L4" s="12">
        <f>RANK(K4,K$4:K$44)</f>
        <v>8</v>
      </c>
    </row>
    <row r="5" spans="1:12" ht="15.75">
      <c r="A5" s="13">
        <v>2</v>
      </c>
      <c r="B5" s="7"/>
      <c r="C5" s="162" t="s">
        <v>152</v>
      </c>
      <c r="D5" s="185">
        <v>70</v>
      </c>
      <c r="E5" s="14">
        <v>76</v>
      </c>
      <c r="F5" s="185">
        <v>68</v>
      </c>
      <c r="G5" s="185">
        <v>63</v>
      </c>
      <c r="H5" s="185">
        <v>64</v>
      </c>
      <c r="I5" s="185">
        <v>43</v>
      </c>
      <c r="J5" s="15">
        <f t="shared" si="0"/>
        <v>384</v>
      </c>
      <c r="K5" s="16">
        <f t="shared" ref="K5:K44" si="1">J5/480*100</f>
        <v>80</v>
      </c>
      <c r="L5" s="12">
        <f t="shared" ref="L5:L44" si="2">RANK(K5,K$4:K$44)</f>
        <v>11</v>
      </c>
    </row>
    <row r="6" spans="1:12" ht="15.75">
      <c r="A6" s="13">
        <v>3</v>
      </c>
      <c r="B6" s="7"/>
      <c r="C6" s="162" t="s">
        <v>153</v>
      </c>
      <c r="D6" s="185">
        <v>70</v>
      </c>
      <c r="E6" s="14">
        <v>80</v>
      </c>
      <c r="F6" s="185">
        <v>71</v>
      </c>
      <c r="G6" s="185">
        <v>80</v>
      </c>
      <c r="H6" s="185">
        <v>76</v>
      </c>
      <c r="I6" s="185">
        <v>63</v>
      </c>
      <c r="J6" s="15">
        <f t="shared" si="0"/>
        <v>440</v>
      </c>
      <c r="K6" s="16">
        <f t="shared" si="1"/>
        <v>91.666666666666657</v>
      </c>
      <c r="L6" s="12">
        <f t="shared" si="2"/>
        <v>1</v>
      </c>
    </row>
    <row r="7" spans="1:12" ht="15.75">
      <c r="A7" s="13">
        <v>4</v>
      </c>
      <c r="B7" s="7"/>
      <c r="C7" s="162" t="s">
        <v>154</v>
      </c>
      <c r="D7" s="185">
        <v>63</v>
      </c>
      <c r="E7" s="20">
        <v>76</v>
      </c>
      <c r="F7" s="185">
        <v>63</v>
      </c>
      <c r="G7" s="185">
        <v>62</v>
      </c>
      <c r="H7" s="185">
        <v>50</v>
      </c>
      <c r="I7" s="185">
        <v>36</v>
      </c>
      <c r="J7" s="15">
        <f t="shared" si="0"/>
        <v>350</v>
      </c>
      <c r="K7" s="16">
        <f t="shared" si="1"/>
        <v>72.916666666666657</v>
      </c>
      <c r="L7" s="12">
        <f t="shared" si="2"/>
        <v>23</v>
      </c>
    </row>
    <row r="8" spans="1:12" ht="15.75">
      <c r="A8" s="13">
        <v>5</v>
      </c>
      <c r="B8" s="18"/>
      <c r="C8" s="162" t="s">
        <v>155</v>
      </c>
      <c r="D8" s="185">
        <v>71</v>
      </c>
      <c r="E8" s="20">
        <v>75</v>
      </c>
      <c r="F8" s="185">
        <v>73</v>
      </c>
      <c r="G8" s="185">
        <v>74</v>
      </c>
      <c r="H8" s="185">
        <v>67</v>
      </c>
      <c r="I8" s="185">
        <v>55</v>
      </c>
      <c r="J8" s="15">
        <f t="shared" si="0"/>
        <v>415</v>
      </c>
      <c r="K8" s="16">
        <f t="shared" si="1"/>
        <v>86.458333333333343</v>
      </c>
      <c r="L8" s="12">
        <f t="shared" si="2"/>
        <v>5</v>
      </c>
    </row>
    <row r="9" spans="1:12" ht="15.75">
      <c r="A9" s="13">
        <v>6</v>
      </c>
      <c r="B9" s="18"/>
      <c r="C9" s="162" t="s">
        <v>156</v>
      </c>
      <c r="D9" s="185">
        <v>39</v>
      </c>
      <c r="E9" s="14">
        <v>42</v>
      </c>
      <c r="F9" s="185">
        <v>48</v>
      </c>
      <c r="G9" s="185">
        <v>55</v>
      </c>
      <c r="H9" s="185">
        <v>31</v>
      </c>
      <c r="I9" s="185">
        <v>14</v>
      </c>
      <c r="J9" s="15">
        <f t="shared" si="0"/>
        <v>229</v>
      </c>
      <c r="K9" s="16">
        <f t="shared" si="1"/>
        <v>47.708333333333336</v>
      </c>
      <c r="L9" s="12">
        <f t="shared" si="2"/>
        <v>39</v>
      </c>
    </row>
    <row r="10" spans="1:12" ht="15.75">
      <c r="A10" s="19">
        <v>7</v>
      </c>
      <c r="B10" s="18"/>
      <c r="C10" s="162" t="s">
        <v>157</v>
      </c>
      <c r="D10" s="185">
        <v>41</v>
      </c>
      <c r="E10" s="14">
        <v>60</v>
      </c>
      <c r="F10" s="185">
        <v>56</v>
      </c>
      <c r="G10" s="185">
        <v>70</v>
      </c>
      <c r="H10" s="185">
        <v>42</v>
      </c>
      <c r="I10" s="185">
        <v>28</v>
      </c>
      <c r="J10" s="15">
        <f t="shared" si="0"/>
        <v>297</v>
      </c>
      <c r="K10" s="16">
        <f t="shared" si="1"/>
        <v>61.875</v>
      </c>
      <c r="L10" s="12">
        <f t="shared" si="2"/>
        <v>32</v>
      </c>
    </row>
    <row r="11" spans="1:12" ht="15.75">
      <c r="A11" s="19">
        <v>8</v>
      </c>
      <c r="B11" s="18"/>
      <c r="C11" s="162" t="s">
        <v>469</v>
      </c>
      <c r="D11" s="185">
        <v>70</v>
      </c>
      <c r="E11" s="14">
        <v>78</v>
      </c>
      <c r="F11" s="185">
        <v>73</v>
      </c>
      <c r="G11" s="185">
        <v>54</v>
      </c>
      <c r="H11" s="185">
        <v>58</v>
      </c>
      <c r="I11" s="185">
        <v>64</v>
      </c>
      <c r="J11" s="15">
        <f t="shared" si="0"/>
        <v>397</v>
      </c>
      <c r="K11" s="16">
        <f t="shared" si="1"/>
        <v>82.708333333333329</v>
      </c>
      <c r="L11" s="12">
        <f t="shared" si="2"/>
        <v>10</v>
      </c>
    </row>
    <row r="12" spans="1:12" ht="15.75">
      <c r="A12" s="13">
        <v>9</v>
      </c>
      <c r="B12" s="18"/>
      <c r="C12" s="162" t="s">
        <v>158</v>
      </c>
      <c r="D12" s="185">
        <v>36</v>
      </c>
      <c r="E12" s="20">
        <v>63</v>
      </c>
      <c r="F12" s="185">
        <v>61</v>
      </c>
      <c r="G12" s="185">
        <v>27</v>
      </c>
      <c r="H12" s="185">
        <v>55</v>
      </c>
      <c r="I12" s="185">
        <v>29</v>
      </c>
      <c r="J12" s="15">
        <f t="shared" si="0"/>
        <v>271</v>
      </c>
      <c r="K12" s="16">
        <f t="shared" si="1"/>
        <v>56.458333333333336</v>
      </c>
      <c r="L12" s="12">
        <f t="shared" si="2"/>
        <v>35</v>
      </c>
    </row>
    <row r="13" spans="1:12" ht="15.75">
      <c r="A13" s="13">
        <v>10</v>
      </c>
      <c r="B13" s="18"/>
      <c r="C13" s="162" t="s">
        <v>159</v>
      </c>
      <c r="D13" s="185">
        <v>48</v>
      </c>
      <c r="E13" s="20">
        <v>62</v>
      </c>
      <c r="F13" s="185">
        <v>69</v>
      </c>
      <c r="G13" s="185">
        <v>50</v>
      </c>
      <c r="H13" s="185">
        <v>41</v>
      </c>
      <c r="I13" s="185">
        <v>32</v>
      </c>
      <c r="J13" s="15">
        <f t="shared" si="0"/>
        <v>302</v>
      </c>
      <c r="K13" s="16">
        <f t="shared" si="1"/>
        <v>62.916666666666664</v>
      </c>
      <c r="L13" s="12">
        <f t="shared" si="2"/>
        <v>31</v>
      </c>
    </row>
    <row r="14" spans="1:12" ht="15.75">
      <c r="A14" s="13">
        <v>11</v>
      </c>
      <c r="B14" s="18"/>
      <c r="C14" s="163" t="s">
        <v>160</v>
      </c>
      <c r="D14" s="185">
        <v>64</v>
      </c>
      <c r="E14" s="21">
        <v>67</v>
      </c>
      <c r="F14" s="185">
        <v>72</v>
      </c>
      <c r="G14" s="185">
        <v>67</v>
      </c>
      <c r="H14" s="185">
        <v>61</v>
      </c>
      <c r="I14" s="185">
        <v>44</v>
      </c>
      <c r="J14" s="15">
        <f t="shared" si="0"/>
        <v>375</v>
      </c>
      <c r="K14" s="16">
        <f t="shared" si="1"/>
        <v>78.125</v>
      </c>
      <c r="L14" s="12">
        <f t="shared" si="2"/>
        <v>15</v>
      </c>
    </row>
    <row r="15" spans="1:12" ht="15.75">
      <c r="A15" s="13">
        <v>12</v>
      </c>
      <c r="B15" s="18"/>
      <c r="C15" s="162" t="s">
        <v>161</v>
      </c>
      <c r="D15" s="185">
        <v>45</v>
      </c>
      <c r="E15" s="20">
        <v>63</v>
      </c>
      <c r="F15" s="185">
        <v>57</v>
      </c>
      <c r="G15" s="185">
        <v>61</v>
      </c>
      <c r="H15" s="185">
        <v>45</v>
      </c>
      <c r="I15" s="185">
        <v>38</v>
      </c>
      <c r="J15" s="15">
        <f t="shared" si="0"/>
        <v>309</v>
      </c>
      <c r="K15" s="16">
        <f t="shared" si="1"/>
        <v>64.375</v>
      </c>
      <c r="L15" s="12">
        <f t="shared" si="2"/>
        <v>30</v>
      </c>
    </row>
    <row r="16" spans="1:12" ht="15.75">
      <c r="A16" s="13">
        <v>13</v>
      </c>
      <c r="B16" s="18"/>
      <c r="C16" s="162" t="s">
        <v>162</v>
      </c>
      <c r="D16" s="185">
        <v>39</v>
      </c>
      <c r="E16" s="20">
        <v>57</v>
      </c>
      <c r="F16" s="185">
        <v>66</v>
      </c>
      <c r="G16" s="185">
        <v>66</v>
      </c>
      <c r="H16" s="185">
        <v>40</v>
      </c>
      <c r="I16" s="185">
        <v>27</v>
      </c>
      <c r="J16" s="15">
        <f t="shared" si="0"/>
        <v>295</v>
      </c>
      <c r="K16" s="16">
        <f t="shared" si="1"/>
        <v>61.458333333333336</v>
      </c>
      <c r="L16" s="12">
        <f t="shared" si="2"/>
        <v>33</v>
      </c>
    </row>
    <row r="17" spans="1:12" ht="15.75">
      <c r="A17" s="13">
        <v>14</v>
      </c>
      <c r="B17" s="18"/>
      <c r="C17" s="162" t="s">
        <v>163</v>
      </c>
      <c r="D17" s="185">
        <v>31</v>
      </c>
      <c r="E17" s="20">
        <v>41</v>
      </c>
      <c r="F17" s="185">
        <v>66</v>
      </c>
      <c r="G17" s="185">
        <v>53</v>
      </c>
      <c r="H17" s="185">
        <v>34</v>
      </c>
      <c r="I17" s="185">
        <v>16</v>
      </c>
      <c r="J17" s="15">
        <f t="shared" si="0"/>
        <v>241</v>
      </c>
      <c r="K17" s="16">
        <f t="shared" si="1"/>
        <v>50.208333333333336</v>
      </c>
      <c r="L17" s="12">
        <f t="shared" si="2"/>
        <v>37</v>
      </c>
    </row>
    <row r="18" spans="1:12" ht="15.75">
      <c r="A18" s="19">
        <v>15</v>
      </c>
      <c r="B18" s="18"/>
      <c r="C18" s="162" t="s">
        <v>164</v>
      </c>
      <c r="D18" s="185">
        <v>56</v>
      </c>
      <c r="E18" s="20">
        <v>71</v>
      </c>
      <c r="F18" s="185">
        <v>70</v>
      </c>
      <c r="G18" s="185">
        <v>77</v>
      </c>
      <c r="H18" s="185">
        <v>58</v>
      </c>
      <c r="I18" s="185">
        <v>44</v>
      </c>
      <c r="J18" s="15">
        <f t="shared" si="0"/>
        <v>376</v>
      </c>
      <c r="K18" s="16">
        <f t="shared" si="1"/>
        <v>78.333333333333329</v>
      </c>
      <c r="L18" s="12">
        <f t="shared" si="2"/>
        <v>14</v>
      </c>
    </row>
    <row r="19" spans="1:12" ht="15.75">
      <c r="A19" s="19">
        <v>16</v>
      </c>
      <c r="B19" s="18"/>
      <c r="C19" s="162" t="s">
        <v>165</v>
      </c>
      <c r="D19" s="185">
        <v>61</v>
      </c>
      <c r="E19" s="20">
        <v>64</v>
      </c>
      <c r="F19" s="185">
        <v>70</v>
      </c>
      <c r="G19" s="185">
        <v>60</v>
      </c>
      <c r="H19" s="185">
        <v>51</v>
      </c>
      <c r="I19" s="185">
        <v>27</v>
      </c>
      <c r="J19" s="15">
        <f t="shared" si="0"/>
        <v>333</v>
      </c>
      <c r="K19" s="16">
        <f t="shared" si="1"/>
        <v>69.375</v>
      </c>
      <c r="L19" s="12">
        <f t="shared" si="2"/>
        <v>27</v>
      </c>
    </row>
    <row r="20" spans="1:12" ht="15.75">
      <c r="A20" s="13">
        <v>17</v>
      </c>
      <c r="B20" s="18"/>
      <c r="C20" s="162" t="s">
        <v>166</v>
      </c>
      <c r="D20" s="185">
        <v>73</v>
      </c>
      <c r="E20" s="20">
        <v>72</v>
      </c>
      <c r="F20" s="185">
        <v>70</v>
      </c>
      <c r="G20" s="185">
        <v>75</v>
      </c>
      <c r="H20" s="185">
        <v>76</v>
      </c>
      <c r="I20" s="185">
        <v>59</v>
      </c>
      <c r="J20" s="15">
        <f t="shared" si="0"/>
        <v>425</v>
      </c>
      <c r="K20" s="16">
        <f t="shared" si="1"/>
        <v>88.541666666666657</v>
      </c>
      <c r="L20" s="12">
        <f t="shared" si="2"/>
        <v>3</v>
      </c>
    </row>
    <row r="21" spans="1:12" ht="15.75">
      <c r="A21" s="13">
        <v>18</v>
      </c>
      <c r="B21" s="18"/>
      <c r="C21" s="162" t="s">
        <v>167</v>
      </c>
      <c r="D21" s="185">
        <v>48</v>
      </c>
      <c r="E21" s="20">
        <v>68</v>
      </c>
      <c r="F21" s="185">
        <v>70</v>
      </c>
      <c r="G21" s="185">
        <v>69</v>
      </c>
      <c r="H21" s="185">
        <v>64</v>
      </c>
      <c r="I21" s="185">
        <v>58</v>
      </c>
      <c r="J21" s="15">
        <f t="shared" si="0"/>
        <v>377</v>
      </c>
      <c r="K21" s="16">
        <f t="shared" si="1"/>
        <v>78.541666666666671</v>
      </c>
      <c r="L21" s="12">
        <f t="shared" si="2"/>
        <v>13</v>
      </c>
    </row>
    <row r="22" spans="1:12" ht="15.75">
      <c r="A22" s="13">
        <v>19</v>
      </c>
      <c r="B22" s="18"/>
      <c r="C22" s="162" t="s">
        <v>168</v>
      </c>
      <c r="D22" s="185">
        <v>40</v>
      </c>
      <c r="E22" s="20">
        <v>62</v>
      </c>
      <c r="F22" s="185">
        <v>69</v>
      </c>
      <c r="G22" s="185">
        <v>65</v>
      </c>
      <c r="H22" s="185">
        <v>38</v>
      </c>
      <c r="I22" s="185">
        <v>17</v>
      </c>
      <c r="J22" s="15">
        <f t="shared" si="0"/>
        <v>291</v>
      </c>
      <c r="K22" s="16">
        <f t="shared" si="1"/>
        <v>60.624999999999993</v>
      </c>
      <c r="L22" s="12">
        <f t="shared" si="2"/>
        <v>34</v>
      </c>
    </row>
    <row r="23" spans="1:12" ht="15.75">
      <c r="A23" s="13">
        <v>20</v>
      </c>
      <c r="B23" s="18"/>
      <c r="C23" s="162" t="s">
        <v>169</v>
      </c>
      <c r="D23" s="185">
        <v>71</v>
      </c>
      <c r="E23" s="20">
        <v>72</v>
      </c>
      <c r="F23" s="185">
        <v>72</v>
      </c>
      <c r="G23" s="185">
        <v>75</v>
      </c>
      <c r="H23" s="185">
        <v>63</v>
      </c>
      <c r="I23" s="185">
        <v>66</v>
      </c>
      <c r="J23" s="15">
        <f t="shared" si="0"/>
        <v>419</v>
      </c>
      <c r="K23" s="16">
        <f t="shared" si="1"/>
        <v>87.291666666666671</v>
      </c>
      <c r="L23" s="12">
        <f t="shared" si="2"/>
        <v>4</v>
      </c>
    </row>
    <row r="24" spans="1:12" ht="15.75">
      <c r="A24" s="13">
        <v>21</v>
      </c>
      <c r="B24" s="7"/>
      <c r="C24" s="162" t="s">
        <v>170</v>
      </c>
      <c r="D24" s="185">
        <v>54</v>
      </c>
      <c r="E24" s="20">
        <v>74</v>
      </c>
      <c r="F24" s="185">
        <v>66</v>
      </c>
      <c r="G24" s="185">
        <v>59</v>
      </c>
      <c r="H24" s="185">
        <v>48</v>
      </c>
      <c r="I24" s="185">
        <v>53</v>
      </c>
      <c r="J24" s="15">
        <f t="shared" si="0"/>
        <v>354</v>
      </c>
      <c r="K24" s="16">
        <f t="shared" si="1"/>
        <v>73.75</v>
      </c>
      <c r="L24" s="12">
        <f t="shared" si="2"/>
        <v>21</v>
      </c>
    </row>
    <row r="25" spans="1:12" ht="15.75">
      <c r="A25" s="13">
        <v>22</v>
      </c>
      <c r="B25" s="7"/>
      <c r="C25" s="162" t="s">
        <v>171</v>
      </c>
      <c r="D25" s="185">
        <v>53</v>
      </c>
      <c r="E25" s="20">
        <v>73</v>
      </c>
      <c r="F25" s="185">
        <v>75</v>
      </c>
      <c r="G25" s="185">
        <v>45</v>
      </c>
      <c r="H25" s="185">
        <v>56</v>
      </c>
      <c r="I25" s="185">
        <v>45</v>
      </c>
      <c r="J25" s="15">
        <f t="shared" si="0"/>
        <v>347</v>
      </c>
      <c r="K25" s="16">
        <f t="shared" si="1"/>
        <v>72.291666666666671</v>
      </c>
      <c r="L25" s="12">
        <f t="shared" si="2"/>
        <v>24</v>
      </c>
    </row>
    <row r="26" spans="1:12" ht="15.75">
      <c r="A26" s="19">
        <v>23</v>
      </c>
      <c r="B26" s="7"/>
      <c r="C26" s="162" t="s">
        <v>172</v>
      </c>
      <c r="D26" s="185">
        <v>59</v>
      </c>
      <c r="E26" s="20">
        <v>73</v>
      </c>
      <c r="F26" s="185">
        <v>70</v>
      </c>
      <c r="G26" s="185">
        <v>75</v>
      </c>
      <c r="H26" s="185">
        <v>68</v>
      </c>
      <c r="I26" s="185">
        <v>55</v>
      </c>
      <c r="J26" s="15">
        <f t="shared" si="0"/>
        <v>400</v>
      </c>
      <c r="K26" s="16">
        <f t="shared" si="1"/>
        <v>83.333333333333343</v>
      </c>
      <c r="L26" s="12">
        <f t="shared" si="2"/>
        <v>9</v>
      </c>
    </row>
    <row r="27" spans="1:12" ht="15.75">
      <c r="A27" s="19">
        <v>24</v>
      </c>
      <c r="B27" s="7"/>
      <c r="C27" s="162" t="s">
        <v>173</v>
      </c>
      <c r="D27" s="185">
        <v>43</v>
      </c>
      <c r="E27" s="20">
        <v>64</v>
      </c>
      <c r="F27" s="185">
        <v>75</v>
      </c>
      <c r="G27" s="185">
        <v>67</v>
      </c>
      <c r="H27" s="185">
        <v>45</v>
      </c>
      <c r="I27" s="185">
        <v>36</v>
      </c>
      <c r="J27" s="15">
        <f t="shared" si="0"/>
        <v>330</v>
      </c>
      <c r="K27" s="16">
        <f t="shared" si="1"/>
        <v>68.75</v>
      </c>
      <c r="L27" s="12">
        <f t="shared" si="2"/>
        <v>28</v>
      </c>
    </row>
    <row r="28" spans="1:12" ht="15.75">
      <c r="A28" s="13">
        <v>25</v>
      </c>
      <c r="B28" s="7"/>
      <c r="C28" s="162" t="s">
        <v>174</v>
      </c>
      <c r="D28" s="185">
        <v>61</v>
      </c>
      <c r="E28" s="20">
        <v>68</v>
      </c>
      <c r="F28" s="185">
        <v>71</v>
      </c>
      <c r="G28" s="185">
        <v>62</v>
      </c>
      <c r="H28" s="185">
        <v>63</v>
      </c>
      <c r="I28" s="185">
        <v>58</v>
      </c>
      <c r="J28" s="15">
        <f t="shared" si="0"/>
        <v>383</v>
      </c>
      <c r="K28" s="16">
        <f t="shared" si="1"/>
        <v>79.791666666666671</v>
      </c>
      <c r="L28" s="12">
        <f t="shared" si="2"/>
        <v>12</v>
      </c>
    </row>
    <row r="29" spans="1:12" ht="15.75">
      <c r="A29" s="13">
        <v>26</v>
      </c>
      <c r="B29" s="18"/>
      <c r="C29" s="162" t="s">
        <v>175</v>
      </c>
      <c r="D29" s="185">
        <v>62</v>
      </c>
      <c r="E29" s="20">
        <v>73</v>
      </c>
      <c r="F29" s="185">
        <v>69</v>
      </c>
      <c r="G29" s="185">
        <v>64</v>
      </c>
      <c r="H29" s="185">
        <v>60</v>
      </c>
      <c r="I29" s="185">
        <v>40</v>
      </c>
      <c r="J29" s="15">
        <f t="shared" si="0"/>
        <v>368</v>
      </c>
      <c r="K29" s="16">
        <f t="shared" si="1"/>
        <v>76.666666666666671</v>
      </c>
      <c r="L29" s="12">
        <f t="shared" si="2"/>
        <v>17</v>
      </c>
    </row>
    <row r="30" spans="1:12" ht="15.75">
      <c r="A30" s="13">
        <v>27</v>
      </c>
      <c r="B30" s="18"/>
      <c r="C30" s="162" t="s">
        <v>176</v>
      </c>
      <c r="D30" s="185">
        <v>69</v>
      </c>
      <c r="E30" s="20">
        <v>75</v>
      </c>
      <c r="F30" s="185">
        <v>71</v>
      </c>
      <c r="G30" s="185">
        <v>71</v>
      </c>
      <c r="H30" s="185">
        <v>67</v>
      </c>
      <c r="I30" s="185">
        <v>62</v>
      </c>
      <c r="J30" s="15">
        <f t="shared" si="0"/>
        <v>415</v>
      </c>
      <c r="K30" s="16">
        <f t="shared" si="1"/>
        <v>86.458333333333343</v>
      </c>
      <c r="L30" s="12">
        <f t="shared" si="2"/>
        <v>5</v>
      </c>
    </row>
    <row r="31" spans="1:12" ht="15.75">
      <c r="A31" s="13">
        <v>28</v>
      </c>
      <c r="B31" s="7"/>
      <c r="C31" s="162" t="s">
        <v>177</v>
      </c>
      <c r="D31" s="185">
        <v>63</v>
      </c>
      <c r="E31" s="20">
        <v>76</v>
      </c>
      <c r="F31" s="185">
        <v>73</v>
      </c>
      <c r="G31" s="185">
        <v>71</v>
      </c>
      <c r="H31" s="185">
        <v>67</v>
      </c>
      <c r="I31" s="185">
        <v>65</v>
      </c>
      <c r="J31" s="15">
        <f t="shared" si="0"/>
        <v>415</v>
      </c>
      <c r="K31" s="16">
        <f t="shared" si="1"/>
        <v>86.458333333333343</v>
      </c>
      <c r="L31" s="12">
        <f t="shared" si="2"/>
        <v>5</v>
      </c>
    </row>
    <row r="32" spans="1:12" ht="15.75">
      <c r="A32" s="13">
        <v>29</v>
      </c>
      <c r="B32" s="7"/>
      <c r="C32" s="162" t="s">
        <v>178</v>
      </c>
      <c r="D32" s="185">
        <v>32</v>
      </c>
      <c r="E32" s="20">
        <v>57</v>
      </c>
      <c r="F32" s="185">
        <v>70</v>
      </c>
      <c r="G32" s="185">
        <v>27</v>
      </c>
      <c r="H32" s="185">
        <v>24</v>
      </c>
      <c r="I32" s="185">
        <v>12</v>
      </c>
      <c r="J32" s="15">
        <f t="shared" si="0"/>
        <v>222</v>
      </c>
      <c r="K32" s="16">
        <f t="shared" si="1"/>
        <v>46.25</v>
      </c>
      <c r="L32" s="12">
        <f t="shared" si="2"/>
        <v>40</v>
      </c>
    </row>
    <row r="33" spans="1:12" ht="15.75">
      <c r="A33" s="13">
        <v>30</v>
      </c>
      <c r="B33" s="7"/>
      <c r="C33" s="162" t="s">
        <v>179</v>
      </c>
      <c r="D33" s="185">
        <v>72</v>
      </c>
      <c r="E33" s="20">
        <v>76</v>
      </c>
      <c r="F33" s="185">
        <v>74</v>
      </c>
      <c r="G33" s="185">
        <v>80</v>
      </c>
      <c r="H33" s="185">
        <v>71</v>
      </c>
      <c r="I33" s="185">
        <v>61</v>
      </c>
      <c r="J33" s="15">
        <f t="shared" si="0"/>
        <v>434</v>
      </c>
      <c r="K33" s="16">
        <f t="shared" si="1"/>
        <v>90.416666666666671</v>
      </c>
      <c r="L33" s="12">
        <f t="shared" si="2"/>
        <v>2</v>
      </c>
    </row>
    <row r="34" spans="1:12" ht="15.75">
      <c r="A34" s="19">
        <v>31</v>
      </c>
      <c r="B34" s="7"/>
      <c r="C34" s="164" t="s">
        <v>180</v>
      </c>
      <c r="D34" s="185">
        <v>57</v>
      </c>
      <c r="E34" s="20">
        <v>74</v>
      </c>
      <c r="F34" s="185">
        <v>69</v>
      </c>
      <c r="G34" s="185">
        <v>49</v>
      </c>
      <c r="H34" s="185">
        <v>58</v>
      </c>
      <c r="I34" s="185">
        <v>29</v>
      </c>
      <c r="J34" s="15">
        <f t="shared" si="0"/>
        <v>336</v>
      </c>
      <c r="K34" s="16">
        <f t="shared" si="1"/>
        <v>70</v>
      </c>
      <c r="L34" s="12">
        <f t="shared" si="2"/>
        <v>26</v>
      </c>
    </row>
    <row r="35" spans="1:12" ht="15.75">
      <c r="A35" s="19">
        <v>32</v>
      </c>
      <c r="B35" s="7"/>
      <c r="C35" s="162" t="s">
        <v>181</v>
      </c>
      <c r="D35" s="185">
        <v>27</v>
      </c>
      <c r="E35" s="20">
        <v>52</v>
      </c>
      <c r="F35" s="185">
        <v>67</v>
      </c>
      <c r="G35" s="185">
        <v>27</v>
      </c>
      <c r="H35" s="185">
        <v>23</v>
      </c>
      <c r="I35" s="185">
        <v>21</v>
      </c>
      <c r="J35" s="15">
        <f t="shared" si="0"/>
        <v>217</v>
      </c>
      <c r="K35" s="16">
        <f t="shared" si="1"/>
        <v>45.208333333333336</v>
      </c>
      <c r="L35" s="12">
        <f t="shared" si="2"/>
        <v>41</v>
      </c>
    </row>
    <row r="36" spans="1:12" ht="15.75">
      <c r="A36" s="13">
        <v>33</v>
      </c>
      <c r="B36" s="18"/>
      <c r="C36" s="162" t="s">
        <v>182</v>
      </c>
      <c r="D36" s="185">
        <v>54</v>
      </c>
      <c r="E36" s="20">
        <v>62</v>
      </c>
      <c r="F36" s="185">
        <v>70</v>
      </c>
      <c r="G36" s="185">
        <v>71</v>
      </c>
      <c r="H36" s="185">
        <v>57</v>
      </c>
      <c r="I36" s="185">
        <v>31</v>
      </c>
      <c r="J36" s="15">
        <f t="shared" si="0"/>
        <v>345</v>
      </c>
      <c r="K36" s="16">
        <f t="shared" si="1"/>
        <v>71.875</v>
      </c>
      <c r="L36" s="12">
        <f t="shared" si="2"/>
        <v>25</v>
      </c>
    </row>
    <row r="37" spans="1:12" ht="15.75">
      <c r="A37" s="13">
        <v>34</v>
      </c>
      <c r="B37" s="18"/>
      <c r="C37" s="162" t="s">
        <v>183</v>
      </c>
      <c r="D37" s="185">
        <v>55</v>
      </c>
      <c r="E37" s="20">
        <v>73</v>
      </c>
      <c r="F37" s="185">
        <v>71</v>
      </c>
      <c r="G37" s="185">
        <v>70</v>
      </c>
      <c r="H37" s="185">
        <v>39</v>
      </c>
      <c r="I37" s="185">
        <v>50</v>
      </c>
      <c r="J37" s="15">
        <f t="shared" si="0"/>
        <v>358</v>
      </c>
      <c r="K37" s="16">
        <f t="shared" si="1"/>
        <v>74.583333333333329</v>
      </c>
      <c r="L37" s="12">
        <f t="shared" si="2"/>
        <v>19</v>
      </c>
    </row>
    <row r="38" spans="1:12" ht="15.75">
      <c r="A38" s="13">
        <v>35</v>
      </c>
      <c r="B38" s="18"/>
      <c r="C38" s="162" t="s">
        <v>184</v>
      </c>
      <c r="D38" s="185">
        <v>65</v>
      </c>
      <c r="E38" s="20">
        <v>68</v>
      </c>
      <c r="F38" s="185">
        <v>66</v>
      </c>
      <c r="G38" s="185">
        <v>57</v>
      </c>
      <c r="H38" s="185">
        <v>56</v>
      </c>
      <c r="I38" s="185">
        <v>45</v>
      </c>
      <c r="J38" s="15">
        <f t="shared" si="0"/>
        <v>357</v>
      </c>
      <c r="K38" s="16">
        <f t="shared" si="1"/>
        <v>74.375</v>
      </c>
      <c r="L38" s="12">
        <f t="shared" si="2"/>
        <v>20</v>
      </c>
    </row>
    <row r="39" spans="1:12" ht="15.75">
      <c r="A39" s="13">
        <v>36</v>
      </c>
      <c r="B39" s="18"/>
      <c r="C39" s="162" t="s">
        <v>185</v>
      </c>
      <c r="D39" s="185">
        <v>37</v>
      </c>
      <c r="E39" s="20">
        <v>65</v>
      </c>
      <c r="F39" s="185">
        <v>57</v>
      </c>
      <c r="G39" s="185">
        <v>29</v>
      </c>
      <c r="H39" s="185">
        <v>24</v>
      </c>
      <c r="I39" s="185">
        <v>21</v>
      </c>
      <c r="J39" s="15">
        <f t="shared" si="0"/>
        <v>233</v>
      </c>
      <c r="K39" s="16">
        <f t="shared" si="1"/>
        <v>48.541666666666664</v>
      </c>
      <c r="L39" s="12">
        <f t="shared" si="2"/>
        <v>38</v>
      </c>
    </row>
    <row r="40" spans="1:12" ht="15.75">
      <c r="A40" s="13">
        <v>37</v>
      </c>
      <c r="B40" s="18"/>
      <c r="C40" s="162" t="s">
        <v>186</v>
      </c>
      <c r="D40" s="185">
        <v>45</v>
      </c>
      <c r="E40" s="20">
        <v>63</v>
      </c>
      <c r="F40" s="185">
        <v>59</v>
      </c>
      <c r="G40" s="185">
        <v>56</v>
      </c>
      <c r="H40" s="185">
        <v>39</v>
      </c>
      <c r="I40" s="185">
        <v>9</v>
      </c>
      <c r="J40" s="15">
        <f t="shared" si="0"/>
        <v>271</v>
      </c>
      <c r="K40" s="16">
        <f t="shared" si="1"/>
        <v>56.458333333333336</v>
      </c>
      <c r="L40" s="12">
        <f t="shared" si="2"/>
        <v>35</v>
      </c>
    </row>
    <row r="41" spans="1:12" ht="15.75">
      <c r="A41" s="13">
        <v>38</v>
      </c>
      <c r="B41" s="18"/>
      <c r="C41" s="162" t="s">
        <v>187</v>
      </c>
      <c r="D41" s="185">
        <v>54</v>
      </c>
      <c r="E41" s="20">
        <v>62</v>
      </c>
      <c r="F41" s="185">
        <v>70</v>
      </c>
      <c r="G41" s="185">
        <v>54</v>
      </c>
      <c r="H41" s="185">
        <v>50</v>
      </c>
      <c r="I41" s="185">
        <v>31</v>
      </c>
      <c r="J41" s="15">
        <f t="shared" ref="J41:J44" si="3">SUM(D41:I41)</f>
        <v>321</v>
      </c>
      <c r="K41" s="16">
        <f t="shared" si="1"/>
        <v>66.875</v>
      </c>
      <c r="L41" s="12">
        <f t="shared" si="2"/>
        <v>29</v>
      </c>
    </row>
    <row r="42" spans="1:12" ht="15.75">
      <c r="A42" s="19">
        <v>39</v>
      </c>
      <c r="B42" s="18"/>
      <c r="C42" s="162" t="s">
        <v>188</v>
      </c>
      <c r="D42" s="185">
        <v>58</v>
      </c>
      <c r="E42" s="20">
        <v>64</v>
      </c>
      <c r="F42" s="185">
        <v>70</v>
      </c>
      <c r="G42" s="185">
        <v>60</v>
      </c>
      <c r="H42" s="185">
        <v>63</v>
      </c>
      <c r="I42" s="185">
        <v>45</v>
      </c>
      <c r="J42" s="15">
        <f t="shared" si="3"/>
        <v>360</v>
      </c>
      <c r="K42" s="16">
        <f t="shared" si="1"/>
        <v>75</v>
      </c>
      <c r="L42" s="12">
        <f t="shared" si="2"/>
        <v>18</v>
      </c>
    </row>
    <row r="43" spans="1:12" ht="15.75">
      <c r="A43" s="19">
        <v>40</v>
      </c>
      <c r="B43" s="18"/>
      <c r="C43" s="162" t="s">
        <v>189</v>
      </c>
      <c r="D43" s="185">
        <v>51</v>
      </c>
      <c r="E43" s="20">
        <v>69</v>
      </c>
      <c r="F43" s="185">
        <v>69</v>
      </c>
      <c r="G43" s="185">
        <v>71</v>
      </c>
      <c r="H43" s="185">
        <v>59</v>
      </c>
      <c r="I43" s="185">
        <v>52</v>
      </c>
      <c r="J43" s="15">
        <f t="shared" si="3"/>
        <v>371</v>
      </c>
      <c r="K43" s="16">
        <f t="shared" si="1"/>
        <v>77.291666666666671</v>
      </c>
      <c r="L43" s="12">
        <f t="shared" si="2"/>
        <v>16</v>
      </c>
    </row>
    <row r="44" spans="1:12" ht="15.75">
      <c r="A44" s="13">
        <v>41</v>
      </c>
      <c r="B44" s="18"/>
      <c r="C44" s="173" t="s">
        <v>470</v>
      </c>
      <c r="D44" s="185">
        <v>63</v>
      </c>
      <c r="E44" s="20">
        <v>75</v>
      </c>
      <c r="F44" s="185">
        <v>53</v>
      </c>
      <c r="G44" s="185">
        <v>67</v>
      </c>
      <c r="H44" s="185">
        <v>61</v>
      </c>
      <c r="I44" s="185">
        <v>35</v>
      </c>
      <c r="J44" s="15">
        <f t="shared" si="3"/>
        <v>354</v>
      </c>
      <c r="K44" s="16">
        <f t="shared" si="1"/>
        <v>73.75</v>
      </c>
      <c r="L44" s="12">
        <f t="shared" si="2"/>
        <v>21</v>
      </c>
    </row>
    <row r="45" spans="1:12" ht="16.5" thickBot="1">
      <c r="A45" s="13">
        <v>42</v>
      </c>
      <c r="B45" s="18"/>
      <c r="C45" s="172"/>
      <c r="D45" s="20"/>
      <c r="E45" s="20"/>
      <c r="F45" s="14"/>
      <c r="G45" s="222" t="s">
        <v>505</v>
      </c>
      <c r="H45" s="222"/>
      <c r="I45" s="222"/>
      <c r="J45" s="222"/>
      <c r="K45" s="16">
        <f>AVERAGE(K4:K44)</f>
        <v>71.798780487804891</v>
      </c>
      <c r="L45" s="17"/>
    </row>
    <row r="46" spans="1:12" ht="15.75">
      <c r="A46" s="197" t="s">
        <v>4</v>
      </c>
      <c r="B46" s="198"/>
      <c r="C46" s="199"/>
      <c r="D46" s="46">
        <f>COUNTIF(D4:D44,"&gt;=0")</f>
        <v>41</v>
      </c>
      <c r="E46" s="46">
        <f t="shared" ref="E46:I46" si="4">COUNTIF(E4:E44,"&gt;=0")</f>
        <v>41</v>
      </c>
      <c r="F46" s="46">
        <f t="shared" si="4"/>
        <v>41</v>
      </c>
      <c r="G46" s="46">
        <f t="shared" si="4"/>
        <v>41</v>
      </c>
      <c r="H46" s="46">
        <f t="shared" si="4"/>
        <v>41</v>
      </c>
      <c r="I46" s="46">
        <f t="shared" si="4"/>
        <v>41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COUNTIF(D4:D44,"&gt;=27")</f>
        <v>41</v>
      </c>
      <c r="E47" s="34">
        <f t="shared" ref="E47:I47" si="5">COUNTIF(E4:E44,"&gt;=27")</f>
        <v>41</v>
      </c>
      <c r="F47" s="34">
        <f t="shared" si="5"/>
        <v>41</v>
      </c>
      <c r="G47" s="34">
        <f t="shared" si="5"/>
        <v>41</v>
      </c>
      <c r="H47" s="34">
        <f t="shared" si="5"/>
        <v>38</v>
      </c>
      <c r="I47" s="34">
        <f t="shared" si="5"/>
        <v>34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1</v>
      </c>
      <c r="E48" s="148">
        <f t="shared" ref="E48:I48" si="6">E47/E46</f>
        <v>1</v>
      </c>
      <c r="F48" s="148">
        <f t="shared" si="6"/>
        <v>1</v>
      </c>
      <c r="G48" s="148">
        <f t="shared" si="6"/>
        <v>1</v>
      </c>
      <c r="H48" s="148">
        <f t="shared" si="6"/>
        <v>0.92682926829268297</v>
      </c>
      <c r="I48" s="148">
        <f t="shared" si="6"/>
        <v>0.82926829268292679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SUM(D4:D44)*1.25/D46</f>
        <v>68.109756097560975</v>
      </c>
      <c r="E49" s="38">
        <f t="shared" ref="E49:I49" si="7">SUM(E4:E44)*1.25/E46</f>
        <v>84.268292682926827</v>
      </c>
      <c r="F49" s="38">
        <f t="shared" si="7"/>
        <v>84.481707317073173</v>
      </c>
      <c r="G49" s="38">
        <f t="shared" si="7"/>
        <v>76.676829268292678</v>
      </c>
      <c r="H49" s="38">
        <f t="shared" si="7"/>
        <v>66.371951219512198</v>
      </c>
      <c r="I49" s="38">
        <f t="shared" si="7"/>
        <v>50.884146341463413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188">
        <f>COUNTIF(D4:D44,"&lt;=80")-D51-D52-D53-D54-D55</f>
        <v>0</v>
      </c>
      <c r="E50" s="188">
        <f t="shared" ref="E50:I50" si="8">COUNTIF(E4:E44,"&lt;=80")-E51-E52-E53-E54-E55</f>
        <v>7</v>
      </c>
      <c r="F50" s="188">
        <f t="shared" si="8"/>
        <v>0</v>
      </c>
      <c r="G50" s="188">
        <f t="shared" si="8"/>
        <v>4</v>
      </c>
      <c r="H50" s="188">
        <f t="shared" si="8"/>
        <v>2</v>
      </c>
      <c r="I50" s="188">
        <f t="shared" si="8"/>
        <v>0</v>
      </c>
      <c r="J50" s="32"/>
      <c r="K50" s="38">
        <f>COUNTIF(K4:K44,"&lt;=100")-K51-K52-K53-K54-K55</f>
        <v>0</v>
      </c>
      <c r="L50" s="33"/>
    </row>
    <row r="51" spans="1:12" ht="15.75">
      <c r="A51" s="189" t="s">
        <v>497</v>
      </c>
      <c r="B51" s="190"/>
      <c r="C51" s="191"/>
      <c r="D51" s="188">
        <f>COUNTIF(D4:D44,"&lt;76")-D52-D53-D54-D55</f>
        <v>2</v>
      </c>
      <c r="E51" s="188">
        <f t="shared" ref="E51:I51" si="9">COUNTIF(E4:E44,"&lt;76")-E52-E53-E54-E55</f>
        <v>11</v>
      </c>
      <c r="F51" s="188">
        <f t="shared" si="9"/>
        <v>9</v>
      </c>
      <c r="G51" s="188">
        <f t="shared" si="9"/>
        <v>4</v>
      </c>
      <c r="H51" s="188">
        <f t="shared" si="9"/>
        <v>0</v>
      </c>
      <c r="I51" s="188">
        <f t="shared" si="9"/>
        <v>0</v>
      </c>
      <c r="J51" s="32"/>
      <c r="K51" s="38">
        <f>COUNTIF(K4:K44,"&lt;95")-K52-K53-K54-K55</f>
        <v>2</v>
      </c>
      <c r="L51" s="2"/>
    </row>
    <row r="52" spans="1:12" ht="15.75">
      <c r="A52" s="189" t="s">
        <v>479</v>
      </c>
      <c r="B52" s="190"/>
      <c r="C52" s="191"/>
      <c r="D52" s="188">
        <f>COUNTIF(D4:D44,"&lt;72")-D53-D54-D55</f>
        <v>15</v>
      </c>
      <c r="E52" s="188">
        <f t="shared" ref="E52:I52" si="10">COUNTIF(E4:E44,"&lt;72")-E53-E54-E55</f>
        <v>18</v>
      </c>
      <c r="F52" s="188">
        <f t="shared" si="10"/>
        <v>26</v>
      </c>
      <c r="G52" s="188">
        <f t="shared" si="10"/>
        <v>19</v>
      </c>
      <c r="H52" s="188">
        <f t="shared" si="10"/>
        <v>14</v>
      </c>
      <c r="I52" s="188">
        <f t="shared" si="10"/>
        <v>6</v>
      </c>
      <c r="J52" s="32"/>
      <c r="K52" s="38">
        <f>COUNTIF(K4:K44,"&lt;90")-K53-K54-K55</f>
        <v>16</v>
      </c>
      <c r="L52" s="2"/>
    </row>
    <row r="53" spans="1:12" ht="15.75">
      <c r="A53" s="189" t="s">
        <v>478</v>
      </c>
      <c r="B53" s="190"/>
      <c r="C53" s="191"/>
      <c r="D53" s="188">
        <f>COUNTIF(D4:D44,"&lt;60")-D54-D55</f>
        <v>12</v>
      </c>
      <c r="E53" s="188">
        <f t="shared" ref="E53:I53" si="11">COUNTIF(E4:E44,"&lt;60")-E54-E55</f>
        <v>3</v>
      </c>
      <c r="F53" s="188">
        <f t="shared" si="11"/>
        <v>6</v>
      </c>
      <c r="G53" s="188">
        <f t="shared" si="11"/>
        <v>9</v>
      </c>
      <c r="H53" s="188">
        <f t="shared" si="11"/>
        <v>12</v>
      </c>
      <c r="I53" s="188">
        <f t="shared" si="11"/>
        <v>9</v>
      </c>
      <c r="J53" s="32"/>
      <c r="K53" s="38">
        <f>COUNTIF(K4:K44,"&lt;75")-K54-K55</f>
        <v>16</v>
      </c>
      <c r="L53" s="2"/>
    </row>
    <row r="54" spans="1:12" ht="15.75">
      <c r="A54" s="189" t="s">
        <v>477</v>
      </c>
      <c r="B54" s="190"/>
      <c r="C54" s="191"/>
      <c r="D54" s="188">
        <f>COUNTIF(D4:D44,"&lt;48")-D55</f>
        <v>12</v>
      </c>
      <c r="E54" s="188">
        <f t="shared" ref="E54:I54" si="12">COUNTIF(E4:E44,"&lt;48")-E55</f>
        <v>2</v>
      </c>
      <c r="F54" s="188">
        <f t="shared" si="12"/>
        <v>0</v>
      </c>
      <c r="G54" s="188">
        <f t="shared" si="12"/>
        <v>5</v>
      </c>
      <c r="H54" s="188">
        <f t="shared" si="12"/>
        <v>10</v>
      </c>
      <c r="I54" s="188">
        <f t="shared" si="12"/>
        <v>19</v>
      </c>
      <c r="J54" s="32"/>
      <c r="K54" s="38">
        <f>COUNTIF(K4:K44,"&lt;60")-K55</f>
        <v>7</v>
      </c>
      <c r="L54" s="2"/>
    </row>
    <row r="55" spans="1:12" ht="16.5" thickBot="1">
      <c r="A55" s="192" t="s">
        <v>476</v>
      </c>
      <c r="B55" s="193"/>
      <c r="C55" s="194"/>
      <c r="D55" s="34">
        <f>COUNTIF(D4:D44,"&lt;27")</f>
        <v>0</v>
      </c>
      <c r="E55" s="34">
        <f t="shared" ref="E55:I55" si="13">COUNTIF(E4:E44,"&lt;27")</f>
        <v>0</v>
      </c>
      <c r="F55" s="34">
        <f t="shared" si="13"/>
        <v>0</v>
      </c>
      <c r="G55" s="34">
        <f t="shared" si="13"/>
        <v>0</v>
      </c>
      <c r="H55" s="34">
        <f t="shared" si="13"/>
        <v>3</v>
      </c>
      <c r="I55" s="34">
        <f t="shared" si="13"/>
        <v>7</v>
      </c>
      <c r="J55" s="184"/>
      <c r="K55" s="34">
        <f>COUNTIF(K4:K44,"&lt;33")</f>
        <v>0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475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4:C42" name="Range1_2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5:J45"/>
  </mergeCells>
  <conditionalFormatting sqref="C4:C42">
    <cfRule type="cellIs" dxfId="32" priority="21" stopIfTrue="1" operator="equal">
      <formula>0</formula>
    </cfRule>
  </conditionalFormatting>
  <conditionalFormatting sqref="C4:C43">
    <cfRule type="cellIs" dxfId="31" priority="19" stopIfTrue="1" operator="equal">
      <formula>0</formula>
    </cfRule>
  </conditionalFormatting>
  <conditionalFormatting sqref="D4:G45 H4:H44">
    <cfRule type="cellIs" dxfId="30" priority="9" operator="lessThan">
      <formula>17</formula>
    </cfRule>
  </conditionalFormatting>
  <conditionalFormatting sqref="D4:I44">
    <cfRule type="cellIs" dxfId="29" priority="1" operator="lessThan">
      <formula>27</formula>
    </cfRule>
  </conditionalFormatting>
  <dataValidations count="1">
    <dataValidation type="whole" allowBlank="1" showInputMessage="1" showErrorMessage="1" error="DECIMAL NOT ACCEPTED." sqref="D4:D44 F4:I44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6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8"/>
  <sheetViews>
    <sheetView view="pageBreakPreview" topLeftCell="A34" zoomScaleSheetLayoutView="100" workbookViewId="0">
      <selection activeCell="S50" sqref="S50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12" width="6.285156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504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62" t="s">
        <v>270</v>
      </c>
      <c r="D4" s="185">
        <v>74</v>
      </c>
      <c r="E4" s="185">
        <v>80</v>
      </c>
      <c r="F4" s="185">
        <v>69</v>
      </c>
      <c r="G4" s="185">
        <v>79</v>
      </c>
      <c r="H4" s="185">
        <v>76</v>
      </c>
      <c r="I4" s="185">
        <v>66</v>
      </c>
      <c r="J4" s="15">
        <f t="shared" ref="J4:J41" si="0">SUM(D4:I4)</f>
        <v>444</v>
      </c>
      <c r="K4" s="16">
        <f>J4/480*100</f>
        <v>92.5</v>
      </c>
      <c r="L4" s="12">
        <f>RANK(K4,K$4:K$44)</f>
        <v>3</v>
      </c>
    </row>
    <row r="5" spans="1:12" ht="15.75">
      <c r="A5" s="13">
        <v>2</v>
      </c>
      <c r="B5" s="7"/>
      <c r="C5" s="162" t="s">
        <v>271</v>
      </c>
      <c r="D5" s="185">
        <v>27</v>
      </c>
      <c r="E5" s="185">
        <v>54</v>
      </c>
      <c r="F5" s="185">
        <v>63</v>
      </c>
      <c r="G5" s="185">
        <v>38</v>
      </c>
      <c r="H5" s="185">
        <v>30</v>
      </c>
      <c r="I5" s="185">
        <v>5</v>
      </c>
      <c r="J5" s="15">
        <f t="shared" si="0"/>
        <v>217</v>
      </c>
      <c r="K5" s="16">
        <f t="shared" ref="K5:K44" si="1">J5/480*100</f>
        <v>45.208333333333336</v>
      </c>
      <c r="L5" s="12">
        <f t="shared" ref="L5:L44" si="2">RANK(K5,K$4:K$44)</f>
        <v>39</v>
      </c>
    </row>
    <row r="6" spans="1:12" ht="15.75">
      <c r="A6" s="13">
        <v>3</v>
      </c>
      <c r="B6" s="7"/>
      <c r="C6" s="162" t="s">
        <v>272</v>
      </c>
      <c r="D6" s="185">
        <v>48</v>
      </c>
      <c r="E6" s="185">
        <v>76</v>
      </c>
      <c r="F6" s="185">
        <v>72</v>
      </c>
      <c r="G6" s="185">
        <v>63</v>
      </c>
      <c r="H6" s="185">
        <v>64</v>
      </c>
      <c r="I6" s="185">
        <v>60</v>
      </c>
      <c r="J6" s="15">
        <f t="shared" si="0"/>
        <v>383</v>
      </c>
      <c r="K6" s="16">
        <f t="shared" si="1"/>
        <v>79.791666666666671</v>
      </c>
      <c r="L6" s="12">
        <f t="shared" si="2"/>
        <v>17</v>
      </c>
    </row>
    <row r="7" spans="1:12" ht="15.75">
      <c r="A7" s="13">
        <v>4</v>
      </c>
      <c r="B7" s="7"/>
      <c r="C7" s="162" t="s">
        <v>273</v>
      </c>
      <c r="D7" s="185">
        <v>68</v>
      </c>
      <c r="E7" s="185">
        <v>73</v>
      </c>
      <c r="F7" s="185">
        <v>63</v>
      </c>
      <c r="G7" s="185">
        <v>65</v>
      </c>
      <c r="H7" s="185">
        <v>68</v>
      </c>
      <c r="I7" s="185">
        <v>60</v>
      </c>
      <c r="J7" s="15">
        <f t="shared" si="0"/>
        <v>397</v>
      </c>
      <c r="K7" s="16">
        <f t="shared" si="1"/>
        <v>82.708333333333329</v>
      </c>
      <c r="L7" s="12">
        <f t="shared" si="2"/>
        <v>11</v>
      </c>
    </row>
    <row r="8" spans="1:12" ht="15.75">
      <c r="A8" s="13">
        <v>5</v>
      </c>
      <c r="B8" s="18"/>
      <c r="C8" s="162" t="s">
        <v>274</v>
      </c>
      <c r="D8" s="185">
        <v>42</v>
      </c>
      <c r="E8" s="185">
        <v>57</v>
      </c>
      <c r="F8" s="185">
        <v>53</v>
      </c>
      <c r="G8" s="185">
        <v>43</v>
      </c>
      <c r="H8" s="185">
        <v>43</v>
      </c>
      <c r="I8" s="185">
        <v>8</v>
      </c>
      <c r="J8" s="15">
        <f t="shared" si="0"/>
        <v>246</v>
      </c>
      <c r="K8" s="16">
        <f t="shared" si="1"/>
        <v>51.249999999999993</v>
      </c>
      <c r="L8" s="12">
        <f t="shared" si="2"/>
        <v>31</v>
      </c>
    </row>
    <row r="9" spans="1:12" ht="15.75">
      <c r="A9" s="13">
        <v>6</v>
      </c>
      <c r="B9" s="18"/>
      <c r="C9" s="162" t="s">
        <v>275</v>
      </c>
      <c r="D9" s="185">
        <v>51</v>
      </c>
      <c r="E9" s="185">
        <v>63</v>
      </c>
      <c r="F9" s="185">
        <v>53</v>
      </c>
      <c r="G9" s="185">
        <v>61</v>
      </c>
      <c r="H9" s="185">
        <v>48</v>
      </c>
      <c r="I9" s="185">
        <v>14</v>
      </c>
      <c r="J9" s="15">
        <f t="shared" si="0"/>
        <v>290</v>
      </c>
      <c r="K9" s="16">
        <f t="shared" si="1"/>
        <v>60.416666666666664</v>
      </c>
      <c r="L9" s="12">
        <f t="shared" si="2"/>
        <v>29</v>
      </c>
    </row>
    <row r="10" spans="1:12" ht="15.75">
      <c r="A10" s="19">
        <v>7</v>
      </c>
      <c r="B10" s="18"/>
      <c r="C10" s="162" t="s">
        <v>276</v>
      </c>
      <c r="D10" s="185">
        <v>48</v>
      </c>
      <c r="E10" s="185">
        <v>73</v>
      </c>
      <c r="F10" s="185">
        <v>72</v>
      </c>
      <c r="G10" s="185">
        <v>66</v>
      </c>
      <c r="H10" s="185">
        <v>41</v>
      </c>
      <c r="I10" s="185">
        <v>19</v>
      </c>
      <c r="J10" s="15">
        <f t="shared" si="0"/>
        <v>319</v>
      </c>
      <c r="K10" s="16">
        <f t="shared" si="1"/>
        <v>66.458333333333329</v>
      </c>
      <c r="L10" s="12">
        <f t="shared" si="2"/>
        <v>26</v>
      </c>
    </row>
    <row r="11" spans="1:12" ht="15.75">
      <c r="A11" s="19">
        <v>8</v>
      </c>
      <c r="B11" s="18"/>
      <c r="C11" s="162" t="s">
        <v>277</v>
      </c>
      <c r="D11" s="185">
        <v>27</v>
      </c>
      <c r="E11" s="185">
        <v>40</v>
      </c>
      <c r="F11" s="185">
        <v>66</v>
      </c>
      <c r="G11" s="185">
        <v>47</v>
      </c>
      <c r="H11" s="185">
        <v>39</v>
      </c>
      <c r="I11" s="185">
        <v>27</v>
      </c>
      <c r="J11" s="15">
        <f t="shared" si="0"/>
        <v>246</v>
      </c>
      <c r="K11" s="16">
        <f t="shared" si="1"/>
        <v>51.249999999999993</v>
      </c>
      <c r="L11" s="12">
        <f t="shared" si="2"/>
        <v>31</v>
      </c>
    </row>
    <row r="12" spans="1:12" ht="15.75">
      <c r="A12" s="19">
        <v>9</v>
      </c>
      <c r="B12" s="18"/>
      <c r="C12" s="162" t="s">
        <v>278</v>
      </c>
      <c r="D12" s="185">
        <v>33</v>
      </c>
      <c r="E12" s="185">
        <v>66</v>
      </c>
      <c r="F12" s="185">
        <v>49</v>
      </c>
      <c r="G12" s="185">
        <v>35</v>
      </c>
      <c r="H12" s="185">
        <v>31</v>
      </c>
      <c r="I12" s="185">
        <v>21</v>
      </c>
      <c r="J12" s="15">
        <f t="shared" si="0"/>
        <v>235</v>
      </c>
      <c r="K12" s="16">
        <f t="shared" si="1"/>
        <v>48.958333333333329</v>
      </c>
      <c r="L12" s="12">
        <f t="shared" si="2"/>
        <v>36</v>
      </c>
    </row>
    <row r="13" spans="1:12" ht="15.75">
      <c r="A13" s="19">
        <v>10</v>
      </c>
      <c r="B13" s="18"/>
      <c r="C13" s="163" t="s">
        <v>279</v>
      </c>
      <c r="D13" s="185">
        <v>52</v>
      </c>
      <c r="E13" s="185">
        <v>75</v>
      </c>
      <c r="F13" s="185">
        <v>68</v>
      </c>
      <c r="G13" s="185">
        <v>73</v>
      </c>
      <c r="H13" s="185">
        <v>72</v>
      </c>
      <c r="I13" s="185">
        <v>52</v>
      </c>
      <c r="J13" s="15">
        <f t="shared" si="0"/>
        <v>392</v>
      </c>
      <c r="K13" s="16">
        <f t="shared" si="1"/>
        <v>81.666666666666671</v>
      </c>
      <c r="L13" s="12">
        <f t="shared" si="2"/>
        <v>14</v>
      </c>
    </row>
    <row r="14" spans="1:12" ht="15.75">
      <c r="A14" s="19">
        <v>11</v>
      </c>
      <c r="B14" s="18"/>
      <c r="C14" s="162" t="s">
        <v>280</v>
      </c>
      <c r="D14" s="185">
        <v>32</v>
      </c>
      <c r="E14" s="185">
        <v>31</v>
      </c>
      <c r="F14" s="185">
        <v>43</v>
      </c>
      <c r="G14" s="185">
        <v>23</v>
      </c>
      <c r="H14" s="185">
        <v>32</v>
      </c>
      <c r="I14" s="185">
        <v>14</v>
      </c>
      <c r="J14" s="15">
        <f t="shared" si="0"/>
        <v>175</v>
      </c>
      <c r="K14" s="16">
        <f t="shared" si="1"/>
        <v>36.458333333333329</v>
      </c>
      <c r="L14" s="12">
        <f t="shared" si="2"/>
        <v>41</v>
      </c>
    </row>
    <row r="15" spans="1:12" ht="15.75">
      <c r="A15" s="19">
        <v>12</v>
      </c>
      <c r="B15" s="18"/>
      <c r="C15" s="162" t="s">
        <v>281</v>
      </c>
      <c r="D15" s="185">
        <v>41</v>
      </c>
      <c r="E15" s="185">
        <v>43</v>
      </c>
      <c r="F15" s="185">
        <v>43</v>
      </c>
      <c r="G15" s="185">
        <v>44</v>
      </c>
      <c r="H15" s="185">
        <v>51</v>
      </c>
      <c r="I15" s="185">
        <v>21</v>
      </c>
      <c r="J15" s="15">
        <f t="shared" si="0"/>
        <v>243</v>
      </c>
      <c r="K15" s="16">
        <f t="shared" si="1"/>
        <v>50.625</v>
      </c>
      <c r="L15" s="12">
        <f t="shared" si="2"/>
        <v>34</v>
      </c>
    </row>
    <row r="16" spans="1:12" ht="15.75">
      <c r="A16" s="19">
        <v>13</v>
      </c>
      <c r="B16" s="18"/>
      <c r="C16" s="162" t="s">
        <v>282</v>
      </c>
      <c r="D16" s="185">
        <v>44</v>
      </c>
      <c r="E16" s="185">
        <v>62</v>
      </c>
      <c r="F16" s="185">
        <v>67</v>
      </c>
      <c r="G16" s="185">
        <v>61</v>
      </c>
      <c r="H16" s="185">
        <v>48</v>
      </c>
      <c r="I16" s="185">
        <v>29</v>
      </c>
      <c r="J16" s="15">
        <f t="shared" si="0"/>
        <v>311</v>
      </c>
      <c r="K16" s="16">
        <f t="shared" si="1"/>
        <v>64.791666666666671</v>
      </c>
      <c r="L16" s="12">
        <f t="shared" si="2"/>
        <v>27</v>
      </c>
    </row>
    <row r="17" spans="1:12" ht="15.75">
      <c r="A17" s="19">
        <v>14</v>
      </c>
      <c r="B17" s="18"/>
      <c r="C17" s="162" t="s">
        <v>283</v>
      </c>
      <c r="D17" s="185">
        <v>62</v>
      </c>
      <c r="E17" s="185">
        <v>78</v>
      </c>
      <c r="F17" s="185">
        <v>70</v>
      </c>
      <c r="G17" s="185">
        <v>78</v>
      </c>
      <c r="H17" s="185">
        <v>68</v>
      </c>
      <c r="I17" s="185">
        <v>50</v>
      </c>
      <c r="J17" s="15">
        <f t="shared" si="0"/>
        <v>406</v>
      </c>
      <c r="K17" s="16">
        <f t="shared" si="1"/>
        <v>84.583333333333329</v>
      </c>
      <c r="L17" s="12">
        <f t="shared" si="2"/>
        <v>8</v>
      </c>
    </row>
    <row r="18" spans="1:12" ht="15.75">
      <c r="A18" s="19">
        <v>15</v>
      </c>
      <c r="B18" s="18"/>
      <c r="C18" s="162" t="s">
        <v>284</v>
      </c>
      <c r="D18" s="185">
        <v>65</v>
      </c>
      <c r="E18" s="185">
        <v>76</v>
      </c>
      <c r="F18" s="185">
        <v>69</v>
      </c>
      <c r="G18" s="185">
        <v>57</v>
      </c>
      <c r="H18" s="185">
        <v>69</v>
      </c>
      <c r="I18" s="185">
        <v>50</v>
      </c>
      <c r="J18" s="15">
        <f t="shared" si="0"/>
        <v>386</v>
      </c>
      <c r="K18" s="16">
        <f t="shared" si="1"/>
        <v>80.416666666666671</v>
      </c>
      <c r="L18" s="12">
        <f t="shared" si="2"/>
        <v>16</v>
      </c>
    </row>
    <row r="19" spans="1:12" ht="15.75">
      <c r="A19" s="19">
        <v>16</v>
      </c>
      <c r="B19" s="18"/>
      <c r="C19" s="162" t="s">
        <v>285</v>
      </c>
      <c r="D19" s="185">
        <v>71</v>
      </c>
      <c r="E19" s="185">
        <v>76</v>
      </c>
      <c r="F19" s="185">
        <v>76</v>
      </c>
      <c r="G19" s="185">
        <v>78</v>
      </c>
      <c r="H19" s="185">
        <v>74</v>
      </c>
      <c r="I19" s="185">
        <v>60</v>
      </c>
      <c r="J19" s="15">
        <f t="shared" si="0"/>
        <v>435</v>
      </c>
      <c r="K19" s="16">
        <f t="shared" si="1"/>
        <v>90.625</v>
      </c>
      <c r="L19" s="12">
        <f t="shared" si="2"/>
        <v>4</v>
      </c>
    </row>
    <row r="20" spans="1:12" ht="15.75">
      <c r="A20" s="19">
        <v>17</v>
      </c>
      <c r="B20" s="18"/>
      <c r="C20" s="162" t="s">
        <v>286</v>
      </c>
      <c r="D20" s="185">
        <v>74</v>
      </c>
      <c r="E20" s="185">
        <v>78</v>
      </c>
      <c r="F20" s="185">
        <v>70</v>
      </c>
      <c r="G20" s="185">
        <v>80</v>
      </c>
      <c r="H20" s="185">
        <v>74</v>
      </c>
      <c r="I20" s="185">
        <v>72</v>
      </c>
      <c r="J20" s="15">
        <f t="shared" si="0"/>
        <v>448</v>
      </c>
      <c r="K20" s="16">
        <f t="shared" si="1"/>
        <v>93.333333333333329</v>
      </c>
      <c r="L20" s="12">
        <f t="shared" si="2"/>
        <v>2</v>
      </c>
    </row>
    <row r="21" spans="1:12" ht="15.75">
      <c r="A21" s="19">
        <v>18</v>
      </c>
      <c r="B21" s="18"/>
      <c r="C21" s="162" t="s">
        <v>287</v>
      </c>
      <c r="D21" s="185">
        <v>53</v>
      </c>
      <c r="E21" s="185">
        <v>70</v>
      </c>
      <c r="F21" s="185">
        <v>67</v>
      </c>
      <c r="G21" s="185">
        <v>62</v>
      </c>
      <c r="H21" s="185">
        <v>58</v>
      </c>
      <c r="I21" s="185">
        <v>29</v>
      </c>
      <c r="J21" s="15">
        <f t="shared" si="0"/>
        <v>339</v>
      </c>
      <c r="K21" s="16">
        <f t="shared" si="1"/>
        <v>70.625</v>
      </c>
      <c r="L21" s="12">
        <f t="shared" si="2"/>
        <v>22</v>
      </c>
    </row>
    <row r="22" spans="1:12" ht="15.75">
      <c r="A22" s="19">
        <v>19</v>
      </c>
      <c r="B22" s="18"/>
      <c r="C22" s="162" t="s">
        <v>288</v>
      </c>
      <c r="D22" s="185">
        <v>22</v>
      </c>
      <c r="E22" s="185">
        <v>27</v>
      </c>
      <c r="F22" s="185">
        <v>75</v>
      </c>
      <c r="G22" s="185">
        <v>40</v>
      </c>
      <c r="H22" s="185">
        <v>56</v>
      </c>
      <c r="I22" s="185">
        <v>16</v>
      </c>
      <c r="J22" s="15">
        <f t="shared" si="0"/>
        <v>236</v>
      </c>
      <c r="K22" s="16">
        <f t="shared" si="1"/>
        <v>49.166666666666664</v>
      </c>
      <c r="L22" s="12">
        <f t="shared" si="2"/>
        <v>35</v>
      </c>
    </row>
    <row r="23" spans="1:12" ht="15.75">
      <c r="A23" s="19">
        <v>20</v>
      </c>
      <c r="B23" s="18"/>
      <c r="C23" s="162" t="s">
        <v>289</v>
      </c>
      <c r="D23" s="185">
        <v>44</v>
      </c>
      <c r="E23" s="185">
        <v>51</v>
      </c>
      <c r="F23" s="185">
        <v>64</v>
      </c>
      <c r="G23" s="185">
        <v>54</v>
      </c>
      <c r="H23" s="185">
        <v>51</v>
      </c>
      <c r="I23" s="185">
        <v>18</v>
      </c>
      <c r="J23" s="15">
        <f t="shared" si="0"/>
        <v>282</v>
      </c>
      <c r="K23" s="16">
        <f t="shared" si="1"/>
        <v>58.75</v>
      </c>
      <c r="L23" s="12">
        <f t="shared" si="2"/>
        <v>30</v>
      </c>
    </row>
    <row r="24" spans="1:12" ht="15.75">
      <c r="A24" s="19">
        <v>21</v>
      </c>
      <c r="B24" s="7"/>
      <c r="C24" s="162" t="s">
        <v>290</v>
      </c>
      <c r="D24" s="185">
        <v>62</v>
      </c>
      <c r="E24" s="185">
        <v>77</v>
      </c>
      <c r="F24" s="185">
        <v>75</v>
      </c>
      <c r="G24" s="185">
        <v>75</v>
      </c>
      <c r="H24" s="185">
        <v>56</v>
      </c>
      <c r="I24" s="185">
        <v>55</v>
      </c>
      <c r="J24" s="15">
        <f t="shared" si="0"/>
        <v>400</v>
      </c>
      <c r="K24" s="16">
        <f t="shared" si="1"/>
        <v>83.333333333333343</v>
      </c>
      <c r="L24" s="12">
        <f t="shared" si="2"/>
        <v>10</v>
      </c>
    </row>
    <row r="25" spans="1:12" ht="15.75">
      <c r="A25" s="19">
        <v>22</v>
      </c>
      <c r="B25" s="7"/>
      <c r="C25" s="162" t="s">
        <v>291</v>
      </c>
      <c r="D25" s="185">
        <v>41</v>
      </c>
      <c r="E25" s="185">
        <v>64</v>
      </c>
      <c r="F25" s="185">
        <v>74</v>
      </c>
      <c r="G25" s="185">
        <v>56</v>
      </c>
      <c r="H25" s="185">
        <v>47</v>
      </c>
      <c r="I25" s="185">
        <v>28</v>
      </c>
      <c r="J25" s="15">
        <f t="shared" si="0"/>
        <v>310</v>
      </c>
      <c r="K25" s="16">
        <f t="shared" si="1"/>
        <v>64.583333333333343</v>
      </c>
      <c r="L25" s="12">
        <f t="shared" si="2"/>
        <v>28</v>
      </c>
    </row>
    <row r="26" spans="1:12" ht="15.75">
      <c r="A26" s="19">
        <v>23</v>
      </c>
      <c r="B26" s="7"/>
      <c r="C26" s="162" t="s">
        <v>292</v>
      </c>
      <c r="D26" s="185">
        <v>37</v>
      </c>
      <c r="E26" s="185">
        <v>57</v>
      </c>
      <c r="F26" s="185">
        <v>60</v>
      </c>
      <c r="G26" s="185">
        <v>27</v>
      </c>
      <c r="H26" s="185">
        <v>36</v>
      </c>
      <c r="I26" s="185">
        <v>11</v>
      </c>
      <c r="J26" s="15">
        <f t="shared" si="0"/>
        <v>228</v>
      </c>
      <c r="K26" s="16">
        <f t="shared" si="1"/>
        <v>47.5</v>
      </c>
      <c r="L26" s="12">
        <f t="shared" si="2"/>
        <v>37</v>
      </c>
    </row>
    <row r="27" spans="1:12" ht="15.75">
      <c r="A27" s="19">
        <v>24</v>
      </c>
      <c r="B27" s="7"/>
      <c r="C27" s="162" t="s">
        <v>293</v>
      </c>
      <c r="D27" s="185">
        <v>37</v>
      </c>
      <c r="E27" s="185">
        <v>46</v>
      </c>
      <c r="F27" s="185">
        <v>62</v>
      </c>
      <c r="G27" s="185">
        <v>33</v>
      </c>
      <c r="H27" s="185">
        <v>33</v>
      </c>
      <c r="I27" s="185">
        <v>9</v>
      </c>
      <c r="J27" s="15">
        <f t="shared" si="0"/>
        <v>220</v>
      </c>
      <c r="K27" s="16">
        <f t="shared" si="1"/>
        <v>45.833333333333329</v>
      </c>
      <c r="L27" s="12">
        <f t="shared" si="2"/>
        <v>38</v>
      </c>
    </row>
    <row r="28" spans="1:12" ht="15.75">
      <c r="A28" s="19">
        <v>25</v>
      </c>
      <c r="B28" s="7"/>
      <c r="C28" s="162" t="s">
        <v>294</v>
      </c>
      <c r="D28" s="185">
        <v>54</v>
      </c>
      <c r="E28" s="185">
        <v>77</v>
      </c>
      <c r="F28" s="185">
        <v>59</v>
      </c>
      <c r="G28" s="185">
        <v>52</v>
      </c>
      <c r="H28" s="185">
        <v>66</v>
      </c>
      <c r="I28" s="185">
        <v>52</v>
      </c>
      <c r="J28" s="15">
        <f t="shared" si="0"/>
        <v>360</v>
      </c>
      <c r="K28" s="16">
        <f t="shared" si="1"/>
        <v>75</v>
      </c>
      <c r="L28" s="12">
        <f t="shared" si="2"/>
        <v>20</v>
      </c>
    </row>
    <row r="29" spans="1:12" ht="15.75">
      <c r="A29" s="19">
        <v>26</v>
      </c>
      <c r="B29" s="18"/>
      <c r="C29" s="162" t="s">
        <v>295</v>
      </c>
      <c r="D29" s="185">
        <v>65</v>
      </c>
      <c r="E29" s="185">
        <v>75</v>
      </c>
      <c r="F29" s="185">
        <v>70</v>
      </c>
      <c r="G29" s="185">
        <v>71</v>
      </c>
      <c r="H29" s="185">
        <v>51</v>
      </c>
      <c r="I29" s="185">
        <v>55</v>
      </c>
      <c r="J29" s="15">
        <f t="shared" si="0"/>
        <v>387</v>
      </c>
      <c r="K29" s="16">
        <f t="shared" si="1"/>
        <v>80.625</v>
      </c>
      <c r="L29" s="12">
        <f t="shared" si="2"/>
        <v>15</v>
      </c>
    </row>
    <row r="30" spans="1:12" ht="15.75">
      <c r="A30" s="19">
        <v>27</v>
      </c>
      <c r="B30" s="18"/>
      <c r="C30" s="162" t="s">
        <v>296</v>
      </c>
      <c r="D30" s="185">
        <v>71</v>
      </c>
      <c r="E30" s="185">
        <v>74</v>
      </c>
      <c r="F30" s="185">
        <v>70</v>
      </c>
      <c r="G30" s="185">
        <v>70</v>
      </c>
      <c r="H30" s="185">
        <v>66</v>
      </c>
      <c r="I30" s="185">
        <v>57</v>
      </c>
      <c r="J30" s="15">
        <f t="shared" si="0"/>
        <v>408</v>
      </c>
      <c r="K30" s="16">
        <f t="shared" si="1"/>
        <v>85</v>
      </c>
      <c r="L30" s="12">
        <f t="shared" si="2"/>
        <v>7</v>
      </c>
    </row>
    <row r="31" spans="1:12" ht="15.75">
      <c r="A31" s="19">
        <v>28</v>
      </c>
      <c r="B31" s="7"/>
      <c r="C31" s="163" t="s">
        <v>297</v>
      </c>
      <c r="D31" s="185">
        <v>65</v>
      </c>
      <c r="E31" s="185">
        <v>75</v>
      </c>
      <c r="F31" s="185">
        <v>69</v>
      </c>
      <c r="G31" s="185">
        <v>53</v>
      </c>
      <c r="H31" s="185">
        <v>45</v>
      </c>
      <c r="I31" s="185">
        <v>30</v>
      </c>
      <c r="J31" s="15">
        <f t="shared" si="0"/>
        <v>337</v>
      </c>
      <c r="K31" s="16">
        <f t="shared" si="1"/>
        <v>70.208333333333329</v>
      </c>
      <c r="L31" s="12">
        <f t="shared" si="2"/>
        <v>23</v>
      </c>
    </row>
    <row r="32" spans="1:12" ht="15.75">
      <c r="A32" s="19">
        <v>29</v>
      </c>
      <c r="B32" s="7"/>
      <c r="C32" s="162" t="s">
        <v>298</v>
      </c>
      <c r="D32" s="185">
        <v>28</v>
      </c>
      <c r="E32" s="185">
        <v>45</v>
      </c>
      <c r="F32" s="185">
        <v>62</v>
      </c>
      <c r="G32" s="185">
        <v>13</v>
      </c>
      <c r="H32" s="185">
        <v>27</v>
      </c>
      <c r="I32" s="185">
        <v>9</v>
      </c>
      <c r="J32" s="15">
        <f t="shared" si="0"/>
        <v>184</v>
      </c>
      <c r="K32" s="16">
        <f t="shared" si="1"/>
        <v>38.333333333333336</v>
      </c>
      <c r="L32" s="12">
        <f t="shared" si="2"/>
        <v>40</v>
      </c>
    </row>
    <row r="33" spans="1:12" ht="15.75">
      <c r="A33" s="19">
        <v>30</v>
      </c>
      <c r="B33" s="7"/>
      <c r="C33" s="162" t="s">
        <v>299</v>
      </c>
      <c r="D33" s="185">
        <v>32</v>
      </c>
      <c r="E33" s="185">
        <v>45</v>
      </c>
      <c r="F33" s="185">
        <v>45</v>
      </c>
      <c r="G33" s="185">
        <v>66</v>
      </c>
      <c r="H33" s="185">
        <v>44</v>
      </c>
      <c r="I33" s="185">
        <v>13</v>
      </c>
      <c r="J33" s="15">
        <f t="shared" si="0"/>
        <v>245</v>
      </c>
      <c r="K33" s="16">
        <f t="shared" si="1"/>
        <v>51.041666666666664</v>
      </c>
      <c r="L33" s="12">
        <f t="shared" si="2"/>
        <v>33</v>
      </c>
    </row>
    <row r="34" spans="1:12" ht="15.75">
      <c r="A34" s="19">
        <v>31</v>
      </c>
      <c r="B34" s="7"/>
      <c r="C34" s="162" t="s">
        <v>300</v>
      </c>
      <c r="D34" s="185">
        <v>69</v>
      </c>
      <c r="E34" s="185">
        <v>78</v>
      </c>
      <c r="F34" s="185">
        <v>76</v>
      </c>
      <c r="G34" s="185">
        <v>78</v>
      </c>
      <c r="H34" s="185">
        <v>66</v>
      </c>
      <c r="I34" s="185">
        <v>65</v>
      </c>
      <c r="J34" s="15">
        <f t="shared" si="0"/>
        <v>432</v>
      </c>
      <c r="K34" s="16">
        <f t="shared" si="1"/>
        <v>90</v>
      </c>
      <c r="L34" s="12">
        <f t="shared" si="2"/>
        <v>6</v>
      </c>
    </row>
    <row r="35" spans="1:12" ht="15.75">
      <c r="A35" s="19">
        <v>32</v>
      </c>
      <c r="B35" s="7"/>
      <c r="C35" s="162" t="s">
        <v>301</v>
      </c>
      <c r="D35" s="185">
        <v>71</v>
      </c>
      <c r="E35" s="185">
        <v>78</v>
      </c>
      <c r="F35" s="185">
        <v>70</v>
      </c>
      <c r="G35" s="185">
        <v>73</v>
      </c>
      <c r="H35" s="185">
        <v>74</v>
      </c>
      <c r="I35" s="185">
        <v>67</v>
      </c>
      <c r="J35" s="15">
        <f t="shared" si="0"/>
        <v>433</v>
      </c>
      <c r="K35" s="16">
        <f t="shared" si="1"/>
        <v>90.208333333333329</v>
      </c>
      <c r="L35" s="12">
        <f t="shared" si="2"/>
        <v>5</v>
      </c>
    </row>
    <row r="36" spans="1:12" ht="15.75">
      <c r="A36" s="19">
        <v>33</v>
      </c>
      <c r="B36" s="18"/>
      <c r="C36" s="162" t="s">
        <v>302</v>
      </c>
      <c r="D36" s="185">
        <v>48</v>
      </c>
      <c r="E36" s="185">
        <v>68</v>
      </c>
      <c r="F36" s="185">
        <v>62</v>
      </c>
      <c r="G36" s="185">
        <v>65</v>
      </c>
      <c r="H36" s="185">
        <v>61</v>
      </c>
      <c r="I36" s="185">
        <v>31</v>
      </c>
      <c r="J36" s="15">
        <f t="shared" si="0"/>
        <v>335</v>
      </c>
      <c r="K36" s="16">
        <f t="shared" si="1"/>
        <v>69.791666666666657</v>
      </c>
      <c r="L36" s="12">
        <f t="shared" si="2"/>
        <v>24</v>
      </c>
    </row>
    <row r="37" spans="1:12" ht="15.75">
      <c r="A37" s="19">
        <v>34</v>
      </c>
      <c r="B37" s="18"/>
      <c r="C37" s="162" t="s">
        <v>471</v>
      </c>
      <c r="D37" s="185">
        <v>70</v>
      </c>
      <c r="E37" s="185">
        <v>76</v>
      </c>
      <c r="F37" s="185">
        <v>68</v>
      </c>
      <c r="G37" s="185">
        <v>78</v>
      </c>
      <c r="H37" s="185">
        <v>61</v>
      </c>
      <c r="I37" s="185">
        <v>44</v>
      </c>
      <c r="J37" s="15">
        <f t="shared" si="0"/>
        <v>397</v>
      </c>
      <c r="K37" s="16">
        <f t="shared" si="1"/>
        <v>82.708333333333329</v>
      </c>
      <c r="L37" s="12">
        <f t="shared" si="2"/>
        <v>11</v>
      </c>
    </row>
    <row r="38" spans="1:12" ht="15.75">
      <c r="A38" s="19">
        <v>35</v>
      </c>
      <c r="B38" s="18"/>
      <c r="C38" s="162" t="s">
        <v>303</v>
      </c>
      <c r="D38" s="185">
        <v>74</v>
      </c>
      <c r="E38" s="185">
        <v>77</v>
      </c>
      <c r="F38" s="185">
        <v>70</v>
      </c>
      <c r="G38" s="185">
        <v>79</v>
      </c>
      <c r="H38" s="185">
        <v>75</v>
      </c>
      <c r="I38" s="185">
        <v>75</v>
      </c>
      <c r="J38" s="15">
        <f t="shared" si="0"/>
        <v>450</v>
      </c>
      <c r="K38" s="16">
        <f t="shared" si="1"/>
        <v>93.75</v>
      </c>
      <c r="L38" s="12">
        <f t="shared" si="2"/>
        <v>1</v>
      </c>
    </row>
    <row r="39" spans="1:12" ht="15.75">
      <c r="A39" s="19">
        <v>36</v>
      </c>
      <c r="B39" s="18"/>
      <c r="C39" s="164" t="s">
        <v>304</v>
      </c>
      <c r="D39" s="185">
        <v>57</v>
      </c>
      <c r="E39" s="185">
        <v>78</v>
      </c>
      <c r="F39" s="185">
        <v>71</v>
      </c>
      <c r="G39" s="185">
        <v>77</v>
      </c>
      <c r="H39" s="185">
        <v>60</v>
      </c>
      <c r="I39" s="185">
        <v>53</v>
      </c>
      <c r="J39" s="15">
        <f t="shared" si="0"/>
        <v>396</v>
      </c>
      <c r="K39" s="16">
        <f t="shared" si="1"/>
        <v>82.5</v>
      </c>
      <c r="L39" s="12">
        <f t="shared" si="2"/>
        <v>13</v>
      </c>
    </row>
    <row r="40" spans="1:12" ht="15.75">
      <c r="A40" s="19">
        <v>37</v>
      </c>
      <c r="B40" s="18"/>
      <c r="C40" s="162" t="s">
        <v>305</v>
      </c>
      <c r="D40" s="185">
        <v>58</v>
      </c>
      <c r="E40" s="185">
        <v>70</v>
      </c>
      <c r="F40" s="185">
        <v>65</v>
      </c>
      <c r="G40" s="185">
        <v>60</v>
      </c>
      <c r="H40" s="185">
        <v>50</v>
      </c>
      <c r="I40" s="185">
        <v>43</v>
      </c>
      <c r="J40" s="15">
        <f t="shared" si="0"/>
        <v>346</v>
      </c>
      <c r="K40" s="16">
        <f t="shared" si="1"/>
        <v>72.083333333333329</v>
      </c>
      <c r="L40" s="12">
        <f t="shared" si="2"/>
        <v>21</v>
      </c>
    </row>
    <row r="41" spans="1:12" ht="15.75">
      <c r="A41" s="19">
        <v>38</v>
      </c>
      <c r="B41" s="18"/>
      <c r="C41" s="162" t="s">
        <v>306</v>
      </c>
      <c r="D41" s="185">
        <v>66</v>
      </c>
      <c r="E41" s="185">
        <v>77</v>
      </c>
      <c r="F41" s="185">
        <v>69</v>
      </c>
      <c r="G41" s="185">
        <v>79</v>
      </c>
      <c r="H41" s="185">
        <v>66</v>
      </c>
      <c r="I41" s="185">
        <v>47</v>
      </c>
      <c r="J41" s="15">
        <f t="shared" si="0"/>
        <v>404</v>
      </c>
      <c r="K41" s="16">
        <f t="shared" si="1"/>
        <v>84.166666666666671</v>
      </c>
      <c r="L41" s="12">
        <f t="shared" si="2"/>
        <v>9</v>
      </c>
    </row>
    <row r="42" spans="1:12" ht="15.75">
      <c r="A42" s="19">
        <v>39</v>
      </c>
      <c r="B42" s="18"/>
      <c r="C42" s="162" t="s">
        <v>307</v>
      </c>
      <c r="D42" s="185">
        <v>44</v>
      </c>
      <c r="E42" s="185">
        <v>76</v>
      </c>
      <c r="F42" s="185">
        <v>68</v>
      </c>
      <c r="G42" s="185">
        <v>65</v>
      </c>
      <c r="H42" s="185">
        <v>57</v>
      </c>
      <c r="I42" s="185">
        <v>19</v>
      </c>
      <c r="J42" s="15">
        <f t="shared" ref="J42:J44" si="3">SUM(D42:I42)</f>
        <v>329</v>
      </c>
      <c r="K42" s="16">
        <f t="shared" si="1"/>
        <v>68.541666666666671</v>
      </c>
      <c r="L42" s="12">
        <f t="shared" si="2"/>
        <v>25</v>
      </c>
    </row>
    <row r="43" spans="1:12" ht="15.75">
      <c r="A43" s="19">
        <v>40</v>
      </c>
      <c r="B43" s="18"/>
      <c r="C43" s="162" t="s">
        <v>308</v>
      </c>
      <c r="D43" s="185">
        <v>52</v>
      </c>
      <c r="E43" s="185">
        <v>62</v>
      </c>
      <c r="F43" s="185">
        <v>69</v>
      </c>
      <c r="G43" s="185">
        <v>59</v>
      </c>
      <c r="H43" s="185">
        <v>61</v>
      </c>
      <c r="I43" s="185">
        <v>69</v>
      </c>
      <c r="J43" s="15">
        <f t="shared" si="3"/>
        <v>372</v>
      </c>
      <c r="K43" s="16">
        <f t="shared" si="1"/>
        <v>77.5</v>
      </c>
      <c r="L43" s="12">
        <f t="shared" si="2"/>
        <v>19</v>
      </c>
    </row>
    <row r="44" spans="1:12" ht="15.75">
      <c r="A44" s="19">
        <v>41</v>
      </c>
      <c r="B44" s="18"/>
      <c r="C44" s="162" t="s">
        <v>309</v>
      </c>
      <c r="D44" s="185">
        <v>66</v>
      </c>
      <c r="E44" s="185">
        <v>79</v>
      </c>
      <c r="F44" s="185">
        <v>77</v>
      </c>
      <c r="G44" s="185">
        <v>69</v>
      </c>
      <c r="H44" s="185">
        <v>61</v>
      </c>
      <c r="I44" s="185">
        <v>27</v>
      </c>
      <c r="J44" s="15">
        <f t="shared" si="3"/>
        <v>379</v>
      </c>
      <c r="K44" s="16">
        <f t="shared" si="1"/>
        <v>78.958333333333329</v>
      </c>
      <c r="L44" s="12">
        <f t="shared" si="2"/>
        <v>18</v>
      </c>
    </row>
    <row r="45" spans="1:12" ht="15.75">
      <c r="A45" s="19">
        <v>41</v>
      </c>
      <c r="B45" s="18"/>
      <c r="C45" s="163"/>
      <c r="D45" s="20"/>
      <c r="E45" s="20"/>
      <c r="F45" s="14"/>
      <c r="G45" s="225" t="s">
        <v>506</v>
      </c>
      <c r="H45" s="226"/>
      <c r="I45" s="226"/>
      <c r="J45" s="227"/>
      <c r="K45" s="16">
        <f>AVERAGE(K4:K44)</f>
        <v>70.030487804878035</v>
      </c>
      <c r="L45" s="17"/>
    </row>
    <row r="46" spans="1:12" ht="16.5" thickBot="1">
      <c r="A46" s="19">
        <v>42</v>
      </c>
      <c r="B46" s="18"/>
      <c r="C46" s="172"/>
      <c r="D46" s="20"/>
      <c r="E46" s="20"/>
      <c r="F46" s="14"/>
      <c r="G46" s="58"/>
      <c r="H46" s="58"/>
      <c r="I46" s="58"/>
      <c r="J46" s="27"/>
      <c r="K46" s="28"/>
      <c r="L46" s="29"/>
    </row>
    <row r="47" spans="1:12" ht="15.75">
      <c r="A47" s="197" t="s">
        <v>4</v>
      </c>
      <c r="B47" s="198"/>
      <c r="C47" s="199"/>
      <c r="D47" s="46">
        <f>COUNTIF(D4:D44,"&gt;=0")</f>
        <v>41</v>
      </c>
      <c r="E47" s="46">
        <f t="shared" ref="E47:I47" si="4">COUNTIF(E4:E44,"&gt;=0")</f>
        <v>41</v>
      </c>
      <c r="F47" s="46">
        <f t="shared" si="4"/>
        <v>41</v>
      </c>
      <c r="G47" s="46">
        <f t="shared" si="4"/>
        <v>41</v>
      </c>
      <c r="H47" s="46">
        <f t="shared" si="4"/>
        <v>41</v>
      </c>
      <c r="I47" s="46">
        <f t="shared" si="4"/>
        <v>41</v>
      </c>
      <c r="J47" s="32"/>
      <c r="K47" s="32"/>
      <c r="L47" s="33"/>
    </row>
    <row r="48" spans="1:12" ht="15.75">
      <c r="A48" s="200" t="s">
        <v>5</v>
      </c>
      <c r="B48" s="201"/>
      <c r="C48" s="202"/>
      <c r="D48" s="34">
        <f>COUNTIF(D4:D44,"&gt;=27")</f>
        <v>40</v>
      </c>
      <c r="E48" s="34">
        <f t="shared" ref="E48:I48" si="5">COUNTIF(E4:E44,"&gt;=27")</f>
        <v>41</v>
      </c>
      <c r="F48" s="34">
        <f t="shared" si="5"/>
        <v>41</v>
      </c>
      <c r="G48" s="34">
        <f t="shared" si="5"/>
        <v>39</v>
      </c>
      <c r="H48" s="34">
        <f t="shared" si="5"/>
        <v>41</v>
      </c>
      <c r="I48" s="34">
        <f t="shared" si="5"/>
        <v>27</v>
      </c>
      <c r="J48" s="32"/>
      <c r="K48" s="32"/>
      <c r="L48" s="33"/>
    </row>
    <row r="49" spans="1:12" ht="15.75">
      <c r="A49" s="200" t="s">
        <v>6</v>
      </c>
      <c r="B49" s="201"/>
      <c r="C49" s="202"/>
      <c r="D49" s="148">
        <f>D48/D47</f>
        <v>0.97560975609756095</v>
      </c>
      <c r="E49" s="148">
        <f t="shared" ref="E49:I49" si="6">E48/E47</f>
        <v>1</v>
      </c>
      <c r="F49" s="148">
        <f t="shared" si="6"/>
        <v>1</v>
      </c>
      <c r="G49" s="148">
        <f t="shared" si="6"/>
        <v>0.95121951219512191</v>
      </c>
      <c r="H49" s="148">
        <f t="shared" si="6"/>
        <v>1</v>
      </c>
      <c r="I49" s="148">
        <f t="shared" si="6"/>
        <v>0.65853658536585369</v>
      </c>
      <c r="J49" s="32"/>
      <c r="K49" s="32"/>
      <c r="L49" s="33"/>
    </row>
    <row r="50" spans="1:12" ht="15.75">
      <c r="A50" s="200" t="s">
        <v>7</v>
      </c>
      <c r="B50" s="201"/>
      <c r="C50" s="202"/>
      <c r="D50" s="38">
        <f>SUM(D4:D44)*1.25/D47</f>
        <v>65.396341463414629</v>
      </c>
      <c r="E50" s="38">
        <f t="shared" ref="E50:I50" si="7">SUM(E4:E44)*1.25/E47</f>
        <v>82.408536585365852</v>
      </c>
      <c r="F50" s="38">
        <f t="shared" si="7"/>
        <v>81.798780487804876</v>
      </c>
      <c r="G50" s="38">
        <f t="shared" si="7"/>
        <v>74.542682926829272</v>
      </c>
      <c r="H50" s="38">
        <f t="shared" si="7"/>
        <v>68.780487804878049</v>
      </c>
      <c r="I50" s="38">
        <f t="shared" si="7"/>
        <v>47.256097560975611</v>
      </c>
      <c r="J50" s="32"/>
      <c r="K50" s="32"/>
      <c r="L50" s="33"/>
    </row>
    <row r="51" spans="1:12" ht="15.75">
      <c r="A51" s="223" t="s">
        <v>480</v>
      </c>
      <c r="B51" s="224"/>
      <c r="C51" s="190"/>
      <c r="D51" s="188">
        <f>COUNTIF(D4:D44,"&lt;=80")-D52-D53-D54-D55-D56</f>
        <v>0</v>
      </c>
      <c r="E51" s="188">
        <f t="shared" ref="E51:I51" si="8">COUNTIF(E4:E44,"&lt;=80")-E52-E53-E54-E55-E56</f>
        <v>16</v>
      </c>
      <c r="F51" s="188">
        <f t="shared" si="8"/>
        <v>3</v>
      </c>
      <c r="G51" s="188">
        <f t="shared" si="8"/>
        <v>9</v>
      </c>
      <c r="H51" s="188">
        <f t="shared" si="8"/>
        <v>1</v>
      </c>
      <c r="I51" s="188">
        <f t="shared" si="8"/>
        <v>0</v>
      </c>
      <c r="J51" s="32"/>
      <c r="K51" s="38"/>
      <c r="L51" s="33"/>
    </row>
    <row r="52" spans="1:12" ht="15.75">
      <c r="A52" s="189" t="s">
        <v>497</v>
      </c>
      <c r="B52" s="190"/>
      <c r="C52" s="191"/>
      <c r="D52" s="188">
        <f>COUNTIF(D4:D44,"&lt;76")-D53-D54-D55-D56</f>
        <v>3</v>
      </c>
      <c r="E52" s="188">
        <f t="shared" ref="E52:I52" si="9">COUNTIF(E4:E44,"&lt;76")-E53-E54-E55-E56</f>
        <v>6</v>
      </c>
      <c r="F52" s="188">
        <f t="shared" si="9"/>
        <v>5</v>
      </c>
      <c r="G52" s="188">
        <f t="shared" si="9"/>
        <v>3</v>
      </c>
      <c r="H52" s="188">
        <f t="shared" si="9"/>
        <v>5</v>
      </c>
      <c r="I52" s="188">
        <f t="shared" si="9"/>
        <v>2</v>
      </c>
      <c r="J52" s="32"/>
      <c r="K52" s="38"/>
      <c r="L52" s="2"/>
    </row>
    <row r="53" spans="1:12" ht="15.75">
      <c r="A53" s="189" t="s">
        <v>479</v>
      </c>
      <c r="B53" s="190"/>
      <c r="C53" s="191"/>
      <c r="D53" s="188">
        <f>COUNTIF(D4:D44,"&lt;72")-D54-D55-D56</f>
        <v>13</v>
      </c>
      <c r="E53" s="188">
        <f t="shared" ref="E53:I53" si="10">COUNTIF(E4:E44,"&lt;72")-E54-E55-E56</f>
        <v>8</v>
      </c>
      <c r="F53" s="188">
        <f t="shared" si="10"/>
        <v>26</v>
      </c>
      <c r="G53" s="188">
        <f t="shared" si="10"/>
        <v>13</v>
      </c>
      <c r="H53" s="188">
        <f t="shared" si="10"/>
        <v>13</v>
      </c>
      <c r="I53" s="188">
        <f t="shared" si="10"/>
        <v>7</v>
      </c>
      <c r="J53" s="32"/>
      <c r="K53" s="38"/>
      <c r="L53" s="2"/>
    </row>
    <row r="54" spans="1:12" ht="15.75">
      <c r="A54" s="189" t="s">
        <v>478</v>
      </c>
      <c r="B54" s="190"/>
      <c r="C54" s="191"/>
      <c r="D54" s="188">
        <f>COUNTIF(D4:D44,"&lt;60")-D55-D56</f>
        <v>10</v>
      </c>
      <c r="E54" s="188">
        <f t="shared" ref="E54:I54" si="11">COUNTIF(E4:E44,"&lt;60")-E55-E56</f>
        <v>4</v>
      </c>
      <c r="F54" s="188">
        <f t="shared" si="11"/>
        <v>4</v>
      </c>
      <c r="G54" s="188">
        <f t="shared" si="11"/>
        <v>6</v>
      </c>
      <c r="H54" s="188">
        <f t="shared" si="11"/>
        <v>10</v>
      </c>
      <c r="I54" s="188">
        <f t="shared" si="11"/>
        <v>8</v>
      </c>
      <c r="J54" s="32"/>
      <c r="K54" s="38"/>
      <c r="L54" s="2"/>
    </row>
    <row r="55" spans="1:12" ht="15.75">
      <c r="A55" s="189" t="s">
        <v>477</v>
      </c>
      <c r="B55" s="190"/>
      <c r="C55" s="191"/>
      <c r="D55" s="188">
        <f>COUNTIF(D4:D44,"&lt;48")-D56</f>
        <v>14</v>
      </c>
      <c r="E55" s="188">
        <f t="shared" ref="E55:I55" si="12">COUNTIF(E4:E44,"&lt;48")-E56</f>
        <v>7</v>
      </c>
      <c r="F55" s="188">
        <f t="shared" si="12"/>
        <v>3</v>
      </c>
      <c r="G55" s="188">
        <f t="shared" si="12"/>
        <v>8</v>
      </c>
      <c r="H55" s="188">
        <f t="shared" si="12"/>
        <v>12</v>
      </c>
      <c r="I55" s="188">
        <f t="shared" si="12"/>
        <v>10</v>
      </c>
      <c r="J55" s="32"/>
      <c r="K55" s="38"/>
      <c r="L55" s="2"/>
    </row>
    <row r="56" spans="1:12" ht="16.5" thickBot="1">
      <c r="A56" s="192" t="s">
        <v>476</v>
      </c>
      <c r="B56" s="193"/>
      <c r="C56" s="194"/>
      <c r="D56" s="34">
        <f>COUNTIF(D4:D44,"&lt;27")</f>
        <v>1</v>
      </c>
      <c r="E56" s="34">
        <f t="shared" ref="E56:I56" si="13">COUNTIF(E4:E44,"&lt;27")</f>
        <v>0</v>
      </c>
      <c r="F56" s="34">
        <f t="shared" si="13"/>
        <v>0</v>
      </c>
      <c r="G56" s="34">
        <f t="shared" si="13"/>
        <v>2</v>
      </c>
      <c r="H56" s="34">
        <f t="shared" si="13"/>
        <v>0</v>
      </c>
      <c r="I56" s="34">
        <f t="shared" si="13"/>
        <v>14</v>
      </c>
      <c r="J56" s="184"/>
      <c r="K56" s="38"/>
      <c r="L56" s="2"/>
    </row>
    <row r="57" spans="1:12" ht="15.75">
      <c r="A57" s="2"/>
      <c r="B57" s="2"/>
      <c r="C57" s="2"/>
      <c r="D57" s="165"/>
      <c r="E57" s="165"/>
      <c r="F57" s="165"/>
      <c r="G57" s="165"/>
      <c r="H57" s="165"/>
      <c r="I57" s="165"/>
      <c r="J57" s="2"/>
      <c r="K57" s="2"/>
      <c r="L57" s="2"/>
    </row>
    <row r="58" spans="1:12" ht="15.75">
      <c r="A58" s="195" t="s">
        <v>21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</row>
  </sheetData>
  <protectedRanges>
    <protectedRange sqref="C4:C43" name="Range1_2"/>
  </protectedRanges>
  <mergeCells count="14">
    <mergeCell ref="A58:L58"/>
    <mergeCell ref="A55:C55"/>
    <mergeCell ref="A56:C56"/>
    <mergeCell ref="A50:C50"/>
    <mergeCell ref="A51:C51"/>
    <mergeCell ref="A52:C52"/>
    <mergeCell ref="A53:C53"/>
    <mergeCell ref="A54:C54"/>
    <mergeCell ref="A1:L1"/>
    <mergeCell ref="A2:L2"/>
    <mergeCell ref="A47:C47"/>
    <mergeCell ref="A48:C48"/>
    <mergeCell ref="A49:C49"/>
    <mergeCell ref="G45:J45"/>
  </mergeCells>
  <conditionalFormatting sqref="C4:C45">
    <cfRule type="cellIs" dxfId="28" priority="23" stopIfTrue="1" operator="equal">
      <formula>0</formula>
    </cfRule>
  </conditionalFormatting>
  <conditionalFormatting sqref="C4:C45">
    <cfRule type="cellIs" dxfId="27" priority="22" stopIfTrue="1" operator="equal">
      <formula>0</formula>
    </cfRule>
  </conditionalFormatting>
  <conditionalFormatting sqref="D4:I44">
    <cfRule type="cellIs" dxfId="26" priority="11" operator="lessThan">
      <formula>17</formula>
    </cfRule>
    <cfRule type="cellIs" dxfId="25" priority="2" operator="lessThan">
      <formula>27</formula>
    </cfRule>
    <cfRule type="cellIs" dxfId="24" priority="1" operator="lessThan">
      <formula>27</formula>
    </cfRule>
  </conditionalFormatting>
  <conditionalFormatting sqref="I4:I44">
    <cfRule type="cellIs" dxfId="23" priority="3" operator="lessThan">
      <formula>17</formula>
    </cfRule>
  </conditionalFormatting>
  <dataValidations count="1">
    <dataValidation type="whole" allowBlank="1" showInputMessage="1" showErrorMessage="1" error="DECIMAL NOT ACCEPTED." sqref="D4:I44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2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7"/>
  <sheetViews>
    <sheetView view="pageBreakPreview" topLeftCell="A34" zoomScaleSheetLayoutView="100" workbookViewId="0">
      <selection activeCell="I49" sqref="I49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11" width="6.28515625" customWidth="1"/>
    <col min="12" max="12" width="10.8554687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498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76" t="s">
        <v>310</v>
      </c>
      <c r="D4" s="14">
        <v>60</v>
      </c>
      <c r="E4" s="14">
        <v>58</v>
      </c>
      <c r="F4" s="14">
        <v>60</v>
      </c>
      <c r="G4" s="185">
        <v>35</v>
      </c>
      <c r="H4" s="58">
        <v>58</v>
      </c>
      <c r="I4" s="58">
        <v>42</v>
      </c>
      <c r="J4" s="15">
        <f t="shared" ref="J4:J40" si="0">SUM(D4:I4)</f>
        <v>313</v>
      </c>
      <c r="K4" s="16">
        <f>J4/480*100</f>
        <v>65.208333333333329</v>
      </c>
      <c r="L4" s="12">
        <f>RANK(K4,K$4:K$44)</f>
        <v>27</v>
      </c>
    </row>
    <row r="5" spans="1:12" ht="15.75">
      <c r="A5" s="13">
        <v>2</v>
      </c>
      <c r="B5" s="7"/>
      <c r="C5" s="167" t="s">
        <v>311</v>
      </c>
      <c r="D5" s="14">
        <v>59</v>
      </c>
      <c r="E5" s="14">
        <v>65</v>
      </c>
      <c r="F5" s="14">
        <v>70</v>
      </c>
      <c r="G5" s="185">
        <v>63</v>
      </c>
      <c r="H5" s="58">
        <v>65</v>
      </c>
      <c r="I5" s="58">
        <v>40</v>
      </c>
      <c r="J5" s="15">
        <f t="shared" si="0"/>
        <v>362</v>
      </c>
      <c r="K5" s="16">
        <f t="shared" ref="K5:K44" si="1">J5/480*100</f>
        <v>75.416666666666671</v>
      </c>
      <c r="L5" s="12">
        <f t="shared" ref="L5:L44" si="2">RANK(K5,K$4:K$44)</f>
        <v>18</v>
      </c>
    </row>
    <row r="6" spans="1:12" ht="15.75">
      <c r="A6" s="13">
        <v>3</v>
      </c>
      <c r="B6" s="7"/>
      <c r="C6" s="167" t="s">
        <v>312</v>
      </c>
      <c r="D6" s="14">
        <v>62</v>
      </c>
      <c r="E6" s="14">
        <v>71</v>
      </c>
      <c r="F6" s="14">
        <v>67</v>
      </c>
      <c r="G6" s="185">
        <v>58</v>
      </c>
      <c r="H6" s="58">
        <v>65</v>
      </c>
      <c r="I6" s="58">
        <v>45</v>
      </c>
      <c r="J6" s="15">
        <f t="shared" si="0"/>
        <v>368</v>
      </c>
      <c r="K6" s="16">
        <f t="shared" si="1"/>
        <v>76.666666666666671</v>
      </c>
      <c r="L6" s="12">
        <f t="shared" si="2"/>
        <v>17</v>
      </c>
    </row>
    <row r="7" spans="1:12" ht="15.75">
      <c r="A7" s="13">
        <v>4</v>
      </c>
      <c r="B7" s="7"/>
      <c r="C7" s="167" t="s">
        <v>313</v>
      </c>
      <c r="D7" s="20">
        <v>50</v>
      </c>
      <c r="E7" s="20">
        <v>32</v>
      </c>
      <c r="F7" s="14">
        <v>63</v>
      </c>
      <c r="G7" s="185">
        <v>41</v>
      </c>
      <c r="H7" s="58">
        <v>43</v>
      </c>
      <c r="I7" s="58">
        <v>18</v>
      </c>
      <c r="J7" s="15">
        <f t="shared" si="0"/>
        <v>247</v>
      </c>
      <c r="K7" s="16">
        <f t="shared" si="1"/>
        <v>51.458333333333329</v>
      </c>
      <c r="L7" s="12">
        <f t="shared" si="2"/>
        <v>32</v>
      </c>
    </row>
    <row r="8" spans="1:12" ht="15.75">
      <c r="A8" s="13">
        <v>5</v>
      </c>
      <c r="B8" s="18"/>
      <c r="C8" s="167" t="s">
        <v>314</v>
      </c>
      <c r="D8" s="20">
        <v>29</v>
      </c>
      <c r="E8" s="20">
        <v>28</v>
      </c>
      <c r="F8" s="14">
        <v>27</v>
      </c>
      <c r="G8" s="185">
        <v>10</v>
      </c>
      <c r="H8" s="58">
        <v>11</v>
      </c>
      <c r="I8" s="58">
        <v>7</v>
      </c>
      <c r="J8" s="15">
        <f t="shared" si="0"/>
        <v>112</v>
      </c>
      <c r="K8" s="16">
        <f t="shared" si="1"/>
        <v>23.333333333333332</v>
      </c>
      <c r="L8" s="12">
        <f t="shared" si="2"/>
        <v>40</v>
      </c>
    </row>
    <row r="9" spans="1:12" ht="15.75">
      <c r="A9" s="13">
        <v>6</v>
      </c>
      <c r="B9" s="18"/>
      <c r="C9" s="167" t="s">
        <v>315</v>
      </c>
      <c r="D9" s="14">
        <v>56</v>
      </c>
      <c r="E9" s="14">
        <v>60</v>
      </c>
      <c r="F9" s="14">
        <v>70</v>
      </c>
      <c r="G9" s="185">
        <v>61</v>
      </c>
      <c r="H9" s="58">
        <v>48</v>
      </c>
      <c r="I9" s="58">
        <v>35</v>
      </c>
      <c r="J9" s="15">
        <f t="shared" si="0"/>
        <v>330</v>
      </c>
      <c r="K9" s="16">
        <f t="shared" si="1"/>
        <v>68.75</v>
      </c>
      <c r="L9" s="12">
        <f t="shared" si="2"/>
        <v>25</v>
      </c>
    </row>
    <row r="10" spans="1:12" ht="15.75">
      <c r="A10" s="19">
        <v>7</v>
      </c>
      <c r="B10" s="18"/>
      <c r="C10" s="166" t="s">
        <v>316</v>
      </c>
      <c r="D10" s="14">
        <v>66</v>
      </c>
      <c r="E10" s="14">
        <v>61</v>
      </c>
      <c r="F10" s="14">
        <v>65</v>
      </c>
      <c r="G10" s="185">
        <v>71</v>
      </c>
      <c r="H10" s="58">
        <v>64</v>
      </c>
      <c r="I10" s="58">
        <v>31</v>
      </c>
      <c r="J10" s="15">
        <f t="shared" si="0"/>
        <v>358</v>
      </c>
      <c r="K10" s="16">
        <f t="shared" si="1"/>
        <v>74.583333333333329</v>
      </c>
      <c r="L10" s="12">
        <f t="shared" si="2"/>
        <v>20</v>
      </c>
    </row>
    <row r="11" spans="1:12" ht="15.75">
      <c r="A11" s="19">
        <v>8</v>
      </c>
      <c r="B11" s="18"/>
      <c r="C11" s="167" t="s">
        <v>233</v>
      </c>
      <c r="D11" s="14">
        <v>56</v>
      </c>
      <c r="E11" s="14">
        <v>57</v>
      </c>
      <c r="F11" s="14">
        <v>74</v>
      </c>
      <c r="G11" s="185">
        <v>74</v>
      </c>
      <c r="H11" s="58">
        <v>64</v>
      </c>
      <c r="I11" s="58">
        <v>49</v>
      </c>
      <c r="J11" s="15">
        <f t="shared" si="0"/>
        <v>374</v>
      </c>
      <c r="K11" s="16">
        <f t="shared" si="1"/>
        <v>77.916666666666671</v>
      </c>
      <c r="L11" s="12">
        <f t="shared" si="2"/>
        <v>15</v>
      </c>
    </row>
    <row r="12" spans="1:12" ht="15.75">
      <c r="A12" s="19">
        <v>9</v>
      </c>
      <c r="B12" s="18"/>
      <c r="C12" s="167" t="s">
        <v>317</v>
      </c>
      <c r="D12" s="20">
        <v>58</v>
      </c>
      <c r="E12" s="20">
        <v>51</v>
      </c>
      <c r="F12" s="14">
        <v>62</v>
      </c>
      <c r="G12" s="185">
        <v>50</v>
      </c>
      <c r="H12" s="58">
        <v>59</v>
      </c>
      <c r="I12" s="58">
        <v>40</v>
      </c>
      <c r="J12" s="15">
        <f t="shared" si="0"/>
        <v>320</v>
      </c>
      <c r="K12" s="16">
        <f t="shared" si="1"/>
        <v>66.666666666666657</v>
      </c>
      <c r="L12" s="12">
        <f t="shared" si="2"/>
        <v>26</v>
      </c>
    </row>
    <row r="13" spans="1:12" ht="15.75">
      <c r="A13" s="19">
        <v>10</v>
      </c>
      <c r="B13" s="18"/>
      <c r="C13" s="167" t="s">
        <v>318</v>
      </c>
      <c r="D13" s="20">
        <v>46</v>
      </c>
      <c r="E13" s="20">
        <v>34</v>
      </c>
      <c r="F13" s="14">
        <v>60</v>
      </c>
      <c r="G13" s="185">
        <v>54</v>
      </c>
      <c r="H13" s="58">
        <v>29</v>
      </c>
      <c r="I13" s="58">
        <v>9</v>
      </c>
      <c r="J13" s="15">
        <f t="shared" si="0"/>
        <v>232</v>
      </c>
      <c r="K13" s="16">
        <f t="shared" si="1"/>
        <v>48.333333333333336</v>
      </c>
      <c r="L13" s="12">
        <f t="shared" si="2"/>
        <v>34</v>
      </c>
    </row>
    <row r="14" spans="1:12" ht="15.75">
      <c r="A14" s="19">
        <v>11</v>
      </c>
      <c r="B14" s="18"/>
      <c r="C14" s="167" t="s">
        <v>319</v>
      </c>
      <c r="D14" s="21">
        <v>65</v>
      </c>
      <c r="E14" s="21">
        <v>75</v>
      </c>
      <c r="F14" s="14">
        <v>68</v>
      </c>
      <c r="G14" s="185">
        <v>73</v>
      </c>
      <c r="H14" s="58">
        <v>60</v>
      </c>
      <c r="I14" s="58">
        <v>63</v>
      </c>
      <c r="J14" s="15">
        <f t="shared" si="0"/>
        <v>404</v>
      </c>
      <c r="K14" s="16">
        <f t="shared" si="1"/>
        <v>84.166666666666671</v>
      </c>
      <c r="L14" s="12">
        <f t="shared" si="2"/>
        <v>3</v>
      </c>
    </row>
    <row r="15" spans="1:12" ht="15.75">
      <c r="A15" s="19">
        <v>12</v>
      </c>
      <c r="B15" s="18"/>
      <c r="C15" s="167" t="s">
        <v>320</v>
      </c>
      <c r="D15" s="20">
        <v>64</v>
      </c>
      <c r="E15" s="20">
        <v>50</v>
      </c>
      <c r="F15" s="14">
        <v>72</v>
      </c>
      <c r="G15" s="185">
        <v>68</v>
      </c>
      <c r="H15" s="58">
        <v>58</v>
      </c>
      <c r="I15" s="58">
        <v>70</v>
      </c>
      <c r="J15" s="15">
        <f t="shared" si="0"/>
        <v>382</v>
      </c>
      <c r="K15" s="16">
        <f t="shared" si="1"/>
        <v>79.583333333333329</v>
      </c>
      <c r="L15" s="12">
        <f t="shared" si="2"/>
        <v>12</v>
      </c>
    </row>
    <row r="16" spans="1:12" ht="15.75">
      <c r="A16" s="19">
        <v>13</v>
      </c>
      <c r="B16" s="18"/>
      <c r="C16" s="166" t="s">
        <v>321</v>
      </c>
      <c r="D16" s="20">
        <v>58</v>
      </c>
      <c r="E16" s="20">
        <v>48</v>
      </c>
      <c r="F16" s="14">
        <v>63</v>
      </c>
      <c r="G16" s="185">
        <v>52</v>
      </c>
      <c r="H16" s="58">
        <v>48</v>
      </c>
      <c r="I16" s="58">
        <v>27</v>
      </c>
      <c r="J16" s="15">
        <f t="shared" si="0"/>
        <v>296</v>
      </c>
      <c r="K16" s="16">
        <f t="shared" si="1"/>
        <v>61.666666666666671</v>
      </c>
      <c r="L16" s="12">
        <f t="shared" si="2"/>
        <v>28</v>
      </c>
    </row>
    <row r="17" spans="1:12" ht="15.75">
      <c r="A17" s="19">
        <v>14</v>
      </c>
      <c r="B17" s="18"/>
      <c r="C17" s="167" t="s">
        <v>322</v>
      </c>
      <c r="D17" s="20">
        <v>54</v>
      </c>
      <c r="E17" s="20">
        <v>70</v>
      </c>
      <c r="F17" s="14">
        <v>69</v>
      </c>
      <c r="G17" s="185">
        <v>74</v>
      </c>
      <c r="H17" s="58">
        <v>59</v>
      </c>
      <c r="I17" s="58">
        <v>60</v>
      </c>
      <c r="J17" s="15">
        <f t="shared" si="0"/>
        <v>386</v>
      </c>
      <c r="K17" s="16">
        <f t="shared" si="1"/>
        <v>80.416666666666671</v>
      </c>
      <c r="L17" s="12">
        <f t="shared" si="2"/>
        <v>8</v>
      </c>
    </row>
    <row r="18" spans="1:12" ht="15.75">
      <c r="A18" s="19">
        <v>15</v>
      </c>
      <c r="B18" s="18"/>
      <c r="C18" s="166" t="s">
        <v>323</v>
      </c>
      <c r="D18" s="20">
        <v>61</v>
      </c>
      <c r="E18" s="20">
        <v>40</v>
      </c>
      <c r="F18" s="14">
        <v>30</v>
      </c>
      <c r="G18" s="185">
        <v>30</v>
      </c>
      <c r="H18" s="58">
        <v>52</v>
      </c>
      <c r="I18" s="58">
        <v>20</v>
      </c>
      <c r="J18" s="15">
        <f t="shared" si="0"/>
        <v>233</v>
      </c>
      <c r="K18" s="16">
        <f t="shared" si="1"/>
        <v>48.541666666666664</v>
      </c>
      <c r="L18" s="12">
        <f t="shared" si="2"/>
        <v>33</v>
      </c>
    </row>
    <row r="19" spans="1:12" ht="15.75">
      <c r="A19" s="19">
        <v>16</v>
      </c>
      <c r="B19" s="18"/>
      <c r="C19" s="167" t="s">
        <v>324</v>
      </c>
      <c r="D19" s="20">
        <v>50</v>
      </c>
      <c r="E19" s="20">
        <v>34</v>
      </c>
      <c r="F19" s="14">
        <v>42</v>
      </c>
      <c r="G19" s="185">
        <v>32</v>
      </c>
      <c r="H19" s="58">
        <v>41</v>
      </c>
      <c r="I19" s="58">
        <v>18</v>
      </c>
      <c r="J19" s="15">
        <f t="shared" si="0"/>
        <v>217</v>
      </c>
      <c r="K19" s="16">
        <f t="shared" si="1"/>
        <v>45.208333333333336</v>
      </c>
      <c r="L19" s="12">
        <f t="shared" si="2"/>
        <v>37</v>
      </c>
    </row>
    <row r="20" spans="1:12" ht="15.75">
      <c r="A20" s="19">
        <v>17</v>
      </c>
      <c r="B20" s="18"/>
      <c r="C20" s="167" t="s">
        <v>147</v>
      </c>
      <c r="D20" s="20">
        <v>72</v>
      </c>
      <c r="E20" s="20">
        <v>72</v>
      </c>
      <c r="F20" s="14">
        <v>77</v>
      </c>
      <c r="G20" s="185">
        <v>75</v>
      </c>
      <c r="H20" s="58">
        <v>72</v>
      </c>
      <c r="I20" s="58">
        <v>76</v>
      </c>
      <c r="J20" s="15">
        <f t="shared" si="0"/>
        <v>444</v>
      </c>
      <c r="K20" s="16">
        <f t="shared" si="1"/>
        <v>92.5</v>
      </c>
      <c r="L20" s="12">
        <f t="shared" si="2"/>
        <v>1</v>
      </c>
    </row>
    <row r="21" spans="1:12" ht="15.75">
      <c r="A21" s="19">
        <v>18</v>
      </c>
      <c r="B21" s="18"/>
      <c r="C21" s="167" t="s">
        <v>325</v>
      </c>
      <c r="D21" s="20">
        <v>55</v>
      </c>
      <c r="E21" s="20">
        <v>52</v>
      </c>
      <c r="F21" s="14">
        <v>63</v>
      </c>
      <c r="G21" s="185">
        <v>63</v>
      </c>
      <c r="H21" s="58">
        <v>59</v>
      </c>
      <c r="I21" s="58">
        <v>46</v>
      </c>
      <c r="J21" s="15">
        <f t="shared" si="0"/>
        <v>338</v>
      </c>
      <c r="K21" s="16">
        <f t="shared" si="1"/>
        <v>70.416666666666671</v>
      </c>
      <c r="L21" s="12">
        <f t="shared" si="2"/>
        <v>23</v>
      </c>
    </row>
    <row r="22" spans="1:12" ht="15.75">
      <c r="A22" s="19">
        <v>19</v>
      </c>
      <c r="B22" s="18"/>
      <c r="C22" s="167" t="s">
        <v>326</v>
      </c>
      <c r="D22" s="20">
        <v>64</v>
      </c>
      <c r="E22" s="20">
        <v>69</v>
      </c>
      <c r="F22" s="14">
        <v>71</v>
      </c>
      <c r="G22" s="185">
        <v>67</v>
      </c>
      <c r="H22" s="58">
        <v>65</v>
      </c>
      <c r="I22" s="58">
        <v>57</v>
      </c>
      <c r="J22" s="15">
        <f t="shared" si="0"/>
        <v>393</v>
      </c>
      <c r="K22" s="16">
        <f t="shared" si="1"/>
        <v>81.875</v>
      </c>
      <c r="L22" s="12">
        <f t="shared" si="2"/>
        <v>5</v>
      </c>
    </row>
    <row r="23" spans="1:12" ht="15.75">
      <c r="A23" s="19">
        <v>20</v>
      </c>
      <c r="B23" s="18"/>
      <c r="C23" s="167" t="s">
        <v>327</v>
      </c>
      <c r="D23" s="20">
        <v>40</v>
      </c>
      <c r="E23" s="20">
        <v>42</v>
      </c>
      <c r="F23" s="14">
        <v>61</v>
      </c>
      <c r="G23" s="185">
        <v>28</v>
      </c>
      <c r="H23" s="58">
        <v>28</v>
      </c>
      <c r="I23" s="58">
        <v>8</v>
      </c>
      <c r="J23" s="15">
        <f t="shared" si="0"/>
        <v>207</v>
      </c>
      <c r="K23" s="16">
        <f t="shared" si="1"/>
        <v>43.125</v>
      </c>
      <c r="L23" s="12">
        <f t="shared" si="2"/>
        <v>38</v>
      </c>
    </row>
    <row r="24" spans="1:12" ht="15.75">
      <c r="A24" s="19">
        <v>21</v>
      </c>
      <c r="B24" s="7"/>
      <c r="C24" s="167" t="s">
        <v>328</v>
      </c>
      <c r="D24" s="20">
        <v>28</v>
      </c>
      <c r="E24" s="20">
        <v>40</v>
      </c>
      <c r="F24" s="14">
        <v>44</v>
      </c>
      <c r="G24" s="185">
        <v>8</v>
      </c>
      <c r="H24" s="58">
        <v>24</v>
      </c>
      <c r="I24" s="58">
        <v>14</v>
      </c>
      <c r="J24" s="15">
        <f t="shared" si="0"/>
        <v>158</v>
      </c>
      <c r="K24" s="16">
        <f t="shared" si="1"/>
        <v>32.916666666666664</v>
      </c>
      <c r="L24" s="12">
        <f t="shared" si="2"/>
        <v>39</v>
      </c>
    </row>
    <row r="25" spans="1:12" ht="15.75">
      <c r="A25" s="19">
        <v>22</v>
      </c>
      <c r="B25" s="7"/>
      <c r="C25" s="167" t="s">
        <v>329</v>
      </c>
      <c r="D25" s="20">
        <v>48</v>
      </c>
      <c r="E25" s="20">
        <v>40</v>
      </c>
      <c r="F25" s="14">
        <v>49</v>
      </c>
      <c r="G25" s="185">
        <v>34</v>
      </c>
      <c r="H25" s="58">
        <v>44</v>
      </c>
      <c r="I25" s="58">
        <v>12</v>
      </c>
      <c r="J25" s="15">
        <f t="shared" si="0"/>
        <v>227</v>
      </c>
      <c r="K25" s="16">
        <f t="shared" si="1"/>
        <v>47.291666666666664</v>
      </c>
      <c r="L25" s="12">
        <f t="shared" si="2"/>
        <v>35</v>
      </c>
    </row>
    <row r="26" spans="1:12" ht="15.75">
      <c r="A26" s="19">
        <v>23</v>
      </c>
      <c r="B26" s="7"/>
      <c r="C26" s="167" t="s">
        <v>330</v>
      </c>
      <c r="D26" s="20">
        <v>61</v>
      </c>
      <c r="E26" s="20">
        <v>73</v>
      </c>
      <c r="F26" s="14">
        <v>66</v>
      </c>
      <c r="G26" s="185">
        <v>79</v>
      </c>
      <c r="H26" s="58">
        <v>59</v>
      </c>
      <c r="I26" s="58">
        <v>54</v>
      </c>
      <c r="J26" s="15">
        <f t="shared" si="0"/>
        <v>392</v>
      </c>
      <c r="K26" s="16">
        <f t="shared" si="1"/>
        <v>81.666666666666671</v>
      </c>
      <c r="L26" s="12">
        <f t="shared" si="2"/>
        <v>6</v>
      </c>
    </row>
    <row r="27" spans="1:12" ht="15.75">
      <c r="A27" s="19">
        <v>24</v>
      </c>
      <c r="B27" s="7"/>
      <c r="C27" s="171" t="s">
        <v>331</v>
      </c>
      <c r="D27" s="20">
        <v>59</v>
      </c>
      <c r="E27" s="20">
        <v>66</v>
      </c>
      <c r="F27" s="14">
        <v>76</v>
      </c>
      <c r="G27" s="185">
        <v>48</v>
      </c>
      <c r="H27" s="58">
        <v>72</v>
      </c>
      <c r="I27" s="58">
        <v>60</v>
      </c>
      <c r="J27" s="15">
        <f t="shared" si="0"/>
        <v>381</v>
      </c>
      <c r="K27" s="16">
        <f t="shared" si="1"/>
        <v>79.375</v>
      </c>
      <c r="L27" s="12">
        <f t="shared" si="2"/>
        <v>13</v>
      </c>
    </row>
    <row r="28" spans="1:12" ht="15.75">
      <c r="A28" s="19">
        <v>25</v>
      </c>
      <c r="B28" s="7"/>
      <c r="C28" s="167" t="s">
        <v>332</v>
      </c>
      <c r="D28" s="20">
        <v>61</v>
      </c>
      <c r="E28" s="20">
        <v>69</v>
      </c>
      <c r="F28" s="14">
        <v>69</v>
      </c>
      <c r="G28" s="185">
        <v>61</v>
      </c>
      <c r="H28" s="58">
        <v>61</v>
      </c>
      <c r="I28" s="58">
        <v>63</v>
      </c>
      <c r="J28" s="15">
        <f t="shared" si="0"/>
        <v>384</v>
      </c>
      <c r="K28" s="16">
        <f t="shared" si="1"/>
        <v>80</v>
      </c>
      <c r="L28" s="12">
        <f t="shared" si="2"/>
        <v>11</v>
      </c>
    </row>
    <row r="29" spans="1:12" ht="15.75">
      <c r="A29" s="19">
        <v>26</v>
      </c>
      <c r="B29" s="18"/>
      <c r="C29" s="167" t="s">
        <v>333</v>
      </c>
      <c r="D29" s="20">
        <v>58</v>
      </c>
      <c r="E29" s="20">
        <v>62</v>
      </c>
      <c r="F29" s="14">
        <v>70</v>
      </c>
      <c r="G29" s="185">
        <v>66</v>
      </c>
      <c r="H29" s="58">
        <v>67</v>
      </c>
      <c r="I29" s="58">
        <v>63</v>
      </c>
      <c r="J29" s="15">
        <f t="shared" si="0"/>
        <v>386</v>
      </c>
      <c r="K29" s="16">
        <f t="shared" si="1"/>
        <v>80.416666666666671</v>
      </c>
      <c r="L29" s="12">
        <f t="shared" si="2"/>
        <v>8</v>
      </c>
    </row>
    <row r="30" spans="1:12" ht="15.75">
      <c r="A30" s="19">
        <v>27</v>
      </c>
      <c r="B30" s="18"/>
      <c r="C30" s="167" t="s">
        <v>334</v>
      </c>
      <c r="D30" s="20">
        <v>49</v>
      </c>
      <c r="E30" s="20">
        <v>46</v>
      </c>
      <c r="F30" s="14">
        <v>27</v>
      </c>
      <c r="G30" s="185">
        <v>34</v>
      </c>
      <c r="H30" s="58">
        <v>47</v>
      </c>
      <c r="I30" s="58">
        <v>16</v>
      </c>
      <c r="J30" s="15">
        <f t="shared" si="0"/>
        <v>219</v>
      </c>
      <c r="K30" s="16">
        <f t="shared" si="1"/>
        <v>45.625</v>
      </c>
      <c r="L30" s="12">
        <f t="shared" si="2"/>
        <v>36</v>
      </c>
    </row>
    <row r="31" spans="1:12" ht="15.75">
      <c r="A31" s="19">
        <v>28</v>
      </c>
      <c r="B31" s="7"/>
      <c r="C31" s="166" t="s">
        <v>335</v>
      </c>
      <c r="D31" s="20">
        <v>60</v>
      </c>
      <c r="E31" s="20">
        <v>66</v>
      </c>
      <c r="F31" s="14">
        <v>50</v>
      </c>
      <c r="G31" s="185">
        <v>57</v>
      </c>
      <c r="H31" s="58">
        <v>64</v>
      </c>
      <c r="I31" s="58">
        <v>42</v>
      </c>
      <c r="J31" s="15">
        <f t="shared" si="0"/>
        <v>339</v>
      </c>
      <c r="K31" s="16">
        <f t="shared" si="1"/>
        <v>70.625</v>
      </c>
      <c r="L31" s="12">
        <f t="shared" si="2"/>
        <v>22</v>
      </c>
    </row>
    <row r="32" spans="1:12" ht="15.75">
      <c r="A32" s="19">
        <v>29</v>
      </c>
      <c r="B32" s="7"/>
      <c r="C32" s="167" t="s">
        <v>336</v>
      </c>
      <c r="D32" s="20">
        <v>64</v>
      </c>
      <c r="E32" s="20">
        <v>60</v>
      </c>
      <c r="F32" s="14">
        <v>75</v>
      </c>
      <c r="G32" s="185">
        <v>72</v>
      </c>
      <c r="H32" s="58">
        <v>54</v>
      </c>
      <c r="I32" s="58">
        <v>60</v>
      </c>
      <c r="J32" s="15">
        <f t="shared" si="0"/>
        <v>385</v>
      </c>
      <c r="K32" s="16">
        <f t="shared" si="1"/>
        <v>80.208333333333343</v>
      </c>
      <c r="L32" s="12">
        <f t="shared" si="2"/>
        <v>10</v>
      </c>
    </row>
    <row r="33" spans="1:12" ht="15.75">
      <c r="A33" s="19">
        <v>30</v>
      </c>
      <c r="B33" s="7"/>
      <c r="C33" s="167" t="s">
        <v>337</v>
      </c>
      <c r="D33" s="20">
        <v>68</v>
      </c>
      <c r="E33" s="20">
        <v>53</v>
      </c>
      <c r="F33" s="14">
        <v>27</v>
      </c>
      <c r="G33" s="185">
        <v>42</v>
      </c>
      <c r="H33" s="58">
        <v>46</v>
      </c>
      <c r="I33" s="58">
        <v>36</v>
      </c>
      <c r="J33" s="15">
        <f t="shared" si="0"/>
        <v>272</v>
      </c>
      <c r="K33" s="16">
        <f t="shared" si="1"/>
        <v>56.666666666666664</v>
      </c>
      <c r="L33" s="12">
        <f t="shared" si="2"/>
        <v>31</v>
      </c>
    </row>
    <row r="34" spans="1:12" ht="15.75">
      <c r="A34" s="19">
        <v>31</v>
      </c>
      <c r="B34" s="7"/>
      <c r="C34" s="167" t="s">
        <v>338</v>
      </c>
      <c r="D34" s="20">
        <v>57</v>
      </c>
      <c r="E34" s="20">
        <v>47</v>
      </c>
      <c r="F34" s="14">
        <v>51</v>
      </c>
      <c r="G34" s="185">
        <v>45</v>
      </c>
      <c r="H34" s="58">
        <v>47</v>
      </c>
      <c r="I34" s="58">
        <v>27</v>
      </c>
      <c r="J34" s="15">
        <f t="shared" si="0"/>
        <v>274</v>
      </c>
      <c r="K34" s="16">
        <f t="shared" si="1"/>
        <v>57.083333333333329</v>
      </c>
      <c r="L34" s="12">
        <f t="shared" si="2"/>
        <v>30</v>
      </c>
    </row>
    <row r="35" spans="1:12" ht="15.75">
      <c r="A35" s="19">
        <v>32</v>
      </c>
      <c r="B35" s="7"/>
      <c r="C35" s="167" t="s">
        <v>339</v>
      </c>
      <c r="D35" s="20">
        <v>59</v>
      </c>
      <c r="E35" s="20">
        <v>61</v>
      </c>
      <c r="F35" s="14">
        <v>72</v>
      </c>
      <c r="G35" s="185">
        <v>60</v>
      </c>
      <c r="H35" s="58">
        <v>53</v>
      </c>
      <c r="I35" s="58">
        <v>32</v>
      </c>
      <c r="J35" s="15">
        <f t="shared" si="0"/>
        <v>337</v>
      </c>
      <c r="K35" s="16">
        <f t="shared" si="1"/>
        <v>70.208333333333329</v>
      </c>
      <c r="L35" s="12">
        <f t="shared" si="2"/>
        <v>24</v>
      </c>
    </row>
    <row r="36" spans="1:12" ht="15.75">
      <c r="A36" s="19">
        <v>33</v>
      </c>
      <c r="B36" s="18"/>
      <c r="C36" s="166" t="s">
        <v>340</v>
      </c>
      <c r="D36" s="20">
        <v>70</v>
      </c>
      <c r="E36" s="20">
        <v>77</v>
      </c>
      <c r="F36" s="14">
        <v>76</v>
      </c>
      <c r="G36" s="185">
        <v>78</v>
      </c>
      <c r="H36" s="58">
        <v>70</v>
      </c>
      <c r="I36" s="58">
        <v>61</v>
      </c>
      <c r="J36" s="15">
        <f t="shared" si="0"/>
        <v>432</v>
      </c>
      <c r="K36" s="16">
        <f t="shared" si="1"/>
        <v>90</v>
      </c>
      <c r="L36" s="12">
        <f t="shared" si="2"/>
        <v>2</v>
      </c>
    </row>
    <row r="37" spans="1:12" ht="15.75">
      <c r="A37" s="19">
        <v>34</v>
      </c>
      <c r="B37" s="18"/>
      <c r="C37" s="167" t="s">
        <v>341</v>
      </c>
      <c r="D37" s="20">
        <v>61</v>
      </c>
      <c r="E37" s="20">
        <v>68</v>
      </c>
      <c r="F37" s="14">
        <v>68</v>
      </c>
      <c r="G37" s="185">
        <v>55</v>
      </c>
      <c r="H37" s="58">
        <v>73</v>
      </c>
      <c r="I37" s="58">
        <v>63</v>
      </c>
      <c r="J37" s="15">
        <f t="shared" si="0"/>
        <v>388</v>
      </c>
      <c r="K37" s="16">
        <f t="shared" si="1"/>
        <v>80.833333333333329</v>
      </c>
      <c r="L37" s="12">
        <f t="shared" si="2"/>
        <v>7</v>
      </c>
    </row>
    <row r="38" spans="1:12" ht="15.75">
      <c r="A38" s="19">
        <v>35</v>
      </c>
      <c r="B38" s="18"/>
      <c r="C38" s="167" t="s">
        <v>342</v>
      </c>
      <c r="D38" s="20">
        <v>62</v>
      </c>
      <c r="E38" s="20">
        <v>63</v>
      </c>
      <c r="F38" s="14">
        <v>68</v>
      </c>
      <c r="G38" s="185">
        <v>67</v>
      </c>
      <c r="H38" s="58">
        <v>67</v>
      </c>
      <c r="I38" s="58">
        <v>51</v>
      </c>
      <c r="J38" s="15">
        <f t="shared" si="0"/>
        <v>378</v>
      </c>
      <c r="K38" s="16">
        <f t="shared" si="1"/>
        <v>78.75</v>
      </c>
      <c r="L38" s="12">
        <f t="shared" si="2"/>
        <v>14</v>
      </c>
    </row>
    <row r="39" spans="1:12" ht="15.75">
      <c r="A39" s="19">
        <v>36</v>
      </c>
      <c r="B39" s="18"/>
      <c r="C39" s="168" t="s">
        <v>343</v>
      </c>
      <c r="D39" s="20">
        <v>57</v>
      </c>
      <c r="E39" s="20">
        <v>57</v>
      </c>
      <c r="F39" s="14">
        <v>78</v>
      </c>
      <c r="G39" s="185">
        <v>63</v>
      </c>
      <c r="H39" s="58">
        <v>54</v>
      </c>
      <c r="I39" s="58">
        <v>53</v>
      </c>
      <c r="J39" s="15">
        <f t="shared" si="0"/>
        <v>362</v>
      </c>
      <c r="K39" s="16">
        <f t="shared" si="1"/>
        <v>75.416666666666671</v>
      </c>
      <c r="L39" s="12">
        <f t="shared" si="2"/>
        <v>18</v>
      </c>
    </row>
    <row r="40" spans="1:12" ht="15.75">
      <c r="A40" s="19">
        <v>37</v>
      </c>
      <c r="B40" s="18"/>
      <c r="C40" s="167" t="s">
        <v>344</v>
      </c>
      <c r="D40" s="20"/>
      <c r="E40" s="20"/>
      <c r="F40" s="14"/>
      <c r="G40" s="185"/>
      <c r="H40" s="58"/>
      <c r="I40" s="58"/>
      <c r="J40" s="15">
        <f t="shared" si="0"/>
        <v>0</v>
      </c>
      <c r="K40" s="16">
        <f t="shared" si="1"/>
        <v>0</v>
      </c>
      <c r="L40" s="12">
        <f t="shared" si="2"/>
        <v>41</v>
      </c>
    </row>
    <row r="41" spans="1:12" ht="15.75">
      <c r="A41" s="19">
        <v>38</v>
      </c>
      <c r="B41" s="18"/>
      <c r="C41" s="168" t="s">
        <v>345</v>
      </c>
      <c r="D41" s="20">
        <v>65</v>
      </c>
      <c r="E41" s="20">
        <v>61</v>
      </c>
      <c r="F41" s="14">
        <v>45</v>
      </c>
      <c r="G41" s="185">
        <v>38</v>
      </c>
      <c r="H41" s="58">
        <v>38</v>
      </c>
      <c r="I41" s="58">
        <v>31</v>
      </c>
      <c r="J41" s="15">
        <f t="shared" ref="J41:J44" si="3">SUM(D41:I41)</f>
        <v>278</v>
      </c>
      <c r="K41" s="16">
        <f t="shared" si="1"/>
        <v>57.916666666666671</v>
      </c>
      <c r="L41" s="12">
        <f t="shared" si="2"/>
        <v>29</v>
      </c>
    </row>
    <row r="42" spans="1:12" ht="15.75">
      <c r="A42" s="19">
        <v>39</v>
      </c>
      <c r="B42" s="18"/>
      <c r="C42" s="166" t="s">
        <v>346</v>
      </c>
      <c r="D42" s="20">
        <v>61</v>
      </c>
      <c r="E42" s="20">
        <v>73</v>
      </c>
      <c r="F42" s="14">
        <v>60</v>
      </c>
      <c r="G42" s="185">
        <v>69</v>
      </c>
      <c r="H42" s="58">
        <v>59</v>
      </c>
      <c r="I42" s="58">
        <v>50</v>
      </c>
      <c r="J42" s="15">
        <f t="shared" si="3"/>
        <v>372</v>
      </c>
      <c r="K42" s="16">
        <f t="shared" si="1"/>
        <v>77.5</v>
      </c>
      <c r="L42" s="12">
        <f t="shared" si="2"/>
        <v>16</v>
      </c>
    </row>
    <row r="43" spans="1:12" ht="15.75">
      <c r="A43" s="19">
        <v>40</v>
      </c>
      <c r="B43" s="18"/>
      <c r="C43" s="166" t="s">
        <v>347</v>
      </c>
      <c r="D43" s="20">
        <v>66</v>
      </c>
      <c r="E43" s="20">
        <v>72</v>
      </c>
      <c r="F43" s="14">
        <v>72</v>
      </c>
      <c r="G43" s="185">
        <v>60</v>
      </c>
      <c r="H43" s="58">
        <v>70</v>
      </c>
      <c r="I43" s="58">
        <v>56</v>
      </c>
      <c r="J43" s="15">
        <f t="shared" si="3"/>
        <v>396</v>
      </c>
      <c r="K43" s="16">
        <f t="shared" si="1"/>
        <v>82.5</v>
      </c>
      <c r="L43" s="12">
        <f t="shared" si="2"/>
        <v>4</v>
      </c>
    </row>
    <row r="44" spans="1:12" ht="15.75">
      <c r="A44" s="19">
        <v>41</v>
      </c>
      <c r="B44" s="18"/>
      <c r="C44" s="166" t="s">
        <v>348</v>
      </c>
      <c r="D44" s="20">
        <v>60</v>
      </c>
      <c r="E44" s="20">
        <v>55</v>
      </c>
      <c r="F44" s="14">
        <v>67</v>
      </c>
      <c r="G44" s="185">
        <v>60</v>
      </c>
      <c r="H44" s="58">
        <v>51</v>
      </c>
      <c r="I44" s="58">
        <v>47</v>
      </c>
      <c r="J44" s="15">
        <f t="shared" si="3"/>
        <v>340</v>
      </c>
      <c r="K44" s="16">
        <f t="shared" si="1"/>
        <v>70.833333333333343</v>
      </c>
      <c r="L44" s="12">
        <f t="shared" si="2"/>
        <v>21</v>
      </c>
    </row>
    <row r="45" spans="1:12" ht="16.5" thickBot="1">
      <c r="A45" s="19">
        <v>42</v>
      </c>
      <c r="B45" s="18"/>
      <c r="C45" s="172"/>
      <c r="D45" s="20"/>
      <c r="E45" s="20"/>
      <c r="F45" s="14"/>
      <c r="G45" s="228" t="s">
        <v>506</v>
      </c>
      <c r="H45" s="228"/>
      <c r="I45" s="228"/>
      <c r="J45" s="228"/>
      <c r="K45" s="16">
        <f>AVERAGE(K4:K44)</f>
        <v>66.138211382113823</v>
      </c>
      <c r="L45" s="17"/>
    </row>
    <row r="46" spans="1:12" ht="15.75">
      <c r="A46" s="197" t="s">
        <v>4</v>
      </c>
      <c r="B46" s="198"/>
      <c r="C46" s="199"/>
      <c r="D46" s="46">
        <f>COUNTIF(D4:D44,"&gt;=0")</f>
        <v>40</v>
      </c>
      <c r="E46" s="46">
        <f t="shared" ref="E46:I46" si="4">COUNTIF(E4:E44,"&gt;=0")</f>
        <v>40</v>
      </c>
      <c r="F46" s="46">
        <f t="shared" si="4"/>
        <v>40</v>
      </c>
      <c r="G46" s="30">
        <f t="shared" si="4"/>
        <v>40</v>
      </c>
      <c r="H46" s="30">
        <f t="shared" si="4"/>
        <v>40</v>
      </c>
      <c r="I46" s="30">
        <f t="shared" si="4"/>
        <v>40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COUNTIF(D4:D44,"&gt;=27")</f>
        <v>40</v>
      </c>
      <c r="E47" s="34">
        <f t="shared" ref="E47:I47" si="5">COUNTIF(E4:E44,"&gt;=27")</f>
        <v>40</v>
      </c>
      <c r="F47" s="34">
        <f t="shared" si="5"/>
        <v>40</v>
      </c>
      <c r="G47" s="34">
        <f t="shared" si="5"/>
        <v>38</v>
      </c>
      <c r="H47" s="34">
        <f t="shared" si="5"/>
        <v>38</v>
      </c>
      <c r="I47" s="34">
        <f t="shared" si="5"/>
        <v>31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1</v>
      </c>
      <c r="E48" s="148">
        <f t="shared" ref="E48:I48" si="6">E47/E46</f>
        <v>1</v>
      </c>
      <c r="F48" s="148">
        <f t="shared" si="6"/>
        <v>1</v>
      </c>
      <c r="G48" s="148">
        <f t="shared" si="6"/>
        <v>0.95</v>
      </c>
      <c r="H48" s="148">
        <f t="shared" si="6"/>
        <v>0.95</v>
      </c>
      <c r="I48" s="148">
        <f t="shared" si="6"/>
        <v>0.77500000000000002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SUM(D4:D44)*1.25/D46</f>
        <v>71.84375</v>
      </c>
      <c r="E49" s="38">
        <f t="shared" ref="E49:I49" si="7">SUM(E4:E44)*1.25/E46</f>
        <v>71.1875</v>
      </c>
      <c r="F49" s="38">
        <f t="shared" si="7"/>
        <v>76.375</v>
      </c>
      <c r="G49" s="38">
        <f t="shared" si="7"/>
        <v>67.96875</v>
      </c>
      <c r="H49" s="38">
        <f t="shared" si="7"/>
        <v>67.75</v>
      </c>
      <c r="I49" s="38">
        <f t="shared" si="7"/>
        <v>51.625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34">
        <f>COUNTIF(D3:D44,"&lt;=80")-D51-D52-D53-D54-D55</f>
        <v>0</v>
      </c>
      <c r="E50" s="34">
        <f t="shared" ref="E50:I50" si="8">COUNTIF(E3:E44,"&lt;=80")-E51-E52-E53-E54-E55</f>
        <v>1</v>
      </c>
      <c r="F50" s="34">
        <f t="shared" si="8"/>
        <v>4</v>
      </c>
      <c r="G50" s="34">
        <f t="shared" si="8"/>
        <v>2</v>
      </c>
      <c r="H50" s="34">
        <f t="shared" si="8"/>
        <v>0</v>
      </c>
      <c r="I50" s="34">
        <f t="shared" si="8"/>
        <v>1</v>
      </c>
      <c r="J50" s="32"/>
      <c r="K50" s="38">
        <f>COUNTIF(K3:K44,"&lt;=100")-K51-K52-K53-K54-K55</f>
        <v>-1</v>
      </c>
      <c r="L50" s="33"/>
    </row>
    <row r="51" spans="1:12" ht="15.75">
      <c r="A51" s="189" t="s">
        <v>497</v>
      </c>
      <c r="B51" s="190"/>
      <c r="C51" s="191"/>
      <c r="D51" s="34">
        <f>COUNTIF(D3:D44,"&lt;76")-D52-D53-D54-D55</f>
        <v>1</v>
      </c>
      <c r="E51" s="34">
        <f t="shared" ref="E51:I51" si="9">COUNTIF(E3:E44,"&lt;76")-E52-E53-E54-E55</f>
        <v>5</v>
      </c>
      <c r="F51" s="34">
        <f t="shared" si="9"/>
        <v>5</v>
      </c>
      <c r="G51" s="34">
        <f t="shared" si="9"/>
        <v>5</v>
      </c>
      <c r="H51" s="34">
        <f t="shared" si="9"/>
        <v>3</v>
      </c>
      <c r="I51" s="34">
        <f t="shared" si="9"/>
        <v>0</v>
      </c>
      <c r="J51" s="32"/>
      <c r="K51" s="38">
        <f>COUNTIF(K4:K45,"&lt;95")-K52-K53-K54-K55</f>
        <v>2</v>
      </c>
      <c r="L51" s="2"/>
    </row>
    <row r="52" spans="1:12" ht="15.75">
      <c r="A52" s="189" t="s">
        <v>479</v>
      </c>
      <c r="B52" s="190"/>
      <c r="C52" s="191"/>
      <c r="D52" s="34">
        <f>COUNTIF(D3:D44,"&lt;72")-D53-D54-D55</f>
        <v>19</v>
      </c>
      <c r="E52" s="34">
        <f t="shared" ref="E52:I52" si="10">COUNTIF(E3:E44,"&lt;72")-E53-E54-E55</f>
        <v>15</v>
      </c>
      <c r="F52" s="34">
        <f t="shared" si="10"/>
        <v>21</v>
      </c>
      <c r="G52" s="34">
        <f t="shared" si="10"/>
        <v>14</v>
      </c>
      <c r="H52" s="34">
        <f t="shared" si="10"/>
        <v>12</v>
      </c>
      <c r="I52" s="34">
        <f t="shared" si="10"/>
        <v>9</v>
      </c>
      <c r="J52" s="32"/>
      <c r="K52" s="38">
        <f>COUNTIF(K4:K45,"&lt;90")-K53-K54-K55</f>
        <v>17</v>
      </c>
      <c r="L52" s="2"/>
    </row>
    <row r="53" spans="1:12" ht="15.75">
      <c r="A53" s="189" t="s">
        <v>478</v>
      </c>
      <c r="B53" s="190"/>
      <c r="C53" s="191"/>
      <c r="D53" s="34">
        <f>COUNTIF(D3:D44,"&lt;60")-D54-D55</f>
        <v>16</v>
      </c>
      <c r="E53" s="34">
        <f t="shared" ref="E53:I53" si="11">COUNTIF(E3:E44,"&lt;60")-E54-E55</f>
        <v>9</v>
      </c>
      <c r="F53" s="34">
        <f t="shared" si="11"/>
        <v>3</v>
      </c>
      <c r="G53" s="34">
        <f t="shared" si="11"/>
        <v>7</v>
      </c>
      <c r="H53" s="34">
        <f t="shared" si="11"/>
        <v>14</v>
      </c>
      <c r="I53" s="34">
        <f t="shared" si="11"/>
        <v>7</v>
      </c>
      <c r="J53" s="32"/>
      <c r="K53" s="38">
        <f>COUNTIF(K4:K45,"&lt;75")-K54-K55</f>
        <v>10</v>
      </c>
      <c r="L53" s="2"/>
    </row>
    <row r="54" spans="1:12" ht="15.75">
      <c r="A54" s="189" t="s">
        <v>477</v>
      </c>
      <c r="B54" s="190"/>
      <c r="C54" s="191"/>
      <c r="D54" s="34">
        <f>COUNTIF(D3:D44,"&lt;48")-D55</f>
        <v>4</v>
      </c>
      <c r="E54" s="34">
        <f t="shared" ref="E54:I54" si="12">COUNTIF(E3:E44,"&lt;48")-E55</f>
        <v>10</v>
      </c>
      <c r="F54" s="34">
        <f t="shared" si="12"/>
        <v>7</v>
      </c>
      <c r="G54" s="34">
        <f t="shared" si="12"/>
        <v>10</v>
      </c>
      <c r="H54" s="34">
        <f t="shared" si="12"/>
        <v>9</v>
      </c>
      <c r="I54" s="34">
        <f t="shared" si="12"/>
        <v>14</v>
      </c>
      <c r="J54" s="32"/>
      <c r="K54" s="38">
        <f>COUNTIF(K4:K45,"&lt;60")-K55</f>
        <v>10</v>
      </c>
      <c r="L54" s="2"/>
    </row>
    <row r="55" spans="1:12" ht="16.5" thickBot="1">
      <c r="A55" s="192" t="s">
        <v>476</v>
      </c>
      <c r="B55" s="193"/>
      <c r="C55" s="194"/>
      <c r="D55" s="34">
        <f>COUNTIF(D3:D44,"&lt;27")</f>
        <v>0</v>
      </c>
      <c r="E55" s="34">
        <f t="shared" ref="E55:I55" si="13">COUNTIF(E3:E44,"&lt;27")</f>
        <v>0</v>
      </c>
      <c r="F55" s="34">
        <f t="shared" si="13"/>
        <v>0</v>
      </c>
      <c r="G55" s="34">
        <f t="shared" si="13"/>
        <v>2</v>
      </c>
      <c r="H55" s="34">
        <f t="shared" si="13"/>
        <v>2</v>
      </c>
      <c r="I55" s="34">
        <f t="shared" si="13"/>
        <v>9</v>
      </c>
      <c r="J55" s="184"/>
      <c r="K55" s="34">
        <f>COUNTIF(K4:K45,"&lt;33")</f>
        <v>3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21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4:C43" name="Range1_3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5:J45"/>
  </mergeCells>
  <conditionalFormatting sqref="C4:C42">
    <cfRule type="cellIs" dxfId="22" priority="40" stopIfTrue="1" operator="equal">
      <formula>0</formula>
    </cfRule>
  </conditionalFormatting>
  <conditionalFormatting sqref="C4:C44">
    <cfRule type="cellIs" dxfId="21" priority="39" stopIfTrue="1" operator="equal">
      <formula>0</formula>
    </cfRule>
  </conditionalFormatting>
  <conditionalFormatting sqref="D4:I44">
    <cfRule type="cellIs" dxfId="20" priority="1" operator="lessThan">
      <formula>27</formula>
    </cfRule>
  </conditionalFormatting>
  <dataValidations count="1">
    <dataValidation type="whole" allowBlank="1" showInputMessage="1" showErrorMessage="1" error="DECIMAL NOT ACCEPTED." sqref="G4:G44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3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8"/>
  <sheetViews>
    <sheetView view="pageBreakPreview" topLeftCell="A41" zoomScaleSheetLayoutView="100" workbookViewId="0">
      <selection activeCell="D54" sqref="D54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4" width="6.85546875" customWidth="1"/>
    <col min="5" max="5" width="7.140625" customWidth="1"/>
    <col min="6" max="6" width="6.5703125" customWidth="1"/>
    <col min="7" max="7" width="6.85546875" customWidth="1"/>
    <col min="8" max="11" width="6.5703125" customWidth="1"/>
    <col min="12" max="12" width="11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499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67" t="s">
        <v>349</v>
      </c>
      <c r="D4" s="185">
        <v>51</v>
      </c>
      <c r="E4" s="185">
        <v>62</v>
      </c>
      <c r="F4" s="185">
        <v>45</v>
      </c>
      <c r="G4" s="185">
        <v>59</v>
      </c>
      <c r="H4" s="185">
        <v>61</v>
      </c>
      <c r="I4" s="185">
        <v>30</v>
      </c>
      <c r="J4" s="15">
        <f t="shared" ref="J4:J45" si="0">SUM(D4:I4)</f>
        <v>308</v>
      </c>
      <c r="K4" s="16">
        <f>J4/480*100</f>
        <v>64.166666666666671</v>
      </c>
      <c r="L4" s="12">
        <f>RANK(K4,K$4:K$45)</f>
        <v>26</v>
      </c>
    </row>
    <row r="5" spans="1:12" ht="15.75">
      <c r="A5" s="13">
        <v>2</v>
      </c>
      <c r="B5" s="7"/>
      <c r="C5" s="167" t="s">
        <v>350</v>
      </c>
      <c r="D5" s="185">
        <v>50</v>
      </c>
      <c r="E5" s="185">
        <v>39</v>
      </c>
      <c r="F5" s="185">
        <v>41</v>
      </c>
      <c r="G5" s="185">
        <v>41</v>
      </c>
      <c r="H5" s="185">
        <v>52</v>
      </c>
      <c r="I5" s="185">
        <v>30</v>
      </c>
      <c r="J5" s="15">
        <f t="shared" si="0"/>
        <v>253</v>
      </c>
      <c r="K5" s="16">
        <f t="shared" ref="K5:K45" si="1">J5/480*100</f>
        <v>52.708333333333336</v>
      </c>
      <c r="L5" s="12">
        <f t="shared" ref="L5:L45" si="2">RANK(K5,K$4:K$45)</f>
        <v>37</v>
      </c>
    </row>
    <row r="6" spans="1:12" ht="15.75">
      <c r="A6" s="13">
        <v>3</v>
      </c>
      <c r="B6" s="7"/>
      <c r="C6" s="167" t="s">
        <v>351</v>
      </c>
      <c r="D6" s="185">
        <v>55</v>
      </c>
      <c r="E6" s="185">
        <v>70</v>
      </c>
      <c r="F6" s="185">
        <v>53</v>
      </c>
      <c r="G6" s="185">
        <v>41</v>
      </c>
      <c r="H6" s="185">
        <v>50</v>
      </c>
      <c r="I6" s="185">
        <v>28</v>
      </c>
      <c r="J6" s="15">
        <f t="shared" si="0"/>
        <v>297</v>
      </c>
      <c r="K6" s="16">
        <f t="shared" si="1"/>
        <v>61.875</v>
      </c>
      <c r="L6" s="12">
        <f t="shared" si="2"/>
        <v>30</v>
      </c>
    </row>
    <row r="7" spans="1:12" ht="15.75">
      <c r="A7" s="13">
        <v>4</v>
      </c>
      <c r="B7" s="7"/>
      <c r="C7" s="167" t="s">
        <v>352</v>
      </c>
      <c r="D7" s="185">
        <v>54</v>
      </c>
      <c r="E7" s="185">
        <v>66</v>
      </c>
      <c r="F7" s="185">
        <v>57</v>
      </c>
      <c r="G7" s="185">
        <v>69</v>
      </c>
      <c r="H7" s="185">
        <v>51</v>
      </c>
      <c r="I7" s="185">
        <v>42</v>
      </c>
      <c r="J7" s="15">
        <f t="shared" si="0"/>
        <v>339</v>
      </c>
      <c r="K7" s="16">
        <f t="shared" si="1"/>
        <v>70.625</v>
      </c>
      <c r="L7" s="12">
        <f t="shared" si="2"/>
        <v>16</v>
      </c>
    </row>
    <row r="8" spans="1:12" ht="15.75">
      <c r="A8" s="13">
        <v>5</v>
      </c>
      <c r="B8" s="18"/>
      <c r="C8" s="167" t="s">
        <v>353</v>
      </c>
      <c r="D8" s="185">
        <v>61</v>
      </c>
      <c r="E8" s="185">
        <v>75</v>
      </c>
      <c r="F8" s="185">
        <v>68</v>
      </c>
      <c r="G8" s="185">
        <v>67</v>
      </c>
      <c r="H8" s="185">
        <v>64</v>
      </c>
      <c r="I8" s="185">
        <v>62</v>
      </c>
      <c r="J8" s="15">
        <f t="shared" si="0"/>
        <v>397</v>
      </c>
      <c r="K8" s="16">
        <f t="shared" si="1"/>
        <v>82.708333333333329</v>
      </c>
      <c r="L8" s="12">
        <f t="shared" si="2"/>
        <v>6</v>
      </c>
    </row>
    <row r="9" spans="1:12" ht="15.75">
      <c r="A9" s="13">
        <v>6</v>
      </c>
      <c r="B9" s="18"/>
      <c r="C9" s="166" t="s">
        <v>354</v>
      </c>
      <c r="D9" s="185">
        <v>62</v>
      </c>
      <c r="E9" s="185">
        <v>60</v>
      </c>
      <c r="F9" s="185">
        <v>56</v>
      </c>
      <c r="G9" s="185">
        <v>60</v>
      </c>
      <c r="H9" s="185">
        <v>44</v>
      </c>
      <c r="I9" s="185">
        <v>38</v>
      </c>
      <c r="J9" s="15">
        <f t="shared" si="0"/>
        <v>320</v>
      </c>
      <c r="K9" s="16">
        <f t="shared" si="1"/>
        <v>66.666666666666657</v>
      </c>
      <c r="L9" s="12">
        <f t="shared" si="2"/>
        <v>21</v>
      </c>
    </row>
    <row r="10" spans="1:12" ht="15.75">
      <c r="A10" s="13">
        <v>7</v>
      </c>
      <c r="B10" s="18"/>
      <c r="C10" s="167" t="s">
        <v>355</v>
      </c>
      <c r="D10" s="185">
        <v>46</v>
      </c>
      <c r="E10" s="185">
        <v>44</v>
      </c>
      <c r="F10" s="185">
        <v>57</v>
      </c>
      <c r="G10" s="185">
        <v>28</v>
      </c>
      <c r="H10" s="185">
        <v>24</v>
      </c>
      <c r="I10" s="185">
        <v>14</v>
      </c>
      <c r="J10" s="15">
        <f t="shared" si="0"/>
        <v>213</v>
      </c>
      <c r="K10" s="16">
        <f t="shared" si="1"/>
        <v>44.375</v>
      </c>
      <c r="L10" s="12">
        <f t="shared" si="2"/>
        <v>39</v>
      </c>
    </row>
    <row r="11" spans="1:12" ht="15.75">
      <c r="A11" s="13">
        <v>8</v>
      </c>
      <c r="B11" s="18"/>
      <c r="C11" s="167" t="s">
        <v>356</v>
      </c>
      <c r="D11" s="185">
        <v>62</v>
      </c>
      <c r="E11" s="185">
        <v>75</v>
      </c>
      <c r="F11" s="185">
        <v>66</v>
      </c>
      <c r="G11" s="185">
        <v>72</v>
      </c>
      <c r="H11" s="185">
        <v>65</v>
      </c>
      <c r="I11" s="185">
        <v>73</v>
      </c>
      <c r="J11" s="15">
        <f t="shared" si="0"/>
        <v>413</v>
      </c>
      <c r="K11" s="16">
        <f t="shared" si="1"/>
        <v>86.041666666666671</v>
      </c>
      <c r="L11" s="12">
        <f t="shared" si="2"/>
        <v>3</v>
      </c>
    </row>
    <row r="12" spans="1:12" ht="15.75">
      <c r="A12" s="13">
        <v>9</v>
      </c>
      <c r="B12" s="18"/>
      <c r="C12" s="167" t="s">
        <v>357</v>
      </c>
      <c r="D12" s="185">
        <v>56</v>
      </c>
      <c r="E12" s="185">
        <v>72</v>
      </c>
      <c r="F12" s="185">
        <v>58</v>
      </c>
      <c r="G12" s="185">
        <v>66</v>
      </c>
      <c r="H12" s="185">
        <v>62</v>
      </c>
      <c r="I12" s="185">
        <v>53</v>
      </c>
      <c r="J12" s="15">
        <f t="shared" si="0"/>
        <v>367</v>
      </c>
      <c r="K12" s="16">
        <f t="shared" si="1"/>
        <v>76.458333333333329</v>
      </c>
      <c r="L12" s="12">
        <f t="shared" si="2"/>
        <v>10</v>
      </c>
    </row>
    <row r="13" spans="1:12" ht="15.75">
      <c r="A13" s="13">
        <v>10</v>
      </c>
      <c r="B13" s="18"/>
      <c r="C13" s="167" t="s">
        <v>358</v>
      </c>
      <c r="D13" s="185">
        <v>53</v>
      </c>
      <c r="E13" s="185">
        <v>75</v>
      </c>
      <c r="F13" s="185">
        <v>63</v>
      </c>
      <c r="G13" s="185">
        <v>64</v>
      </c>
      <c r="H13" s="185">
        <v>58</v>
      </c>
      <c r="I13" s="185">
        <v>39</v>
      </c>
      <c r="J13" s="15">
        <f t="shared" si="0"/>
        <v>352</v>
      </c>
      <c r="K13" s="16">
        <f t="shared" si="1"/>
        <v>73.333333333333329</v>
      </c>
      <c r="L13" s="12">
        <f t="shared" si="2"/>
        <v>12</v>
      </c>
    </row>
    <row r="14" spans="1:12" ht="15.75">
      <c r="A14" s="13">
        <v>11</v>
      </c>
      <c r="B14" s="18"/>
      <c r="C14" s="167" t="s">
        <v>359</v>
      </c>
      <c r="D14" s="185">
        <v>58</v>
      </c>
      <c r="E14" s="185">
        <v>72</v>
      </c>
      <c r="F14" s="185">
        <v>62</v>
      </c>
      <c r="G14" s="185">
        <v>61</v>
      </c>
      <c r="H14" s="185">
        <v>56</v>
      </c>
      <c r="I14" s="185">
        <v>34</v>
      </c>
      <c r="J14" s="15">
        <f t="shared" si="0"/>
        <v>343</v>
      </c>
      <c r="K14" s="16">
        <f t="shared" si="1"/>
        <v>71.458333333333329</v>
      </c>
      <c r="L14" s="12">
        <f t="shared" si="2"/>
        <v>13</v>
      </c>
    </row>
    <row r="15" spans="1:12" ht="15.75">
      <c r="A15" s="13">
        <v>12</v>
      </c>
      <c r="B15" s="18"/>
      <c r="C15" s="167" t="s">
        <v>360</v>
      </c>
      <c r="D15" s="185">
        <v>45</v>
      </c>
      <c r="E15" s="185">
        <v>53</v>
      </c>
      <c r="F15" s="185">
        <v>63</v>
      </c>
      <c r="G15" s="185">
        <v>39</v>
      </c>
      <c r="H15" s="185">
        <v>40</v>
      </c>
      <c r="I15" s="185">
        <v>22</v>
      </c>
      <c r="J15" s="15">
        <f t="shared" si="0"/>
        <v>262</v>
      </c>
      <c r="K15" s="16">
        <f t="shared" si="1"/>
        <v>54.583333333333329</v>
      </c>
      <c r="L15" s="12">
        <f t="shared" si="2"/>
        <v>34</v>
      </c>
    </row>
    <row r="16" spans="1:12" ht="15.75">
      <c r="A16" s="13">
        <v>13</v>
      </c>
      <c r="B16" s="18"/>
      <c r="C16" s="167" t="s">
        <v>361</v>
      </c>
      <c r="D16" s="185">
        <v>51</v>
      </c>
      <c r="E16" s="185">
        <v>53</v>
      </c>
      <c r="F16" s="185">
        <v>53</v>
      </c>
      <c r="G16" s="185">
        <v>51</v>
      </c>
      <c r="H16" s="185">
        <v>56</v>
      </c>
      <c r="I16" s="185">
        <v>50</v>
      </c>
      <c r="J16" s="15">
        <f t="shared" si="0"/>
        <v>314</v>
      </c>
      <c r="K16" s="16">
        <f t="shared" si="1"/>
        <v>65.416666666666671</v>
      </c>
      <c r="L16" s="12">
        <f t="shared" si="2"/>
        <v>23</v>
      </c>
    </row>
    <row r="17" spans="1:12" ht="15.75">
      <c r="A17" s="13">
        <v>14</v>
      </c>
      <c r="B17" s="18"/>
      <c r="C17" s="168" t="s">
        <v>362</v>
      </c>
      <c r="D17" s="185">
        <v>52</v>
      </c>
      <c r="E17" s="185">
        <v>58</v>
      </c>
      <c r="F17" s="185">
        <v>62</v>
      </c>
      <c r="G17" s="185">
        <v>53</v>
      </c>
      <c r="H17" s="185">
        <v>43</v>
      </c>
      <c r="I17" s="185">
        <v>43</v>
      </c>
      <c r="J17" s="15">
        <f t="shared" si="0"/>
        <v>311</v>
      </c>
      <c r="K17" s="16">
        <f t="shared" si="1"/>
        <v>64.791666666666671</v>
      </c>
      <c r="L17" s="12">
        <f t="shared" si="2"/>
        <v>24</v>
      </c>
    </row>
    <row r="18" spans="1:12" ht="15.75">
      <c r="A18" s="13">
        <v>15</v>
      </c>
      <c r="B18" s="18"/>
      <c r="C18" s="167" t="s">
        <v>363</v>
      </c>
      <c r="D18" s="185">
        <v>49</v>
      </c>
      <c r="E18" s="185">
        <v>50</v>
      </c>
      <c r="F18" s="185">
        <v>53</v>
      </c>
      <c r="G18" s="185">
        <v>49</v>
      </c>
      <c r="H18" s="185">
        <v>52</v>
      </c>
      <c r="I18" s="185">
        <v>33</v>
      </c>
      <c r="J18" s="15">
        <f t="shared" si="0"/>
        <v>286</v>
      </c>
      <c r="K18" s="16">
        <f t="shared" si="1"/>
        <v>59.583333333333336</v>
      </c>
      <c r="L18" s="12">
        <f t="shared" si="2"/>
        <v>32</v>
      </c>
    </row>
    <row r="19" spans="1:12" ht="15.75">
      <c r="A19" s="13">
        <v>16</v>
      </c>
      <c r="B19" s="18"/>
      <c r="C19" s="167" t="s">
        <v>364</v>
      </c>
      <c r="D19" s="185">
        <v>58</v>
      </c>
      <c r="E19" s="185">
        <v>69</v>
      </c>
      <c r="F19" s="185">
        <v>73</v>
      </c>
      <c r="G19" s="185">
        <v>63</v>
      </c>
      <c r="H19" s="185">
        <v>66</v>
      </c>
      <c r="I19" s="185">
        <v>75</v>
      </c>
      <c r="J19" s="15">
        <f t="shared" si="0"/>
        <v>404</v>
      </c>
      <c r="K19" s="16">
        <f t="shared" si="1"/>
        <v>84.166666666666671</v>
      </c>
      <c r="L19" s="12">
        <f t="shared" si="2"/>
        <v>5</v>
      </c>
    </row>
    <row r="20" spans="1:12" ht="15.75">
      <c r="A20" s="13">
        <v>17</v>
      </c>
      <c r="B20" s="18"/>
      <c r="C20" s="166" t="s">
        <v>365</v>
      </c>
      <c r="D20" s="185">
        <v>51</v>
      </c>
      <c r="E20" s="185">
        <v>56</v>
      </c>
      <c r="F20" s="185">
        <v>73</v>
      </c>
      <c r="G20" s="185">
        <v>70</v>
      </c>
      <c r="H20" s="185">
        <v>61</v>
      </c>
      <c r="I20" s="185">
        <v>48</v>
      </c>
      <c r="J20" s="15">
        <f t="shared" si="0"/>
        <v>359</v>
      </c>
      <c r="K20" s="16">
        <f t="shared" si="1"/>
        <v>74.791666666666671</v>
      </c>
      <c r="L20" s="12">
        <f t="shared" si="2"/>
        <v>11</v>
      </c>
    </row>
    <row r="21" spans="1:12" ht="15.75">
      <c r="A21" s="13">
        <v>18</v>
      </c>
      <c r="B21" s="18"/>
      <c r="C21" s="167" t="s">
        <v>366</v>
      </c>
      <c r="D21" s="185">
        <v>55</v>
      </c>
      <c r="E21" s="185">
        <v>68</v>
      </c>
      <c r="F21" s="185">
        <v>72</v>
      </c>
      <c r="G21" s="185">
        <v>69</v>
      </c>
      <c r="H21" s="185">
        <v>66</v>
      </c>
      <c r="I21" s="185">
        <v>65</v>
      </c>
      <c r="J21" s="15">
        <f t="shared" si="0"/>
        <v>395</v>
      </c>
      <c r="K21" s="16">
        <f t="shared" si="1"/>
        <v>82.291666666666657</v>
      </c>
      <c r="L21" s="12">
        <f t="shared" si="2"/>
        <v>8</v>
      </c>
    </row>
    <row r="22" spans="1:12" ht="15.75">
      <c r="A22" s="13">
        <v>19</v>
      </c>
      <c r="B22" s="18"/>
      <c r="C22" s="167" t="s">
        <v>367</v>
      </c>
      <c r="D22" s="185">
        <v>48</v>
      </c>
      <c r="E22" s="185">
        <v>42</v>
      </c>
      <c r="F22" s="185">
        <v>46</v>
      </c>
      <c r="G22" s="185">
        <v>48</v>
      </c>
      <c r="H22" s="185">
        <v>45</v>
      </c>
      <c r="I22" s="185">
        <v>30</v>
      </c>
      <c r="J22" s="15">
        <f t="shared" si="0"/>
        <v>259</v>
      </c>
      <c r="K22" s="16">
        <f t="shared" si="1"/>
        <v>53.958333333333329</v>
      </c>
      <c r="L22" s="12">
        <f t="shared" si="2"/>
        <v>36</v>
      </c>
    </row>
    <row r="23" spans="1:12" ht="15.75">
      <c r="A23" s="13">
        <v>20</v>
      </c>
      <c r="B23" s="18"/>
      <c r="C23" s="167" t="s">
        <v>368</v>
      </c>
      <c r="D23" s="185">
        <v>55</v>
      </c>
      <c r="E23" s="185">
        <v>55</v>
      </c>
      <c r="F23" s="185">
        <v>54</v>
      </c>
      <c r="G23" s="185">
        <v>53</v>
      </c>
      <c r="H23" s="185">
        <v>59</v>
      </c>
      <c r="I23" s="185">
        <v>46</v>
      </c>
      <c r="J23" s="15">
        <f t="shared" si="0"/>
        <v>322</v>
      </c>
      <c r="K23" s="16">
        <f t="shared" si="1"/>
        <v>67.083333333333329</v>
      </c>
      <c r="L23" s="12">
        <f t="shared" si="2"/>
        <v>19</v>
      </c>
    </row>
    <row r="24" spans="1:12" ht="15.75">
      <c r="A24" s="13">
        <v>21</v>
      </c>
      <c r="B24" s="7"/>
      <c r="C24" s="167" t="s">
        <v>369</v>
      </c>
      <c r="D24" s="185">
        <v>64</v>
      </c>
      <c r="E24" s="185">
        <v>71</v>
      </c>
      <c r="F24" s="185">
        <v>76</v>
      </c>
      <c r="G24" s="185">
        <v>74</v>
      </c>
      <c r="H24" s="185">
        <v>69</v>
      </c>
      <c r="I24" s="185">
        <v>77</v>
      </c>
      <c r="J24" s="15">
        <f t="shared" si="0"/>
        <v>431</v>
      </c>
      <c r="K24" s="16">
        <f t="shared" si="1"/>
        <v>89.791666666666671</v>
      </c>
      <c r="L24" s="12">
        <f t="shared" si="2"/>
        <v>1</v>
      </c>
    </row>
    <row r="25" spans="1:12" ht="15.75">
      <c r="A25" s="13">
        <v>22</v>
      </c>
      <c r="B25" s="7"/>
      <c r="C25" s="166" t="s">
        <v>370</v>
      </c>
      <c r="D25" s="185">
        <v>54</v>
      </c>
      <c r="E25" s="185">
        <v>64</v>
      </c>
      <c r="F25" s="185">
        <v>56</v>
      </c>
      <c r="G25" s="185">
        <v>45</v>
      </c>
      <c r="H25" s="185">
        <v>60</v>
      </c>
      <c r="I25" s="185">
        <v>57</v>
      </c>
      <c r="J25" s="15">
        <f t="shared" si="0"/>
        <v>336</v>
      </c>
      <c r="K25" s="16">
        <f t="shared" si="1"/>
        <v>70</v>
      </c>
      <c r="L25" s="12">
        <f t="shared" si="2"/>
        <v>17</v>
      </c>
    </row>
    <row r="26" spans="1:12" ht="15.75">
      <c r="A26" s="13">
        <v>23</v>
      </c>
      <c r="B26" s="7"/>
      <c r="C26" s="167" t="s">
        <v>371</v>
      </c>
      <c r="D26" s="185">
        <v>59</v>
      </c>
      <c r="E26" s="185">
        <v>74</v>
      </c>
      <c r="F26" s="185">
        <v>71</v>
      </c>
      <c r="G26" s="185">
        <v>68</v>
      </c>
      <c r="H26" s="185">
        <v>65</v>
      </c>
      <c r="I26" s="185">
        <v>74</v>
      </c>
      <c r="J26" s="15">
        <f t="shared" si="0"/>
        <v>411</v>
      </c>
      <c r="K26" s="16">
        <f t="shared" si="1"/>
        <v>85.625</v>
      </c>
      <c r="L26" s="12">
        <f t="shared" si="2"/>
        <v>4</v>
      </c>
    </row>
    <row r="27" spans="1:12" ht="15.75">
      <c r="A27" s="13">
        <v>24</v>
      </c>
      <c r="B27" s="7"/>
      <c r="C27" s="167" t="s">
        <v>372</v>
      </c>
      <c r="D27" s="185">
        <v>48</v>
      </c>
      <c r="E27" s="185">
        <v>63</v>
      </c>
      <c r="F27" s="185">
        <v>48</v>
      </c>
      <c r="G27" s="185">
        <v>64</v>
      </c>
      <c r="H27" s="185">
        <v>55</v>
      </c>
      <c r="I27" s="185">
        <v>43</v>
      </c>
      <c r="J27" s="15">
        <f t="shared" si="0"/>
        <v>321</v>
      </c>
      <c r="K27" s="16">
        <f t="shared" si="1"/>
        <v>66.875</v>
      </c>
      <c r="L27" s="12">
        <f t="shared" si="2"/>
        <v>20</v>
      </c>
    </row>
    <row r="28" spans="1:12" ht="15.75">
      <c r="A28" s="13">
        <v>25</v>
      </c>
      <c r="B28" s="7"/>
      <c r="C28" s="166" t="s">
        <v>373</v>
      </c>
      <c r="D28" s="185">
        <v>54</v>
      </c>
      <c r="E28" s="185">
        <v>56</v>
      </c>
      <c r="F28" s="185">
        <v>70</v>
      </c>
      <c r="G28" s="185">
        <v>54</v>
      </c>
      <c r="H28" s="185">
        <v>58</v>
      </c>
      <c r="I28" s="185">
        <v>48</v>
      </c>
      <c r="J28" s="15">
        <f t="shared" si="0"/>
        <v>340</v>
      </c>
      <c r="K28" s="16">
        <f t="shared" si="1"/>
        <v>70.833333333333343</v>
      </c>
      <c r="L28" s="12">
        <f t="shared" si="2"/>
        <v>15</v>
      </c>
    </row>
    <row r="29" spans="1:12" ht="15.75">
      <c r="A29" s="13">
        <v>26</v>
      </c>
      <c r="B29" s="18"/>
      <c r="C29" s="167" t="s">
        <v>374</v>
      </c>
      <c r="D29" s="185">
        <v>52</v>
      </c>
      <c r="E29" s="185">
        <v>63</v>
      </c>
      <c r="F29" s="185">
        <v>57</v>
      </c>
      <c r="G29" s="185">
        <v>66</v>
      </c>
      <c r="H29" s="185">
        <v>62</v>
      </c>
      <c r="I29" s="185">
        <v>41</v>
      </c>
      <c r="J29" s="15">
        <f t="shared" si="0"/>
        <v>341</v>
      </c>
      <c r="K29" s="16">
        <f t="shared" si="1"/>
        <v>71.041666666666671</v>
      </c>
      <c r="L29" s="12">
        <f t="shared" si="2"/>
        <v>14</v>
      </c>
    </row>
    <row r="30" spans="1:12" ht="15.75">
      <c r="A30" s="13">
        <v>27</v>
      </c>
      <c r="B30" s="18"/>
      <c r="C30" s="167" t="s">
        <v>375</v>
      </c>
      <c r="D30" s="185">
        <v>64</v>
      </c>
      <c r="E30" s="185">
        <v>77</v>
      </c>
      <c r="F30" s="185">
        <v>70</v>
      </c>
      <c r="G30" s="185">
        <v>71</v>
      </c>
      <c r="H30" s="185">
        <v>71</v>
      </c>
      <c r="I30" s="185">
        <v>75</v>
      </c>
      <c r="J30" s="15">
        <f t="shared" si="0"/>
        <v>428</v>
      </c>
      <c r="K30" s="16">
        <f t="shared" si="1"/>
        <v>89.166666666666671</v>
      </c>
      <c r="L30" s="12">
        <f t="shared" si="2"/>
        <v>2</v>
      </c>
    </row>
    <row r="31" spans="1:12" ht="15.75">
      <c r="A31" s="13">
        <v>28</v>
      </c>
      <c r="B31" s="7"/>
      <c r="C31" s="167" t="s">
        <v>376</v>
      </c>
      <c r="D31" s="185">
        <v>47</v>
      </c>
      <c r="E31" s="185">
        <v>40</v>
      </c>
      <c r="F31" s="185">
        <v>18</v>
      </c>
      <c r="G31" s="185">
        <v>31</v>
      </c>
      <c r="H31" s="185">
        <v>48</v>
      </c>
      <c r="I31" s="185">
        <v>19</v>
      </c>
      <c r="J31" s="15">
        <f t="shared" si="0"/>
        <v>203</v>
      </c>
      <c r="K31" s="16">
        <f t="shared" si="1"/>
        <v>42.291666666666664</v>
      </c>
      <c r="L31" s="12">
        <f t="shared" si="2"/>
        <v>40</v>
      </c>
    </row>
    <row r="32" spans="1:12" ht="15.75">
      <c r="A32" s="13">
        <v>29</v>
      </c>
      <c r="B32" s="7"/>
      <c r="C32" s="167" t="s">
        <v>377</v>
      </c>
      <c r="D32" s="185">
        <v>59</v>
      </c>
      <c r="E32" s="185">
        <v>73</v>
      </c>
      <c r="F32" s="185">
        <v>76</v>
      </c>
      <c r="G32" s="185">
        <v>48</v>
      </c>
      <c r="H32" s="185">
        <v>73</v>
      </c>
      <c r="I32" s="185">
        <v>67</v>
      </c>
      <c r="J32" s="15">
        <f t="shared" si="0"/>
        <v>396</v>
      </c>
      <c r="K32" s="16">
        <f t="shared" si="1"/>
        <v>82.5</v>
      </c>
      <c r="L32" s="12">
        <f t="shared" si="2"/>
        <v>7</v>
      </c>
    </row>
    <row r="33" spans="1:12" ht="15.75">
      <c r="A33" s="13">
        <v>30</v>
      </c>
      <c r="B33" s="7"/>
      <c r="C33" s="167" t="s">
        <v>378</v>
      </c>
      <c r="D33" s="185">
        <v>62</v>
      </c>
      <c r="E33" s="185">
        <v>64</v>
      </c>
      <c r="F33" s="185">
        <v>71</v>
      </c>
      <c r="G33" s="185">
        <v>66</v>
      </c>
      <c r="H33" s="185">
        <v>56</v>
      </c>
      <c r="I33" s="185">
        <v>57</v>
      </c>
      <c r="J33" s="15">
        <f t="shared" si="0"/>
        <v>376</v>
      </c>
      <c r="K33" s="16">
        <f t="shared" si="1"/>
        <v>78.333333333333329</v>
      </c>
      <c r="L33" s="12">
        <f t="shared" si="2"/>
        <v>9</v>
      </c>
    </row>
    <row r="34" spans="1:12" ht="15.75">
      <c r="A34" s="13">
        <v>31</v>
      </c>
      <c r="B34" s="7"/>
      <c r="C34" s="167" t="s">
        <v>379</v>
      </c>
      <c r="D34" s="185">
        <v>54</v>
      </c>
      <c r="E34" s="185">
        <v>60</v>
      </c>
      <c r="F34" s="185">
        <v>35</v>
      </c>
      <c r="G34" s="185">
        <v>55</v>
      </c>
      <c r="H34" s="185">
        <v>67</v>
      </c>
      <c r="I34" s="185">
        <v>29</v>
      </c>
      <c r="J34" s="15">
        <f t="shared" si="0"/>
        <v>300</v>
      </c>
      <c r="K34" s="16">
        <f t="shared" si="1"/>
        <v>62.5</v>
      </c>
      <c r="L34" s="12">
        <f t="shared" si="2"/>
        <v>27</v>
      </c>
    </row>
    <row r="35" spans="1:12" ht="15.75">
      <c r="A35" s="13">
        <v>32</v>
      </c>
      <c r="B35" s="7"/>
      <c r="C35" s="167" t="s">
        <v>380</v>
      </c>
      <c r="D35" s="185">
        <v>59</v>
      </c>
      <c r="E35" s="185">
        <v>52</v>
      </c>
      <c r="F35" s="185">
        <v>55</v>
      </c>
      <c r="G35" s="185">
        <v>49</v>
      </c>
      <c r="H35" s="185">
        <v>59</v>
      </c>
      <c r="I35" s="185">
        <v>46</v>
      </c>
      <c r="J35" s="15">
        <f t="shared" si="0"/>
        <v>320</v>
      </c>
      <c r="K35" s="16">
        <f t="shared" si="1"/>
        <v>66.666666666666657</v>
      </c>
      <c r="L35" s="12">
        <f t="shared" si="2"/>
        <v>21</v>
      </c>
    </row>
    <row r="36" spans="1:12" ht="15.75">
      <c r="A36" s="13">
        <v>33</v>
      </c>
      <c r="B36" s="18"/>
      <c r="C36" s="167" t="s">
        <v>468</v>
      </c>
      <c r="D36" s="185">
        <v>53</v>
      </c>
      <c r="E36" s="185">
        <v>39</v>
      </c>
      <c r="F36" s="185">
        <v>56</v>
      </c>
      <c r="G36" s="185">
        <v>54</v>
      </c>
      <c r="H36" s="185">
        <v>48</v>
      </c>
      <c r="I36" s="185">
        <v>21</v>
      </c>
      <c r="J36" s="15">
        <f t="shared" si="0"/>
        <v>271</v>
      </c>
      <c r="K36" s="16">
        <f t="shared" si="1"/>
        <v>56.458333333333336</v>
      </c>
      <c r="L36" s="12">
        <f t="shared" si="2"/>
        <v>33</v>
      </c>
    </row>
    <row r="37" spans="1:12" ht="15.75">
      <c r="A37" s="13">
        <v>34</v>
      </c>
      <c r="B37" s="18"/>
      <c r="C37" s="166" t="s">
        <v>381</v>
      </c>
      <c r="D37" s="185">
        <v>34</v>
      </c>
      <c r="E37" s="185">
        <v>48</v>
      </c>
      <c r="F37" s="185">
        <v>48</v>
      </c>
      <c r="G37" s="185">
        <v>27</v>
      </c>
      <c r="H37" s="185">
        <v>31</v>
      </c>
      <c r="I37" s="185">
        <v>12</v>
      </c>
      <c r="J37" s="15">
        <f t="shared" si="0"/>
        <v>200</v>
      </c>
      <c r="K37" s="16">
        <f t="shared" si="1"/>
        <v>41.666666666666671</v>
      </c>
      <c r="L37" s="12">
        <f t="shared" si="2"/>
        <v>41</v>
      </c>
    </row>
    <row r="38" spans="1:12" ht="15.75">
      <c r="A38" s="13">
        <v>35</v>
      </c>
      <c r="B38" s="18"/>
      <c r="C38" s="166" t="s">
        <v>382</v>
      </c>
      <c r="D38" s="185">
        <v>32</v>
      </c>
      <c r="E38" s="185">
        <v>40</v>
      </c>
      <c r="F38" s="185">
        <v>34</v>
      </c>
      <c r="G38" s="185">
        <v>43</v>
      </c>
      <c r="H38" s="185">
        <v>27</v>
      </c>
      <c r="I38" s="185">
        <v>9</v>
      </c>
      <c r="J38" s="15">
        <f t="shared" si="0"/>
        <v>185</v>
      </c>
      <c r="K38" s="16">
        <f t="shared" si="1"/>
        <v>38.541666666666671</v>
      </c>
      <c r="L38" s="12">
        <f t="shared" si="2"/>
        <v>42</v>
      </c>
    </row>
    <row r="39" spans="1:12" ht="15.75">
      <c r="A39" s="13">
        <v>36</v>
      </c>
      <c r="B39" s="18"/>
      <c r="C39" s="178" t="s">
        <v>383</v>
      </c>
      <c r="D39" s="185">
        <v>52</v>
      </c>
      <c r="E39" s="185">
        <v>59</v>
      </c>
      <c r="F39" s="185">
        <v>53</v>
      </c>
      <c r="G39" s="185">
        <v>43</v>
      </c>
      <c r="H39" s="185">
        <v>61</v>
      </c>
      <c r="I39" s="185">
        <v>30</v>
      </c>
      <c r="J39" s="15">
        <f t="shared" si="0"/>
        <v>298</v>
      </c>
      <c r="K39" s="16">
        <f t="shared" si="1"/>
        <v>62.083333333333336</v>
      </c>
      <c r="L39" s="12">
        <f t="shared" si="2"/>
        <v>29</v>
      </c>
    </row>
    <row r="40" spans="1:12" ht="15.75">
      <c r="A40" s="13">
        <v>37</v>
      </c>
      <c r="B40" s="18"/>
      <c r="C40" s="167" t="s">
        <v>384</v>
      </c>
      <c r="D40" s="185">
        <v>55</v>
      </c>
      <c r="E40" s="185">
        <v>51</v>
      </c>
      <c r="F40" s="185">
        <v>64</v>
      </c>
      <c r="G40" s="185">
        <v>51</v>
      </c>
      <c r="H40" s="185">
        <v>41</v>
      </c>
      <c r="I40" s="185">
        <v>37</v>
      </c>
      <c r="J40" s="15">
        <f t="shared" si="0"/>
        <v>299</v>
      </c>
      <c r="K40" s="16">
        <f t="shared" si="1"/>
        <v>62.291666666666664</v>
      </c>
      <c r="L40" s="12">
        <f t="shared" si="2"/>
        <v>28</v>
      </c>
    </row>
    <row r="41" spans="1:12" ht="15.75">
      <c r="A41" s="13">
        <v>38</v>
      </c>
      <c r="B41" s="18"/>
      <c r="C41" s="166" t="s">
        <v>385</v>
      </c>
      <c r="D41" s="185">
        <v>43</v>
      </c>
      <c r="E41" s="185">
        <v>42</v>
      </c>
      <c r="F41" s="185">
        <v>64</v>
      </c>
      <c r="G41" s="185">
        <v>38</v>
      </c>
      <c r="H41" s="185">
        <v>36</v>
      </c>
      <c r="I41" s="185">
        <v>30</v>
      </c>
      <c r="J41" s="15">
        <f t="shared" si="0"/>
        <v>253</v>
      </c>
      <c r="K41" s="16">
        <f t="shared" si="1"/>
        <v>52.708333333333336</v>
      </c>
      <c r="L41" s="12">
        <f t="shared" si="2"/>
        <v>37</v>
      </c>
    </row>
    <row r="42" spans="1:12" ht="15.75">
      <c r="A42" s="13">
        <v>39</v>
      </c>
      <c r="B42" s="18"/>
      <c r="C42" s="167" t="s">
        <v>386</v>
      </c>
      <c r="D42" s="185">
        <v>55</v>
      </c>
      <c r="E42" s="185">
        <v>57</v>
      </c>
      <c r="F42" s="185">
        <v>52</v>
      </c>
      <c r="G42" s="185">
        <v>45</v>
      </c>
      <c r="H42" s="185">
        <v>39</v>
      </c>
      <c r="I42" s="185">
        <v>14</v>
      </c>
      <c r="J42" s="15">
        <f t="shared" si="0"/>
        <v>262</v>
      </c>
      <c r="K42" s="16">
        <f t="shared" si="1"/>
        <v>54.583333333333329</v>
      </c>
      <c r="L42" s="12">
        <f t="shared" si="2"/>
        <v>34</v>
      </c>
    </row>
    <row r="43" spans="1:12" ht="15.75">
      <c r="A43" s="13">
        <v>40</v>
      </c>
      <c r="B43" s="18"/>
      <c r="C43" s="166" t="s">
        <v>387</v>
      </c>
      <c r="D43" s="185">
        <v>56</v>
      </c>
      <c r="E43" s="185">
        <v>55</v>
      </c>
      <c r="F43" s="185">
        <v>59</v>
      </c>
      <c r="G43" s="185">
        <v>61</v>
      </c>
      <c r="H43" s="185">
        <v>60</v>
      </c>
      <c r="I43" s="185">
        <v>42</v>
      </c>
      <c r="J43" s="15">
        <f t="shared" si="0"/>
        <v>333</v>
      </c>
      <c r="K43" s="16">
        <f t="shared" si="1"/>
        <v>69.375</v>
      </c>
      <c r="L43" s="12">
        <f t="shared" si="2"/>
        <v>18</v>
      </c>
    </row>
    <row r="44" spans="1:12" ht="15.75">
      <c r="A44" s="13">
        <v>41</v>
      </c>
      <c r="B44" s="18"/>
      <c r="C44" s="166" t="s">
        <v>388</v>
      </c>
      <c r="D44" s="185">
        <v>52</v>
      </c>
      <c r="E44" s="185">
        <v>55</v>
      </c>
      <c r="F44" s="185">
        <v>65</v>
      </c>
      <c r="G44" s="185">
        <v>34</v>
      </c>
      <c r="H44" s="185">
        <v>50</v>
      </c>
      <c r="I44" s="185">
        <v>31</v>
      </c>
      <c r="J44" s="15">
        <f t="shared" si="0"/>
        <v>287</v>
      </c>
      <c r="K44" s="16">
        <f t="shared" si="1"/>
        <v>59.791666666666664</v>
      </c>
      <c r="L44" s="12">
        <f t="shared" si="2"/>
        <v>31</v>
      </c>
    </row>
    <row r="45" spans="1:12" ht="15.75">
      <c r="A45" s="13">
        <v>42</v>
      </c>
      <c r="B45" s="18"/>
      <c r="C45" s="168" t="s">
        <v>389</v>
      </c>
      <c r="D45" s="185">
        <v>52</v>
      </c>
      <c r="E45" s="185">
        <v>58</v>
      </c>
      <c r="F45" s="185">
        <v>63</v>
      </c>
      <c r="G45" s="185">
        <v>56</v>
      </c>
      <c r="H45" s="185">
        <v>51</v>
      </c>
      <c r="I45" s="185">
        <v>31</v>
      </c>
      <c r="J45" s="15">
        <f t="shared" si="0"/>
        <v>311</v>
      </c>
      <c r="K45" s="16">
        <f t="shared" si="1"/>
        <v>64.791666666666671</v>
      </c>
      <c r="L45" s="12">
        <f t="shared" si="2"/>
        <v>24</v>
      </c>
    </row>
    <row r="46" spans="1:12" ht="16.5" thickBot="1">
      <c r="A46" s="19"/>
      <c r="B46" s="18"/>
      <c r="G46" s="229" t="s">
        <v>506</v>
      </c>
      <c r="H46" s="229"/>
      <c r="I46" s="229"/>
      <c r="J46" s="229"/>
      <c r="K46" s="16">
        <f>AVERAGE(K4:K45)</f>
        <v>66.547619047619051</v>
      </c>
      <c r="L46" s="17"/>
    </row>
    <row r="47" spans="1:12" ht="15.75">
      <c r="A47" s="197" t="s">
        <v>4</v>
      </c>
      <c r="B47" s="198"/>
      <c r="C47" s="199"/>
      <c r="D47" s="46">
        <f t="shared" ref="D47:I47" si="3">COUNTIF(D4:D45,"&gt;=0")</f>
        <v>42</v>
      </c>
      <c r="E47" s="46">
        <f t="shared" si="3"/>
        <v>42</v>
      </c>
      <c r="F47" s="46">
        <f t="shared" si="3"/>
        <v>42</v>
      </c>
      <c r="G47" s="30">
        <f t="shared" si="3"/>
        <v>42</v>
      </c>
      <c r="H47" s="30">
        <f t="shared" si="3"/>
        <v>42</v>
      </c>
      <c r="I47" s="30">
        <f t="shared" si="3"/>
        <v>42</v>
      </c>
      <c r="J47" s="32"/>
      <c r="K47" s="32"/>
      <c r="L47" s="33"/>
    </row>
    <row r="48" spans="1:12" ht="15.75">
      <c r="A48" s="200" t="s">
        <v>5</v>
      </c>
      <c r="B48" s="201"/>
      <c r="C48" s="202"/>
      <c r="D48" s="34">
        <f>COUNTIF(D4:D45,"&gt;=27")</f>
        <v>42</v>
      </c>
      <c r="E48" s="34">
        <f t="shared" ref="E48:I48" si="4">COUNTIF(E4:E45,"&gt;=27")</f>
        <v>42</v>
      </c>
      <c r="F48" s="34">
        <f t="shared" si="4"/>
        <v>41</v>
      </c>
      <c r="G48" s="34">
        <f t="shared" si="4"/>
        <v>42</v>
      </c>
      <c r="H48" s="34">
        <f t="shared" si="4"/>
        <v>41</v>
      </c>
      <c r="I48" s="34">
        <f t="shared" si="4"/>
        <v>35</v>
      </c>
      <c r="J48" s="32"/>
      <c r="K48" s="32"/>
      <c r="L48" s="33"/>
    </row>
    <row r="49" spans="1:12" ht="15.75">
      <c r="A49" s="200" t="s">
        <v>6</v>
      </c>
      <c r="B49" s="201"/>
      <c r="C49" s="202"/>
      <c r="D49" s="148">
        <f>D48/D47</f>
        <v>1</v>
      </c>
      <c r="E49" s="148">
        <f t="shared" ref="E49:I49" si="5">E48/E47</f>
        <v>1</v>
      </c>
      <c r="F49" s="148">
        <f t="shared" si="5"/>
        <v>0.97619047619047616</v>
      </c>
      <c r="G49" s="148">
        <f t="shared" si="5"/>
        <v>1</v>
      </c>
      <c r="H49" s="148">
        <f t="shared" si="5"/>
        <v>0.97619047619047616</v>
      </c>
      <c r="I49" s="148">
        <f t="shared" si="5"/>
        <v>0.83333333333333337</v>
      </c>
      <c r="J49" s="32"/>
      <c r="K49" s="32"/>
      <c r="L49" s="33"/>
    </row>
    <row r="50" spans="1:12" ht="15.75">
      <c r="A50" s="200" t="s">
        <v>7</v>
      </c>
      <c r="B50" s="201"/>
      <c r="C50" s="202"/>
      <c r="D50" s="38">
        <f>SUM(D4:D45)*1.25/D47</f>
        <v>66.428571428571431</v>
      </c>
      <c r="E50" s="38">
        <f t="shared" ref="E50:I50" si="6">SUM(E4:E45)*1.25/E47</f>
        <v>73.660714285714292</v>
      </c>
      <c r="F50" s="38">
        <f t="shared" si="6"/>
        <v>72.5</v>
      </c>
      <c r="G50" s="38">
        <f t="shared" si="6"/>
        <v>67.44047619047619</v>
      </c>
      <c r="H50" s="38">
        <f t="shared" si="6"/>
        <v>67.321428571428569</v>
      </c>
      <c r="I50" s="38">
        <f t="shared" si="6"/>
        <v>51.93452380952381</v>
      </c>
      <c r="J50" s="32"/>
      <c r="K50" s="32"/>
      <c r="L50" s="33"/>
    </row>
    <row r="51" spans="1:12" ht="15.75">
      <c r="A51" s="223" t="s">
        <v>480</v>
      </c>
      <c r="B51" s="224"/>
      <c r="C51" s="190"/>
      <c r="D51" s="188">
        <f>COUNTIF(D4:D45,"&lt;=80")-D52-D53-D54-D55-D56</f>
        <v>0</v>
      </c>
      <c r="E51" s="188">
        <f t="shared" ref="E51:I51" si="7">COUNTIF(E4:E45,"&lt;=80")-E52-E53-E54-E55-E56</f>
        <v>1</v>
      </c>
      <c r="F51" s="188">
        <f t="shared" si="7"/>
        <v>2</v>
      </c>
      <c r="G51" s="188">
        <f t="shared" si="7"/>
        <v>0</v>
      </c>
      <c r="H51" s="188">
        <f t="shared" si="7"/>
        <v>0</v>
      </c>
      <c r="I51" s="188">
        <f t="shared" si="7"/>
        <v>1</v>
      </c>
      <c r="J51" s="32"/>
      <c r="K51" s="38">
        <f>COUNTIF(K4:K45,"&lt;=100")-K52-K53-K54-K55-K56</f>
        <v>0</v>
      </c>
      <c r="L51" s="33"/>
    </row>
    <row r="52" spans="1:12" ht="15.75">
      <c r="A52" s="189" t="s">
        <v>497</v>
      </c>
      <c r="B52" s="190"/>
      <c r="C52" s="191"/>
      <c r="D52" s="188">
        <f>COUNTIF(D4:D45,"&lt;76")-D53-D54-D55-D56</f>
        <v>0</v>
      </c>
      <c r="E52" s="188">
        <f t="shared" ref="E52:I52" si="8">COUNTIF(E4:E45,"&lt;76")-E53-E54-E55-E56</f>
        <v>7</v>
      </c>
      <c r="F52" s="188">
        <f t="shared" si="8"/>
        <v>3</v>
      </c>
      <c r="G52" s="188">
        <f t="shared" si="8"/>
        <v>2</v>
      </c>
      <c r="H52" s="188">
        <f t="shared" si="8"/>
        <v>1</v>
      </c>
      <c r="I52" s="188">
        <f t="shared" si="8"/>
        <v>4</v>
      </c>
      <c r="J52" s="32"/>
      <c r="K52" s="38">
        <f>COUNTIF(K4:K45,"&lt;95")-K53-K54-K55-K56</f>
        <v>0</v>
      </c>
      <c r="L52" s="2"/>
    </row>
    <row r="53" spans="1:12" ht="15.75">
      <c r="A53" s="189" t="s">
        <v>479</v>
      </c>
      <c r="B53" s="190"/>
      <c r="C53" s="191"/>
      <c r="D53" s="188">
        <f>COUNTIF(D4:D45,"&lt;72")-D54-D55-D56</f>
        <v>6</v>
      </c>
      <c r="E53" s="188">
        <f t="shared" ref="E53:I53" si="9">COUNTIF(E4:E45,"&lt;72")-E54-E55-E56</f>
        <v>12</v>
      </c>
      <c r="F53" s="188">
        <f t="shared" si="9"/>
        <v>14</v>
      </c>
      <c r="G53" s="188">
        <f t="shared" si="9"/>
        <v>15</v>
      </c>
      <c r="H53" s="188">
        <f t="shared" si="9"/>
        <v>15</v>
      </c>
      <c r="I53" s="188">
        <f t="shared" si="9"/>
        <v>3</v>
      </c>
      <c r="J53" s="32"/>
      <c r="K53" s="38">
        <f>COUNTIF(K4:K45,"&lt;90")-K54-K55-K56</f>
        <v>10</v>
      </c>
      <c r="L53" s="2"/>
    </row>
    <row r="54" spans="1:12" ht="15.75">
      <c r="A54" s="189" t="s">
        <v>478</v>
      </c>
      <c r="B54" s="190"/>
      <c r="C54" s="191"/>
      <c r="D54" s="188">
        <f>COUNTIF(D4:D45,"&lt;60")-D55-D56</f>
        <v>30</v>
      </c>
      <c r="E54" s="188">
        <f t="shared" ref="E54:I54" si="10">COUNTIF(E4:E45,"&lt;60")-E55-E56</f>
        <v>15</v>
      </c>
      <c r="F54" s="188">
        <f t="shared" si="10"/>
        <v>17</v>
      </c>
      <c r="G54" s="188">
        <f t="shared" si="10"/>
        <v>13</v>
      </c>
      <c r="H54" s="188">
        <f t="shared" si="10"/>
        <v>16</v>
      </c>
      <c r="I54" s="188">
        <f t="shared" si="10"/>
        <v>6</v>
      </c>
      <c r="J54" s="32"/>
      <c r="K54" s="38">
        <f>COUNTIF(K4:K45,"&lt;75")-K55-K56</f>
        <v>20</v>
      </c>
      <c r="L54" s="2"/>
    </row>
    <row r="55" spans="1:12" ht="15.75">
      <c r="A55" s="189" t="s">
        <v>477</v>
      </c>
      <c r="B55" s="190"/>
      <c r="C55" s="191"/>
      <c r="D55" s="188">
        <f>COUNTIF(D4:D45,"&lt;48")-D56</f>
        <v>6</v>
      </c>
      <c r="E55" s="188">
        <f t="shared" ref="E55:I55" si="11">COUNTIF(E4:E45,"&lt;48")-E56</f>
        <v>7</v>
      </c>
      <c r="F55" s="188">
        <f t="shared" si="11"/>
        <v>5</v>
      </c>
      <c r="G55" s="188">
        <f t="shared" si="11"/>
        <v>12</v>
      </c>
      <c r="H55" s="188">
        <f t="shared" si="11"/>
        <v>9</v>
      </c>
      <c r="I55" s="188">
        <f t="shared" si="11"/>
        <v>21</v>
      </c>
      <c r="J55" s="32"/>
      <c r="K55" s="38">
        <f>COUNTIF(K5:K45,"&lt;60")-K56</f>
        <v>12</v>
      </c>
      <c r="L55" s="2"/>
    </row>
    <row r="56" spans="1:12" ht="16.5" thickBot="1">
      <c r="A56" s="192" t="s">
        <v>476</v>
      </c>
      <c r="B56" s="193"/>
      <c r="C56" s="194"/>
      <c r="D56" s="34">
        <f>COUNTIF(D4:D45,"&lt;27")</f>
        <v>0</v>
      </c>
      <c r="E56" s="34">
        <f t="shared" ref="E56:I56" si="12">COUNTIF(E4:E45,"&lt;27")</f>
        <v>0</v>
      </c>
      <c r="F56" s="34">
        <f t="shared" si="12"/>
        <v>1</v>
      </c>
      <c r="G56" s="34">
        <f t="shared" si="12"/>
        <v>0</v>
      </c>
      <c r="H56" s="34">
        <f t="shared" si="12"/>
        <v>1</v>
      </c>
      <c r="I56" s="34">
        <f t="shared" si="12"/>
        <v>7</v>
      </c>
      <c r="J56" s="184"/>
      <c r="K56" s="34">
        <f>COUNTIF(K4:K45,"&lt;33")</f>
        <v>0</v>
      </c>
      <c r="L56" s="2"/>
    </row>
    <row r="57" spans="1:12" ht="15.75">
      <c r="A57" s="2"/>
      <c r="B57" s="2"/>
      <c r="C57" s="2"/>
      <c r="D57" s="165"/>
      <c r="E57" s="165"/>
      <c r="F57" s="165"/>
      <c r="G57" s="165"/>
      <c r="H57" s="165"/>
      <c r="I57" s="165"/>
      <c r="J57" s="2"/>
      <c r="K57" s="2"/>
      <c r="L57" s="2"/>
    </row>
    <row r="58" spans="1:12" ht="15.75">
      <c r="A58" s="195" t="s">
        <v>21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</row>
  </sheetData>
  <protectedRanges>
    <protectedRange sqref="C4:C45" name="Range1"/>
  </protectedRanges>
  <mergeCells count="14">
    <mergeCell ref="A58:L58"/>
    <mergeCell ref="A55:C55"/>
    <mergeCell ref="A56:C56"/>
    <mergeCell ref="A50:C50"/>
    <mergeCell ref="A51:C51"/>
    <mergeCell ref="A52:C52"/>
    <mergeCell ref="A53:C53"/>
    <mergeCell ref="A54:C54"/>
    <mergeCell ref="A1:L1"/>
    <mergeCell ref="A2:L2"/>
    <mergeCell ref="A47:C47"/>
    <mergeCell ref="A48:C48"/>
    <mergeCell ref="A49:C49"/>
    <mergeCell ref="G46:J46"/>
  </mergeCells>
  <conditionalFormatting sqref="C4:C42">
    <cfRule type="cellIs" dxfId="19" priority="13" stopIfTrue="1" operator="equal">
      <formula>0</formula>
    </cfRule>
  </conditionalFormatting>
  <conditionalFormatting sqref="C4:C44">
    <cfRule type="cellIs" dxfId="18" priority="12" stopIfTrue="1" operator="equal">
      <formula>0</formula>
    </cfRule>
  </conditionalFormatting>
  <conditionalFormatting sqref="D4:I45">
    <cfRule type="cellIs" dxfId="17" priority="1" operator="lessThan">
      <formula>27</formula>
    </cfRule>
  </conditionalFormatting>
  <dataValidations count="1">
    <dataValidation type="whole" allowBlank="1" showInputMessage="1" showErrorMessage="1" error="DECIMAL NOT ACCEPTED." sqref="D4:I45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0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7"/>
  <sheetViews>
    <sheetView view="pageBreakPreview" topLeftCell="A37" zoomScaleSheetLayoutView="100" workbookViewId="0">
      <selection activeCell="O43" sqref="O43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5" width="6.28515625" customWidth="1"/>
    <col min="6" max="6" width="7.28515625" customWidth="1"/>
    <col min="7" max="12" width="6.285156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500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67" t="s">
        <v>472</v>
      </c>
      <c r="D4" s="14">
        <v>36</v>
      </c>
      <c r="E4" s="185">
        <v>48</v>
      </c>
      <c r="F4" s="14">
        <v>44</v>
      </c>
      <c r="G4" s="58">
        <v>40</v>
      </c>
      <c r="H4" s="185">
        <v>29</v>
      </c>
      <c r="I4" s="58">
        <v>33</v>
      </c>
      <c r="J4" s="15">
        <f t="shared" ref="J4:J40" si="0">SUM(D4:I4)</f>
        <v>230</v>
      </c>
      <c r="K4" s="16">
        <f>J4*100/480</f>
        <v>47.916666666666664</v>
      </c>
      <c r="L4" s="12">
        <f>RANK(K4,K$4:K$43)</f>
        <v>38</v>
      </c>
    </row>
    <row r="5" spans="1:12" ht="15.75">
      <c r="A5" s="13">
        <v>2</v>
      </c>
      <c r="B5" s="7"/>
      <c r="C5" s="167" t="s">
        <v>390</v>
      </c>
      <c r="D5" s="14">
        <v>55</v>
      </c>
      <c r="E5" s="185">
        <v>45</v>
      </c>
      <c r="F5" s="14">
        <v>61</v>
      </c>
      <c r="G5" s="58">
        <v>13</v>
      </c>
      <c r="H5" s="185">
        <v>34</v>
      </c>
      <c r="I5" s="58">
        <v>37</v>
      </c>
      <c r="J5" s="15">
        <f t="shared" si="0"/>
        <v>245</v>
      </c>
      <c r="K5" s="16">
        <f t="shared" ref="K5:K43" si="1">J5*100/480</f>
        <v>51.041666666666664</v>
      </c>
      <c r="L5" s="12">
        <f t="shared" ref="L5:L43" si="2">RANK(K5,K$4:K$43)</f>
        <v>37</v>
      </c>
    </row>
    <row r="6" spans="1:12" ht="15.75">
      <c r="A6" s="13">
        <v>3</v>
      </c>
      <c r="B6" s="7"/>
      <c r="C6" s="168" t="s">
        <v>391</v>
      </c>
      <c r="D6" s="14">
        <v>39</v>
      </c>
      <c r="E6" s="185">
        <v>50</v>
      </c>
      <c r="F6" s="14">
        <v>56</v>
      </c>
      <c r="G6" s="58">
        <v>42</v>
      </c>
      <c r="H6" s="185">
        <v>40</v>
      </c>
      <c r="I6" s="58">
        <v>41</v>
      </c>
      <c r="J6" s="15">
        <f t="shared" si="0"/>
        <v>268</v>
      </c>
      <c r="K6" s="16">
        <f t="shared" si="1"/>
        <v>55.833333333333336</v>
      </c>
      <c r="L6" s="12">
        <f t="shared" si="2"/>
        <v>34</v>
      </c>
    </row>
    <row r="7" spans="1:12" ht="15.75">
      <c r="A7" s="13">
        <v>4</v>
      </c>
      <c r="B7" s="7"/>
      <c r="C7" s="167" t="s">
        <v>392</v>
      </c>
      <c r="D7" s="20">
        <v>67</v>
      </c>
      <c r="E7" s="185">
        <v>61</v>
      </c>
      <c r="F7" s="14">
        <v>72</v>
      </c>
      <c r="G7" s="58">
        <v>70</v>
      </c>
      <c r="H7" s="185">
        <v>39</v>
      </c>
      <c r="I7" s="58">
        <v>64</v>
      </c>
      <c r="J7" s="15">
        <f t="shared" si="0"/>
        <v>373</v>
      </c>
      <c r="K7" s="16">
        <f t="shared" si="1"/>
        <v>77.708333333333329</v>
      </c>
      <c r="L7" s="12">
        <f t="shared" si="2"/>
        <v>21</v>
      </c>
    </row>
    <row r="8" spans="1:12" ht="15.75">
      <c r="A8" s="13">
        <v>5</v>
      </c>
      <c r="B8" s="18"/>
      <c r="C8" s="167" t="s">
        <v>393</v>
      </c>
      <c r="D8" s="20">
        <v>57</v>
      </c>
      <c r="E8" s="185">
        <v>60</v>
      </c>
      <c r="F8" s="14">
        <v>62</v>
      </c>
      <c r="G8" s="58">
        <v>31</v>
      </c>
      <c r="H8" s="185">
        <v>52</v>
      </c>
      <c r="I8" s="58">
        <v>52</v>
      </c>
      <c r="J8" s="15">
        <f t="shared" si="0"/>
        <v>314</v>
      </c>
      <c r="K8" s="16">
        <f t="shared" si="1"/>
        <v>65.416666666666671</v>
      </c>
      <c r="L8" s="12">
        <f t="shared" si="2"/>
        <v>30</v>
      </c>
    </row>
    <row r="9" spans="1:12" ht="15.75">
      <c r="A9" s="13">
        <v>6</v>
      </c>
      <c r="B9" s="18"/>
      <c r="C9" s="167" t="s">
        <v>394</v>
      </c>
      <c r="D9" s="14">
        <v>61</v>
      </c>
      <c r="E9" s="185">
        <v>70</v>
      </c>
      <c r="F9" s="14">
        <v>75</v>
      </c>
      <c r="G9" s="58">
        <v>72</v>
      </c>
      <c r="H9" s="185">
        <v>66</v>
      </c>
      <c r="I9" s="58">
        <v>67</v>
      </c>
      <c r="J9" s="15">
        <f t="shared" si="0"/>
        <v>411</v>
      </c>
      <c r="K9" s="16">
        <f t="shared" si="1"/>
        <v>85.625</v>
      </c>
      <c r="L9" s="12">
        <f t="shared" si="2"/>
        <v>7</v>
      </c>
    </row>
    <row r="10" spans="1:12" ht="15.75">
      <c r="A10" s="19">
        <v>7</v>
      </c>
      <c r="B10" s="18"/>
      <c r="C10" s="167" t="s">
        <v>395</v>
      </c>
      <c r="D10" s="14">
        <v>67</v>
      </c>
      <c r="E10" s="185">
        <v>59</v>
      </c>
      <c r="F10" s="14">
        <v>70</v>
      </c>
      <c r="G10" s="58">
        <v>78</v>
      </c>
      <c r="H10" s="185">
        <v>67</v>
      </c>
      <c r="I10" s="58">
        <v>73</v>
      </c>
      <c r="J10" s="15">
        <f t="shared" si="0"/>
        <v>414</v>
      </c>
      <c r="K10" s="16">
        <f t="shared" si="1"/>
        <v>86.25</v>
      </c>
      <c r="L10" s="12">
        <f t="shared" si="2"/>
        <v>6</v>
      </c>
    </row>
    <row r="11" spans="1:12" ht="15.75">
      <c r="A11" s="19">
        <v>8</v>
      </c>
      <c r="B11" s="18"/>
      <c r="C11" s="167" t="s">
        <v>396</v>
      </c>
      <c r="D11" s="14">
        <v>61</v>
      </c>
      <c r="E11" s="185">
        <v>62</v>
      </c>
      <c r="F11" s="14">
        <v>72</v>
      </c>
      <c r="G11" s="58">
        <v>59</v>
      </c>
      <c r="H11" s="185">
        <v>59</v>
      </c>
      <c r="I11" s="58">
        <v>62</v>
      </c>
      <c r="J11" s="15">
        <f t="shared" si="0"/>
        <v>375</v>
      </c>
      <c r="K11" s="16">
        <f t="shared" si="1"/>
        <v>78.125</v>
      </c>
      <c r="L11" s="12">
        <f t="shared" si="2"/>
        <v>20</v>
      </c>
    </row>
    <row r="12" spans="1:12" ht="15.75">
      <c r="A12" s="19">
        <v>9</v>
      </c>
      <c r="B12" s="18"/>
      <c r="C12" s="167" t="s">
        <v>397</v>
      </c>
      <c r="D12" s="20">
        <v>69</v>
      </c>
      <c r="E12" s="185">
        <v>67</v>
      </c>
      <c r="F12" s="14">
        <v>66</v>
      </c>
      <c r="G12" s="58">
        <v>71</v>
      </c>
      <c r="H12" s="185">
        <v>66</v>
      </c>
      <c r="I12" s="58">
        <v>62</v>
      </c>
      <c r="J12" s="15">
        <f t="shared" si="0"/>
        <v>401</v>
      </c>
      <c r="K12" s="16">
        <f t="shared" si="1"/>
        <v>83.541666666666671</v>
      </c>
      <c r="L12" s="12">
        <f t="shared" si="2"/>
        <v>10</v>
      </c>
    </row>
    <row r="13" spans="1:12" ht="15.75">
      <c r="A13" s="19">
        <v>10</v>
      </c>
      <c r="B13" s="18"/>
      <c r="C13" s="167" t="s">
        <v>398</v>
      </c>
      <c r="D13" s="20">
        <v>44</v>
      </c>
      <c r="E13" s="185">
        <v>54</v>
      </c>
      <c r="F13" s="14">
        <v>57</v>
      </c>
      <c r="G13" s="58">
        <v>45</v>
      </c>
      <c r="H13" s="185">
        <v>47</v>
      </c>
      <c r="I13" s="58">
        <v>39</v>
      </c>
      <c r="J13" s="15">
        <f t="shared" si="0"/>
        <v>286</v>
      </c>
      <c r="K13" s="16">
        <f t="shared" si="1"/>
        <v>59.583333333333336</v>
      </c>
      <c r="L13" s="12">
        <f t="shared" si="2"/>
        <v>31</v>
      </c>
    </row>
    <row r="14" spans="1:12" ht="15.75">
      <c r="A14" s="19">
        <v>11</v>
      </c>
      <c r="B14" s="18"/>
      <c r="C14" s="167" t="s">
        <v>399</v>
      </c>
      <c r="D14" s="21">
        <v>55</v>
      </c>
      <c r="E14" s="185">
        <v>58</v>
      </c>
      <c r="F14" s="14">
        <v>69</v>
      </c>
      <c r="G14" s="58">
        <v>60</v>
      </c>
      <c r="H14" s="185">
        <v>47</v>
      </c>
      <c r="I14" s="58">
        <v>51</v>
      </c>
      <c r="J14" s="15">
        <f t="shared" si="0"/>
        <v>340</v>
      </c>
      <c r="K14" s="16">
        <f t="shared" si="1"/>
        <v>70.833333333333329</v>
      </c>
      <c r="L14" s="12">
        <f t="shared" si="2"/>
        <v>27</v>
      </c>
    </row>
    <row r="15" spans="1:12" ht="15.75">
      <c r="A15" s="19">
        <v>12</v>
      </c>
      <c r="B15" s="18"/>
      <c r="C15" s="164" t="s">
        <v>400</v>
      </c>
      <c r="D15" s="20">
        <v>32</v>
      </c>
      <c r="E15" s="185">
        <v>23</v>
      </c>
      <c r="F15" s="14">
        <v>16</v>
      </c>
      <c r="G15" s="58">
        <v>29</v>
      </c>
      <c r="H15" s="185">
        <v>32</v>
      </c>
      <c r="I15" s="58">
        <v>30</v>
      </c>
      <c r="J15" s="15">
        <f t="shared" si="0"/>
        <v>162</v>
      </c>
      <c r="K15" s="16">
        <f t="shared" si="1"/>
        <v>33.75</v>
      </c>
      <c r="L15" s="12">
        <f t="shared" si="2"/>
        <v>40</v>
      </c>
    </row>
    <row r="16" spans="1:12" ht="15.75">
      <c r="A16" s="19">
        <v>13</v>
      </c>
      <c r="B16" s="18"/>
      <c r="C16" s="167" t="s">
        <v>401</v>
      </c>
      <c r="D16" s="20">
        <v>61</v>
      </c>
      <c r="E16" s="185">
        <v>72</v>
      </c>
      <c r="F16" s="14">
        <v>67</v>
      </c>
      <c r="G16" s="58">
        <v>50</v>
      </c>
      <c r="H16" s="185">
        <v>51</v>
      </c>
      <c r="I16" s="58">
        <v>70</v>
      </c>
      <c r="J16" s="15">
        <f t="shared" si="0"/>
        <v>371</v>
      </c>
      <c r="K16" s="16">
        <f t="shared" si="1"/>
        <v>77.291666666666671</v>
      </c>
      <c r="L16" s="12">
        <f t="shared" si="2"/>
        <v>22</v>
      </c>
    </row>
    <row r="17" spans="1:12" ht="15.75">
      <c r="A17" s="19">
        <v>14</v>
      </c>
      <c r="B17" s="18"/>
      <c r="C17" s="166" t="s">
        <v>402</v>
      </c>
      <c r="D17" s="20">
        <v>35</v>
      </c>
      <c r="E17" s="185">
        <v>41</v>
      </c>
      <c r="F17" s="14">
        <v>51</v>
      </c>
      <c r="G17" s="58">
        <v>39</v>
      </c>
      <c r="H17" s="185">
        <v>45</v>
      </c>
      <c r="I17" s="58">
        <v>46</v>
      </c>
      <c r="J17" s="15">
        <f t="shared" si="0"/>
        <v>257</v>
      </c>
      <c r="K17" s="16">
        <f t="shared" si="1"/>
        <v>53.541666666666664</v>
      </c>
      <c r="L17" s="12">
        <f t="shared" si="2"/>
        <v>36</v>
      </c>
    </row>
    <row r="18" spans="1:12" ht="15.75">
      <c r="A18" s="19">
        <v>15</v>
      </c>
      <c r="B18" s="18"/>
      <c r="C18" s="167" t="s">
        <v>403</v>
      </c>
      <c r="D18" s="20">
        <v>32</v>
      </c>
      <c r="E18" s="185">
        <v>41</v>
      </c>
      <c r="F18" s="14">
        <v>43</v>
      </c>
      <c r="G18" s="58">
        <v>69</v>
      </c>
      <c r="H18" s="185">
        <v>46</v>
      </c>
      <c r="I18" s="58">
        <v>33</v>
      </c>
      <c r="J18" s="15">
        <f t="shared" si="0"/>
        <v>264</v>
      </c>
      <c r="K18" s="16">
        <f t="shared" si="1"/>
        <v>55</v>
      </c>
      <c r="L18" s="12">
        <f t="shared" si="2"/>
        <v>35</v>
      </c>
    </row>
    <row r="19" spans="1:12" ht="15.75">
      <c r="A19" s="19">
        <v>16</v>
      </c>
      <c r="B19" s="18"/>
      <c r="C19" s="177" t="s">
        <v>404</v>
      </c>
      <c r="D19" s="20">
        <v>64</v>
      </c>
      <c r="E19" s="185">
        <v>69</v>
      </c>
      <c r="F19" s="14">
        <v>72</v>
      </c>
      <c r="G19" s="58">
        <v>69</v>
      </c>
      <c r="H19" s="185">
        <v>68</v>
      </c>
      <c r="I19" s="58">
        <v>67</v>
      </c>
      <c r="J19" s="15">
        <f t="shared" si="0"/>
        <v>409</v>
      </c>
      <c r="K19" s="16">
        <f t="shared" si="1"/>
        <v>85.208333333333329</v>
      </c>
      <c r="L19" s="12">
        <f t="shared" si="2"/>
        <v>8</v>
      </c>
    </row>
    <row r="20" spans="1:12" ht="15.75">
      <c r="A20" s="19">
        <v>17</v>
      </c>
      <c r="B20" s="18"/>
      <c r="C20" s="167" t="s">
        <v>405</v>
      </c>
      <c r="D20" s="20">
        <v>57</v>
      </c>
      <c r="E20" s="185">
        <v>59</v>
      </c>
      <c r="F20" s="14">
        <v>62</v>
      </c>
      <c r="G20" s="58">
        <v>58</v>
      </c>
      <c r="H20" s="185">
        <v>56</v>
      </c>
      <c r="I20" s="58">
        <v>65</v>
      </c>
      <c r="J20" s="15">
        <f t="shared" si="0"/>
        <v>357</v>
      </c>
      <c r="K20" s="16">
        <f t="shared" si="1"/>
        <v>74.375</v>
      </c>
      <c r="L20" s="12">
        <f t="shared" si="2"/>
        <v>24</v>
      </c>
    </row>
    <row r="21" spans="1:12" ht="15.75">
      <c r="A21" s="19">
        <v>18</v>
      </c>
      <c r="B21" s="18"/>
      <c r="C21" s="167" t="s">
        <v>406</v>
      </c>
      <c r="D21" s="20">
        <v>61</v>
      </c>
      <c r="E21" s="185">
        <v>65</v>
      </c>
      <c r="F21" s="14">
        <v>62</v>
      </c>
      <c r="G21" s="58">
        <v>61</v>
      </c>
      <c r="H21" s="185">
        <v>62</v>
      </c>
      <c r="I21" s="58">
        <v>69</v>
      </c>
      <c r="J21" s="15">
        <f t="shared" si="0"/>
        <v>380</v>
      </c>
      <c r="K21" s="16">
        <f t="shared" si="1"/>
        <v>79.166666666666671</v>
      </c>
      <c r="L21" s="12">
        <f t="shared" si="2"/>
        <v>18</v>
      </c>
    </row>
    <row r="22" spans="1:12" ht="15.75">
      <c r="A22" s="19">
        <v>19</v>
      </c>
      <c r="B22" s="18"/>
      <c r="C22" s="167" t="s">
        <v>407</v>
      </c>
      <c r="D22" s="20">
        <v>54</v>
      </c>
      <c r="E22" s="185">
        <v>65</v>
      </c>
      <c r="F22" s="14">
        <v>63</v>
      </c>
      <c r="G22" s="58">
        <v>47</v>
      </c>
      <c r="H22" s="185">
        <v>54</v>
      </c>
      <c r="I22" s="58">
        <v>54</v>
      </c>
      <c r="J22" s="15">
        <f t="shared" si="0"/>
        <v>337</v>
      </c>
      <c r="K22" s="16">
        <f t="shared" si="1"/>
        <v>70.208333333333329</v>
      </c>
      <c r="L22" s="12">
        <f t="shared" si="2"/>
        <v>29</v>
      </c>
    </row>
    <row r="23" spans="1:12" ht="15.75">
      <c r="A23" s="19">
        <v>20</v>
      </c>
      <c r="B23" s="18"/>
      <c r="C23" s="167" t="s">
        <v>408</v>
      </c>
      <c r="D23" s="20">
        <v>77</v>
      </c>
      <c r="E23" s="185">
        <v>74</v>
      </c>
      <c r="F23" s="14">
        <v>73</v>
      </c>
      <c r="G23" s="58">
        <v>76</v>
      </c>
      <c r="H23" s="185">
        <v>73</v>
      </c>
      <c r="I23" s="58">
        <v>76</v>
      </c>
      <c r="J23" s="15">
        <f t="shared" si="0"/>
        <v>449</v>
      </c>
      <c r="K23" s="16">
        <f t="shared" si="1"/>
        <v>93.541666666666671</v>
      </c>
      <c r="L23" s="12">
        <f t="shared" si="2"/>
        <v>1</v>
      </c>
    </row>
    <row r="24" spans="1:12" ht="15.75">
      <c r="A24" s="19">
        <v>21</v>
      </c>
      <c r="B24" s="7"/>
      <c r="C24" s="167" t="s">
        <v>409</v>
      </c>
      <c r="D24" s="20">
        <v>49</v>
      </c>
      <c r="E24" s="185">
        <v>56</v>
      </c>
      <c r="F24" s="14">
        <v>60</v>
      </c>
      <c r="G24" s="58">
        <v>75</v>
      </c>
      <c r="H24" s="185">
        <v>52</v>
      </c>
      <c r="I24" s="58">
        <v>61</v>
      </c>
      <c r="J24" s="15">
        <f t="shared" si="0"/>
        <v>353</v>
      </c>
      <c r="K24" s="16">
        <f t="shared" si="1"/>
        <v>73.541666666666671</v>
      </c>
      <c r="L24" s="12">
        <f t="shared" si="2"/>
        <v>25</v>
      </c>
    </row>
    <row r="25" spans="1:12" ht="15.75">
      <c r="A25" s="19">
        <v>22</v>
      </c>
      <c r="B25" s="7"/>
      <c r="C25" s="174" t="s">
        <v>410</v>
      </c>
      <c r="D25" s="20">
        <v>60</v>
      </c>
      <c r="E25" s="185">
        <v>67</v>
      </c>
      <c r="F25" s="14">
        <v>66</v>
      </c>
      <c r="G25" s="58">
        <v>73</v>
      </c>
      <c r="H25" s="185">
        <v>66</v>
      </c>
      <c r="I25" s="58">
        <v>73</v>
      </c>
      <c r="J25" s="15">
        <f t="shared" si="0"/>
        <v>405</v>
      </c>
      <c r="K25" s="16">
        <f t="shared" si="1"/>
        <v>84.375</v>
      </c>
      <c r="L25" s="12">
        <f t="shared" si="2"/>
        <v>9</v>
      </c>
    </row>
    <row r="26" spans="1:12" ht="15.75">
      <c r="A26" s="19">
        <v>23</v>
      </c>
      <c r="B26" s="7"/>
      <c r="C26" s="166" t="s">
        <v>411</v>
      </c>
      <c r="D26" s="20">
        <v>56</v>
      </c>
      <c r="E26" s="185">
        <v>51</v>
      </c>
      <c r="F26" s="14">
        <v>63</v>
      </c>
      <c r="G26" s="58">
        <v>77</v>
      </c>
      <c r="H26" s="185">
        <v>62</v>
      </c>
      <c r="I26" s="58">
        <v>68</v>
      </c>
      <c r="J26" s="15">
        <f t="shared" si="0"/>
        <v>377</v>
      </c>
      <c r="K26" s="16">
        <f t="shared" si="1"/>
        <v>78.541666666666671</v>
      </c>
      <c r="L26" s="12">
        <f t="shared" si="2"/>
        <v>19</v>
      </c>
    </row>
    <row r="27" spans="1:12" ht="15.75">
      <c r="A27" s="19">
        <v>24</v>
      </c>
      <c r="B27" s="7"/>
      <c r="C27" s="167" t="s">
        <v>412</v>
      </c>
      <c r="D27" s="20">
        <v>69</v>
      </c>
      <c r="E27" s="185">
        <v>60</v>
      </c>
      <c r="F27" s="14">
        <v>54</v>
      </c>
      <c r="G27" s="58">
        <v>76</v>
      </c>
      <c r="H27" s="185">
        <v>66</v>
      </c>
      <c r="I27" s="58">
        <v>70</v>
      </c>
      <c r="J27" s="15">
        <f t="shared" si="0"/>
        <v>395</v>
      </c>
      <c r="K27" s="16">
        <f t="shared" si="1"/>
        <v>82.291666666666671</v>
      </c>
      <c r="L27" s="12">
        <f t="shared" si="2"/>
        <v>11</v>
      </c>
    </row>
    <row r="28" spans="1:12" ht="15.75">
      <c r="A28" s="19">
        <v>25</v>
      </c>
      <c r="B28" s="7"/>
      <c r="C28" s="167" t="s">
        <v>413</v>
      </c>
      <c r="D28" s="20">
        <v>77</v>
      </c>
      <c r="E28" s="185">
        <v>73</v>
      </c>
      <c r="F28" s="14">
        <v>61</v>
      </c>
      <c r="G28" s="58">
        <v>77</v>
      </c>
      <c r="H28" s="185">
        <v>67</v>
      </c>
      <c r="I28" s="58">
        <v>73</v>
      </c>
      <c r="J28" s="15">
        <f t="shared" si="0"/>
        <v>428</v>
      </c>
      <c r="K28" s="16">
        <f t="shared" si="1"/>
        <v>89.166666666666671</v>
      </c>
      <c r="L28" s="12">
        <f t="shared" si="2"/>
        <v>3</v>
      </c>
    </row>
    <row r="29" spans="1:12" ht="15.75">
      <c r="A29" s="19">
        <v>26</v>
      </c>
      <c r="B29" s="18"/>
      <c r="C29" s="167" t="s">
        <v>414</v>
      </c>
      <c r="D29" s="20">
        <v>49</v>
      </c>
      <c r="E29" s="185">
        <v>42</v>
      </c>
      <c r="F29" s="14">
        <v>51</v>
      </c>
      <c r="G29" s="58">
        <v>47</v>
      </c>
      <c r="H29" s="185">
        <v>36</v>
      </c>
      <c r="I29" s="58">
        <v>47</v>
      </c>
      <c r="J29" s="15">
        <f t="shared" si="0"/>
        <v>272</v>
      </c>
      <c r="K29" s="16">
        <f t="shared" si="1"/>
        <v>56.666666666666664</v>
      </c>
      <c r="L29" s="12">
        <f t="shared" si="2"/>
        <v>32</v>
      </c>
    </row>
    <row r="30" spans="1:12" ht="15.75">
      <c r="A30" s="19">
        <v>27</v>
      </c>
      <c r="B30" s="18"/>
      <c r="C30" s="167" t="s">
        <v>415</v>
      </c>
      <c r="D30" s="20">
        <v>55</v>
      </c>
      <c r="E30" s="185">
        <v>63</v>
      </c>
      <c r="F30" s="14">
        <v>74</v>
      </c>
      <c r="G30" s="58">
        <v>69</v>
      </c>
      <c r="H30" s="185">
        <v>57</v>
      </c>
      <c r="I30" s="58">
        <v>69</v>
      </c>
      <c r="J30" s="15">
        <f t="shared" si="0"/>
        <v>387</v>
      </c>
      <c r="K30" s="16">
        <f t="shared" si="1"/>
        <v>80.625</v>
      </c>
      <c r="L30" s="12">
        <f t="shared" si="2"/>
        <v>15</v>
      </c>
    </row>
    <row r="31" spans="1:12" ht="15.75">
      <c r="A31" s="19">
        <v>28</v>
      </c>
      <c r="B31" s="7"/>
      <c r="C31" s="167" t="s">
        <v>416</v>
      </c>
      <c r="D31" s="20">
        <v>75</v>
      </c>
      <c r="E31" s="185">
        <v>74</v>
      </c>
      <c r="F31" s="14">
        <v>76</v>
      </c>
      <c r="G31" s="58">
        <v>76</v>
      </c>
      <c r="H31" s="185">
        <v>72</v>
      </c>
      <c r="I31" s="58">
        <v>75</v>
      </c>
      <c r="J31" s="15">
        <f t="shared" si="0"/>
        <v>448</v>
      </c>
      <c r="K31" s="16">
        <f t="shared" si="1"/>
        <v>93.333333333333329</v>
      </c>
      <c r="L31" s="12">
        <f t="shared" si="2"/>
        <v>2</v>
      </c>
    </row>
    <row r="32" spans="1:12" ht="15.75">
      <c r="A32" s="19">
        <v>29</v>
      </c>
      <c r="B32" s="7"/>
      <c r="C32" s="167" t="s">
        <v>417</v>
      </c>
      <c r="D32" s="20">
        <v>56</v>
      </c>
      <c r="E32" s="185">
        <v>58</v>
      </c>
      <c r="F32" s="14">
        <v>66</v>
      </c>
      <c r="G32" s="58">
        <v>65</v>
      </c>
      <c r="H32" s="185">
        <v>47</v>
      </c>
      <c r="I32" s="58">
        <v>58</v>
      </c>
      <c r="J32" s="15">
        <f t="shared" si="0"/>
        <v>350</v>
      </c>
      <c r="K32" s="16">
        <f t="shared" si="1"/>
        <v>72.916666666666671</v>
      </c>
      <c r="L32" s="12">
        <f t="shared" si="2"/>
        <v>26</v>
      </c>
    </row>
    <row r="33" spans="1:12" ht="15.75">
      <c r="A33" s="19">
        <v>30</v>
      </c>
      <c r="B33" s="7"/>
      <c r="C33" s="166" t="s">
        <v>418</v>
      </c>
      <c r="D33" s="20">
        <v>65</v>
      </c>
      <c r="E33" s="185">
        <v>76</v>
      </c>
      <c r="F33" s="14">
        <v>70</v>
      </c>
      <c r="G33" s="58">
        <v>72</v>
      </c>
      <c r="H33" s="185">
        <v>68</v>
      </c>
      <c r="I33" s="58">
        <v>71</v>
      </c>
      <c r="J33" s="15">
        <f t="shared" si="0"/>
        <v>422</v>
      </c>
      <c r="K33" s="16">
        <f t="shared" si="1"/>
        <v>87.916666666666671</v>
      </c>
      <c r="L33" s="12">
        <f t="shared" si="2"/>
        <v>4</v>
      </c>
    </row>
    <row r="34" spans="1:12" ht="15.75">
      <c r="A34" s="19">
        <v>31</v>
      </c>
      <c r="B34" s="7"/>
      <c r="C34" s="166" t="s">
        <v>419</v>
      </c>
      <c r="D34" s="20">
        <v>67</v>
      </c>
      <c r="E34" s="185">
        <v>70</v>
      </c>
      <c r="F34" s="14">
        <v>72</v>
      </c>
      <c r="G34" s="58">
        <v>55</v>
      </c>
      <c r="H34" s="185">
        <v>60</v>
      </c>
      <c r="I34" s="58">
        <v>60</v>
      </c>
      <c r="J34" s="15">
        <f t="shared" si="0"/>
        <v>384</v>
      </c>
      <c r="K34" s="16">
        <f t="shared" si="1"/>
        <v>80</v>
      </c>
      <c r="L34" s="12">
        <f t="shared" si="2"/>
        <v>16</v>
      </c>
    </row>
    <row r="35" spans="1:12" ht="15.75">
      <c r="A35" s="19">
        <v>32</v>
      </c>
      <c r="B35" s="7"/>
      <c r="C35" s="167" t="s">
        <v>420</v>
      </c>
      <c r="D35" s="20">
        <v>41</v>
      </c>
      <c r="E35" s="185">
        <v>30</v>
      </c>
      <c r="F35" s="14">
        <v>45</v>
      </c>
      <c r="G35" s="58">
        <v>60</v>
      </c>
      <c r="H35" s="185">
        <v>54</v>
      </c>
      <c r="I35" s="58">
        <v>42</v>
      </c>
      <c r="J35" s="15">
        <f t="shared" si="0"/>
        <v>272</v>
      </c>
      <c r="K35" s="16">
        <f t="shared" si="1"/>
        <v>56.666666666666664</v>
      </c>
      <c r="L35" s="12">
        <f t="shared" si="2"/>
        <v>32</v>
      </c>
    </row>
    <row r="36" spans="1:12" ht="15.75">
      <c r="A36" s="19">
        <v>33</v>
      </c>
      <c r="B36" s="18"/>
      <c r="C36" s="167" t="s">
        <v>421</v>
      </c>
      <c r="D36" s="20">
        <v>37</v>
      </c>
      <c r="E36" s="185">
        <v>47</v>
      </c>
      <c r="F36" s="14">
        <v>47</v>
      </c>
      <c r="G36" s="58">
        <v>13</v>
      </c>
      <c r="H36" s="185">
        <v>31</v>
      </c>
      <c r="I36" s="58">
        <v>29</v>
      </c>
      <c r="J36" s="15">
        <f t="shared" si="0"/>
        <v>204</v>
      </c>
      <c r="K36" s="16">
        <f t="shared" si="1"/>
        <v>42.5</v>
      </c>
      <c r="L36" s="12">
        <f t="shared" si="2"/>
        <v>39</v>
      </c>
    </row>
    <row r="37" spans="1:12" ht="15.75">
      <c r="A37" s="19">
        <v>34</v>
      </c>
      <c r="B37" s="18"/>
      <c r="C37" s="167" t="s">
        <v>422</v>
      </c>
      <c r="D37" s="20">
        <v>64</v>
      </c>
      <c r="E37" s="185">
        <v>66</v>
      </c>
      <c r="F37" s="14">
        <v>63</v>
      </c>
      <c r="G37" s="58">
        <v>73</v>
      </c>
      <c r="H37" s="185">
        <v>64</v>
      </c>
      <c r="I37" s="58">
        <v>61</v>
      </c>
      <c r="J37" s="15">
        <f t="shared" si="0"/>
        <v>391</v>
      </c>
      <c r="K37" s="16">
        <f t="shared" si="1"/>
        <v>81.458333333333329</v>
      </c>
      <c r="L37" s="12">
        <f t="shared" si="2"/>
        <v>12</v>
      </c>
    </row>
    <row r="38" spans="1:12" ht="15.75">
      <c r="A38" s="19">
        <v>35</v>
      </c>
      <c r="B38" s="18"/>
      <c r="C38" s="167" t="s">
        <v>423</v>
      </c>
      <c r="D38" s="20">
        <v>58</v>
      </c>
      <c r="E38" s="185">
        <v>56</v>
      </c>
      <c r="F38" s="14">
        <v>74</v>
      </c>
      <c r="G38" s="58">
        <v>70</v>
      </c>
      <c r="H38" s="185">
        <v>55</v>
      </c>
      <c r="I38" s="58">
        <v>70</v>
      </c>
      <c r="J38" s="15">
        <f t="shared" si="0"/>
        <v>383</v>
      </c>
      <c r="K38" s="16">
        <f t="shared" si="1"/>
        <v>79.791666666666671</v>
      </c>
      <c r="L38" s="12">
        <f t="shared" si="2"/>
        <v>17</v>
      </c>
    </row>
    <row r="39" spans="1:12" ht="15.75">
      <c r="A39" s="19">
        <v>36</v>
      </c>
      <c r="B39" s="18"/>
      <c r="C39" s="166" t="s">
        <v>424</v>
      </c>
      <c r="D39" s="20">
        <v>69</v>
      </c>
      <c r="E39" s="185">
        <v>73</v>
      </c>
      <c r="F39" s="14">
        <v>69</v>
      </c>
      <c r="G39" s="58">
        <v>74</v>
      </c>
      <c r="H39" s="185">
        <v>68</v>
      </c>
      <c r="I39" s="58">
        <v>67</v>
      </c>
      <c r="J39" s="15">
        <f t="shared" si="0"/>
        <v>420</v>
      </c>
      <c r="K39" s="16">
        <f t="shared" si="1"/>
        <v>87.5</v>
      </c>
      <c r="L39" s="12">
        <f t="shared" si="2"/>
        <v>5</v>
      </c>
    </row>
    <row r="40" spans="1:12" ht="15.75">
      <c r="A40" s="19">
        <v>37</v>
      </c>
      <c r="B40" s="18"/>
      <c r="C40" s="167" t="s">
        <v>425</v>
      </c>
      <c r="D40" s="20">
        <v>61</v>
      </c>
      <c r="E40" s="185">
        <v>63</v>
      </c>
      <c r="F40" s="14">
        <v>73</v>
      </c>
      <c r="G40" s="58">
        <v>62</v>
      </c>
      <c r="H40" s="185">
        <v>62</v>
      </c>
      <c r="I40" s="58">
        <v>70</v>
      </c>
      <c r="J40" s="15">
        <f t="shared" si="0"/>
        <v>391</v>
      </c>
      <c r="K40" s="16">
        <f t="shared" si="1"/>
        <v>81.458333333333329</v>
      </c>
      <c r="L40" s="12">
        <f t="shared" si="2"/>
        <v>12</v>
      </c>
    </row>
    <row r="41" spans="1:12" ht="15.75">
      <c r="A41" s="19">
        <v>38</v>
      </c>
      <c r="B41" s="18"/>
      <c r="C41" s="167" t="s">
        <v>426</v>
      </c>
      <c r="D41" s="20">
        <v>63</v>
      </c>
      <c r="E41" s="185">
        <v>59</v>
      </c>
      <c r="F41" s="14">
        <v>69</v>
      </c>
      <c r="G41" s="58">
        <v>68</v>
      </c>
      <c r="H41" s="185">
        <v>64</v>
      </c>
      <c r="I41" s="58">
        <v>68</v>
      </c>
      <c r="J41" s="15">
        <f t="shared" ref="J41:J43" si="3">SUM(D41:I41)</f>
        <v>391</v>
      </c>
      <c r="K41" s="16">
        <f t="shared" si="1"/>
        <v>81.458333333333329</v>
      </c>
      <c r="L41" s="12">
        <f t="shared" si="2"/>
        <v>12</v>
      </c>
    </row>
    <row r="42" spans="1:12" ht="15.75">
      <c r="A42" s="19">
        <v>39</v>
      </c>
      <c r="B42" s="18"/>
      <c r="C42" s="168" t="s">
        <v>427</v>
      </c>
      <c r="D42" s="20">
        <v>51</v>
      </c>
      <c r="E42" s="185">
        <v>52</v>
      </c>
      <c r="F42" s="14">
        <v>65</v>
      </c>
      <c r="G42" s="58">
        <v>65</v>
      </c>
      <c r="H42" s="185">
        <v>61</v>
      </c>
      <c r="I42" s="58">
        <v>70</v>
      </c>
      <c r="J42" s="15">
        <f t="shared" si="3"/>
        <v>364</v>
      </c>
      <c r="K42" s="16">
        <f t="shared" si="1"/>
        <v>75.833333333333329</v>
      </c>
      <c r="L42" s="12">
        <f t="shared" si="2"/>
        <v>23</v>
      </c>
    </row>
    <row r="43" spans="1:12" ht="15.75">
      <c r="A43" s="19">
        <v>40</v>
      </c>
      <c r="B43" s="18"/>
      <c r="C43" s="166" t="s">
        <v>428</v>
      </c>
      <c r="D43" s="20">
        <v>47</v>
      </c>
      <c r="E43" s="185">
        <v>54</v>
      </c>
      <c r="F43" s="14">
        <v>64</v>
      </c>
      <c r="G43" s="58">
        <v>68</v>
      </c>
      <c r="H43" s="185">
        <v>54</v>
      </c>
      <c r="I43" s="58">
        <v>52</v>
      </c>
      <c r="J43" s="15">
        <f t="shared" si="3"/>
        <v>339</v>
      </c>
      <c r="K43" s="16">
        <f t="shared" si="1"/>
        <v>70.625</v>
      </c>
      <c r="L43" s="12">
        <f t="shared" si="2"/>
        <v>28</v>
      </c>
    </row>
    <row r="44" spans="1:12" ht="15.75">
      <c r="A44" s="19">
        <v>41</v>
      </c>
      <c r="B44" s="18"/>
      <c r="C44" s="175"/>
      <c r="D44" s="20"/>
      <c r="E44" s="20"/>
      <c r="F44" s="14"/>
      <c r="G44" s="225" t="s">
        <v>506</v>
      </c>
      <c r="H44" s="226"/>
      <c r="I44" s="226"/>
      <c r="J44" s="227"/>
      <c r="K44" s="16">
        <f>AVERAGE(K4:K43)</f>
        <v>73.015625000000014</v>
      </c>
      <c r="L44" s="17"/>
    </row>
    <row r="45" spans="1:12" ht="16.5" thickBot="1">
      <c r="A45" s="19">
        <v>42</v>
      </c>
      <c r="B45" s="18"/>
      <c r="C45" s="172"/>
      <c r="D45" s="20"/>
      <c r="E45" s="20"/>
      <c r="F45" s="14"/>
      <c r="G45" s="58"/>
      <c r="H45" s="58"/>
      <c r="I45" s="58"/>
      <c r="J45" s="15"/>
      <c r="K45" s="16"/>
      <c r="L45" s="17"/>
    </row>
    <row r="46" spans="1:12" ht="15.75">
      <c r="A46" s="197" t="s">
        <v>4</v>
      </c>
      <c r="B46" s="198"/>
      <c r="C46" s="199"/>
      <c r="D46" s="46">
        <f>COUNTIF(D4:D43,"&gt;=0")</f>
        <v>40</v>
      </c>
      <c r="E46" s="46">
        <f t="shared" ref="E46:I46" si="4">COUNTIF(E4:E43,"&gt;=0")</f>
        <v>40</v>
      </c>
      <c r="F46" s="46">
        <f t="shared" si="4"/>
        <v>40</v>
      </c>
      <c r="G46" s="46">
        <f t="shared" si="4"/>
        <v>40</v>
      </c>
      <c r="H46" s="46">
        <f t="shared" si="4"/>
        <v>40</v>
      </c>
      <c r="I46" s="46">
        <f t="shared" si="4"/>
        <v>40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COUNTIF(D4:D43,"&gt;=27")</f>
        <v>40</v>
      </c>
      <c r="E47" s="34">
        <f t="shared" ref="E47:I47" si="5">COUNTIF(E4:E43,"&gt;=27")</f>
        <v>39</v>
      </c>
      <c r="F47" s="34">
        <f t="shared" si="5"/>
        <v>39</v>
      </c>
      <c r="G47" s="34">
        <f t="shared" si="5"/>
        <v>38</v>
      </c>
      <c r="H47" s="34">
        <f t="shared" si="5"/>
        <v>40</v>
      </c>
      <c r="I47" s="34">
        <f t="shared" si="5"/>
        <v>40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1</v>
      </c>
      <c r="E48" s="148">
        <f t="shared" ref="E48:I48" si="6">E47/E46</f>
        <v>0.97499999999999998</v>
      </c>
      <c r="F48" s="148">
        <f t="shared" si="6"/>
        <v>0.97499999999999998</v>
      </c>
      <c r="G48" s="148">
        <f t="shared" si="6"/>
        <v>0.95</v>
      </c>
      <c r="H48" s="148">
        <f t="shared" si="6"/>
        <v>1</v>
      </c>
      <c r="I48" s="148">
        <f t="shared" si="6"/>
        <v>1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SUM(D4:D43)*1.25/D46</f>
        <v>70.40625</v>
      </c>
      <c r="E49" s="38">
        <f t="shared" ref="E49:I49" si="7">SUM(E4:E43)*1.25/E46</f>
        <v>72.90625</v>
      </c>
      <c r="F49" s="38">
        <f t="shared" si="7"/>
        <v>77.96875</v>
      </c>
      <c r="G49" s="38">
        <f t="shared" si="7"/>
        <v>74.8125</v>
      </c>
      <c r="H49" s="38">
        <f t="shared" si="7"/>
        <v>68.71875</v>
      </c>
      <c r="I49" s="38">
        <f t="shared" si="7"/>
        <v>73.28125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34">
        <f>COUNTIF(D4:D43,"&lt;=80")-D51-D52-D53-D54-D55</f>
        <v>2</v>
      </c>
      <c r="E50" s="34">
        <f t="shared" ref="E50:I50" si="8">COUNTIF(E4:E43,"&lt;=80")-E51-E52-E53-E54-E55</f>
        <v>1</v>
      </c>
      <c r="F50" s="34">
        <f t="shared" si="8"/>
        <v>1</v>
      </c>
      <c r="G50" s="34">
        <f t="shared" si="8"/>
        <v>6</v>
      </c>
      <c r="H50" s="34">
        <f t="shared" si="8"/>
        <v>0</v>
      </c>
      <c r="I50" s="34">
        <f t="shared" si="8"/>
        <v>1</v>
      </c>
      <c r="J50" s="32"/>
      <c r="K50" s="38">
        <f>COUNTIF(K3:K44,"&lt;=100")-K51-K52-K53-K54-K55</f>
        <v>0</v>
      </c>
      <c r="L50" s="33"/>
    </row>
    <row r="51" spans="1:12" ht="15.75">
      <c r="A51" s="189" t="s">
        <v>497</v>
      </c>
      <c r="B51" s="190"/>
      <c r="C51" s="191"/>
      <c r="D51" s="34">
        <f>COUNTIF(D4:D43,"&lt;76")-D52-D53-D54-D55</f>
        <v>1</v>
      </c>
      <c r="E51" s="34">
        <f t="shared" ref="E51:I51" si="9">COUNTIF(E4:E43,"&lt;76")-E52-E53-E54-E55</f>
        <v>5</v>
      </c>
      <c r="F51" s="34">
        <f t="shared" si="9"/>
        <v>9</v>
      </c>
      <c r="G51" s="34">
        <f t="shared" si="9"/>
        <v>6</v>
      </c>
      <c r="H51" s="34">
        <f t="shared" si="9"/>
        <v>2</v>
      </c>
      <c r="I51" s="34">
        <f t="shared" si="9"/>
        <v>4</v>
      </c>
      <c r="J51" s="32"/>
      <c r="K51" s="38">
        <f>COUNTIF(K4:K45,"&lt;95")-K52-K53-K54-K55</f>
        <v>2</v>
      </c>
      <c r="L51" s="2"/>
    </row>
    <row r="52" spans="1:12" ht="15.75">
      <c r="A52" s="189" t="s">
        <v>479</v>
      </c>
      <c r="B52" s="190"/>
      <c r="C52" s="191"/>
      <c r="D52" s="34">
        <f>COUNTIF(D4:D43,"&lt;72")-D53-D54-D55</f>
        <v>16</v>
      </c>
      <c r="E52" s="34">
        <f t="shared" ref="E52:I52" si="10">COUNTIF(E4:E43,"&lt;72")-E53-E54-E55</f>
        <v>14</v>
      </c>
      <c r="F52" s="34">
        <f t="shared" si="10"/>
        <v>20</v>
      </c>
      <c r="G52" s="34">
        <f t="shared" si="10"/>
        <v>14</v>
      </c>
      <c r="H52" s="34">
        <f t="shared" si="10"/>
        <v>16</v>
      </c>
      <c r="I52" s="34">
        <f t="shared" si="10"/>
        <v>20</v>
      </c>
      <c r="J52" s="32"/>
      <c r="K52" s="38">
        <f>COUNTIF(K4:K45,"&lt;90")-K53-K54-K55</f>
        <v>21</v>
      </c>
      <c r="L52" s="2"/>
    </row>
    <row r="53" spans="1:12" ht="15.75">
      <c r="A53" s="189" t="s">
        <v>478</v>
      </c>
      <c r="B53" s="190"/>
      <c r="C53" s="191"/>
      <c r="D53" s="34">
        <f>COUNTIF(D4:D43,"&lt;60")-D54-D55</f>
        <v>12</v>
      </c>
      <c r="E53" s="34">
        <f t="shared" ref="E53:I53" si="11">COUNTIF(E4:E43,"&lt;60")-E54-E55</f>
        <v>13</v>
      </c>
      <c r="F53" s="34">
        <f t="shared" si="11"/>
        <v>5</v>
      </c>
      <c r="G53" s="34">
        <f t="shared" si="11"/>
        <v>4</v>
      </c>
      <c r="H53" s="34">
        <f t="shared" si="11"/>
        <v>10</v>
      </c>
      <c r="I53" s="34">
        <f t="shared" si="11"/>
        <v>5</v>
      </c>
      <c r="J53" s="32"/>
      <c r="K53" s="38">
        <f>COUNTIF(K4:K45,"&lt;75")-K54-K55</f>
        <v>8</v>
      </c>
      <c r="L53" s="2"/>
    </row>
    <row r="54" spans="1:12" ht="15.75">
      <c r="A54" s="189" t="s">
        <v>477</v>
      </c>
      <c r="B54" s="190"/>
      <c r="C54" s="191"/>
      <c r="D54" s="34">
        <f>COUNTIF(D4:D43,"&lt;48")-D55</f>
        <v>9</v>
      </c>
      <c r="E54" s="34">
        <f t="shared" ref="E54:I54" si="12">COUNTIF(E4:E43,"&lt;48")-E55</f>
        <v>6</v>
      </c>
      <c r="F54" s="34">
        <f t="shared" si="12"/>
        <v>4</v>
      </c>
      <c r="G54" s="34">
        <f t="shared" si="12"/>
        <v>8</v>
      </c>
      <c r="H54" s="34">
        <f t="shared" si="12"/>
        <v>12</v>
      </c>
      <c r="I54" s="34">
        <f t="shared" si="12"/>
        <v>10</v>
      </c>
      <c r="J54" s="32"/>
      <c r="K54" s="38">
        <f>COUNTIF(K4:K45,"&lt;60")-K55</f>
        <v>10</v>
      </c>
      <c r="L54" s="2"/>
    </row>
    <row r="55" spans="1:12" ht="16.5" thickBot="1">
      <c r="A55" s="192" t="s">
        <v>476</v>
      </c>
      <c r="B55" s="193"/>
      <c r="C55" s="194"/>
      <c r="D55" s="34">
        <f>COUNTIF(D4:D43,"&lt;27")</f>
        <v>0</v>
      </c>
      <c r="E55" s="34">
        <f t="shared" ref="E55:I55" si="13">COUNTIF(E4:E43,"&lt;27")</f>
        <v>1</v>
      </c>
      <c r="F55" s="34">
        <f t="shared" si="13"/>
        <v>1</v>
      </c>
      <c r="G55" s="34">
        <f t="shared" si="13"/>
        <v>2</v>
      </c>
      <c r="H55" s="34">
        <f t="shared" si="13"/>
        <v>0</v>
      </c>
      <c r="I55" s="34">
        <f t="shared" si="13"/>
        <v>0</v>
      </c>
      <c r="J55" s="184"/>
      <c r="K55" s="34">
        <f>COUNTIF(K4:K45,"&lt;33")</f>
        <v>0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21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4:C42" name="Range1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4:J44"/>
  </mergeCells>
  <conditionalFormatting sqref="C4:C42">
    <cfRule type="cellIs" dxfId="16" priority="25" stopIfTrue="1" operator="equal">
      <formula>0</formula>
    </cfRule>
  </conditionalFormatting>
  <conditionalFormatting sqref="C4:C43">
    <cfRule type="cellIs" dxfId="15" priority="24" stopIfTrue="1" operator="equal">
      <formula>0</formula>
    </cfRule>
  </conditionalFormatting>
  <conditionalFormatting sqref="D4:I43">
    <cfRule type="cellIs" dxfId="14" priority="1" operator="lessThan">
      <formula>27</formula>
    </cfRule>
  </conditionalFormatting>
  <dataValidations count="1">
    <dataValidation type="whole" allowBlank="1" showInputMessage="1" showErrorMessage="1" error="DECIMAL NOT ACCEPTED." sqref="H4:H43 E4:E43">
      <formula1>0</formula1>
      <formula2>E$5</formula2>
    </dataValidation>
  </dataValidations>
  <pageMargins left="0.51181102362204722" right="0.51181102362204722" top="0.35433070866141736" bottom="0.35433070866141736" header="0.31496062992125984" footer="0.31496062992125984"/>
  <pageSetup paperSize="5" scale="93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7"/>
  <sheetViews>
    <sheetView tabSelected="1" view="pageBreakPreview" topLeftCell="A35" zoomScaleSheetLayoutView="100" workbookViewId="0">
      <selection activeCell="G26" sqref="G26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12" width="6.285156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501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67" t="s">
        <v>429</v>
      </c>
      <c r="D4" s="185">
        <v>45</v>
      </c>
      <c r="E4" s="14">
        <v>38</v>
      </c>
      <c r="F4" s="14">
        <v>62</v>
      </c>
      <c r="G4" s="58">
        <v>57</v>
      </c>
      <c r="H4" s="58">
        <v>39</v>
      </c>
      <c r="I4" s="58">
        <v>54</v>
      </c>
      <c r="J4" s="15">
        <f t="shared" ref="J4:J40" si="0">SUM(D4:I4)</f>
        <v>295</v>
      </c>
      <c r="K4" s="16">
        <f>J4/480*100</f>
        <v>61.458333333333336</v>
      </c>
      <c r="L4" s="12">
        <f>RANK(K4,K$4:K$43)</f>
        <v>35</v>
      </c>
    </row>
    <row r="5" spans="1:12" ht="15.75">
      <c r="A5" s="13">
        <v>2</v>
      </c>
      <c r="B5" s="7"/>
      <c r="C5" s="167" t="s">
        <v>430</v>
      </c>
      <c r="D5" s="185">
        <v>46</v>
      </c>
      <c r="E5" s="14">
        <v>64</v>
      </c>
      <c r="F5" s="14">
        <v>69</v>
      </c>
      <c r="G5" s="58">
        <v>72</v>
      </c>
      <c r="H5" s="58">
        <v>43</v>
      </c>
      <c r="I5" s="58">
        <v>49</v>
      </c>
      <c r="J5" s="15">
        <f t="shared" si="0"/>
        <v>343</v>
      </c>
      <c r="K5" s="16">
        <f t="shared" ref="K5:K43" si="1">J5/480*100</f>
        <v>71.458333333333329</v>
      </c>
      <c r="L5" s="12">
        <f t="shared" ref="L5:L43" si="2">RANK(K5,K$4:K$43)</f>
        <v>30</v>
      </c>
    </row>
    <row r="6" spans="1:12" ht="15.75">
      <c r="A6" s="13">
        <v>3</v>
      </c>
      <c r="B6" s="7"/>
      <c r="C6" s="167" t="s">
        <v>431</v>
      </c>
      <c r="D6" s="185">
        <v>76</v>
      </c>
      <c r="E6" s="14">
        <v>67</v>
      </c>
      <c r="F6" s="14">
        <v>74</v>
      </c>
      <c r="G6" s="58">
        <v>70</v>
      </c>
      <c r="H6" s="58">
        <v>67</v>
      </c>
      <c r="I6" s="58">
        <v>63</v>
      </c>
      <c r="J6" s="15">
        <f t="shared" si="0"/>
        <v>417</v>
      </c>
      <c r="K6" s="16">
        <f t="shared" si="1"/>
        <v>86.875</v>
      </c>
      <c r="L6" s="12">
        <f t="shared" si="2"/>
        <v>4</v>
      </c>
    </row>
    <row r="7" spans="1:12" ht="15.75">
      <c r="A7" s="13">
        <v>4</v>
      </c>
      <c r="B7" s="7"/>
      <c r="C7" s="167" t="s">
        <v>432</v>
      </c>
      <c r="D7" s="185">
        <v>68</v>
      </c>
      <c r="E7" s="20">
        <v>70</v>
      </c>
      <c r="F7" s="14">
        <v>78</v>
      </c>
      <c r="G7" s="58">
        <v>66</v>
      </c>
      <c r="H7" s="58">
        <v>62</v>
      </c>
      <c r="I7" s="58">
        <v>72</v>
      </c>
      <c r="J7" s="15">
        <f t="shared" si="0"/>
        <v>416</v>
      </c>
      <c r="K7" s="16">
        <f t="shared" si="1"/>
        <v>86.666666666666671</v>
      </c>
      <c r="L7" s="12">
        <f t="shared" si="2"/>
        <v>7</v>
      </c>
    </row>
    <row r="8" spans="1:12" ht="15.75">
      <c r="A8" s="13">
        <v>5</v>
      </c>
      <c r="B8" s="18"/>
      <c r="C8" s="167" t="s">
        <v>433</v>
      </c>
      <c r="D8" s="185">
        <v>70</v>
      </c>
      <c r="E8" s="20">
        <v>70</v>
      </c>
      <c r="F8" s="14">
        <v>72</v>
      </c>
      <c r="G8" s="58">
        <v>75</v>
      </c>
      <c r="H8" s="58">
        <v>64</v>
      </c>
      <c r="I8" s="58">
        <v>76</v>
      </c>
      <c r="J8" s="15">
        <f t="shared" si="0"/>
        <v>427</v>
      </c>
      <c r="K8" s="16">
        <f t="shared" si="1"/>
        <v>88.958333333333329</v>
      </c>
      <c r="L8" s="12">
        <f t="shared" si="2"/>
        <v>1</v>
      </c>
    </row>
    <row r="9" spans="1:12" ht="15.75">
      <c r="A9" s="13">
        <v>6</v>
      </c>
      <c r="B9" s="18"/>
      <c r="C9" s="167" t="s">
        <v>434</v>
      </c>
      <c r="D9" s="185">
        <v>49</v>
      </c>
      <c r="E9" s="14">
        <v>53</v>
      </c>
      <c r="F9" s="14">
        <v>67</v>
      </c>
      <c r="G9" s="58">
        <v>63</v>
      </c>
      <c r="H9" s="58">
        <v>53</v>
      </c>
      <c r="I9" s="58">
        <v>59</v>
      </c>
      <c r="J9" s="15">
        <f t="shared" si="0"/>
        <v>344</v>
      </c>
      <c r="K9" s="16">
        <f t="shared" si="1"/>
        <v>71.666666666666671</v>
      </c>
      <c r="L9" s="12">
        <f t="shared" si="2"/>
        <v>29</v>
      </c>
    </row>
    <row r="10" spans="1:12" ht="15.75">
      <c r="A10" s="19">
        <v>7</v>
      </c>
      <c r="B10" s="18"/>
      <c r="C10" s="167" t="s">
        <v>435</v>
      </c>
      <c r="D10" s="185">
        <v>70</v>
      </c>
      <c r="E10" s="14">
        <v>57</v>
      </c>
      <c r="F10" s="14">
        <v>74</v>
      </c>
      <c r="G10" s="58">
        <v>72</v>
      </c>
      <c r="H10" s="58">
        <v>67</v>
      </c>
      <c r="I10" s="58">
        <v>71</v>
      </c>
      <c r="J10" s="15">
        <f t="shared" si="0"/>
        <v>411</v>
      </c>
      <c r="K10" s="16">
        <f t="shared" si="1"/>
        <v>85.625</v>
      </c>
      <c r="L10" s="12">
        <f t="shared" si="2"/>
        <v>10</v>
      </c>
    </row>
    <row r="11" spans="1:12" ht="15.75">
      <c r="A11" s="19">
        <v>8</v>
      </c>
      <c r="B11" s="18"/>
      <c r="C11" s="167" t="s">
        <v>436</v>
      </c>
      <c r="D11" s="185">
        <v>37</v>
      </c>
      <c r="E11" s="14">
        <v>38</v>
      </c>
      <c r="F11" s="14">
        <v>72</v>
      </c>
      <c r="G11" s="58">
        <v>27</v>
      </c>
      <c r="H11" s="58">
        <v>31</v>
      </c>
      <c r="I11" s="58">
        <v>30</v>
      </c>
      <c r="J11" s="15">
        <f t="shared" si="0"/>
        <v>235</v>
      </c>
      <c r="K11" s="16">
        <f t="shared" si="1"/>
        <v>48.958333333333329</v>
      </c>
      <c r="L11" s="12">
        <f t="shared" si="2"/>
        <v>38</v>
      </c>
    </row>
    <row r="12" spans="1:12" ht="15.75">
      <c r="A12" s="19">
        <v>9</v>
      </c>
      <c r="B12" s="18"/>
      <c r="C12" s="167" t="s">
        <v>437</v>
      </c>
      <c r="D12" s="185">
        <v>69</v>
      </c>
      <c r="E12" s="20">
        <v>57</v>
      </c>
      <c r="F12" s="14">
        <v>74</v>
      </c>
      <c r="G12" s="58">
        <v>72</v>
      </c>
      <c r="H12" s="58">
        <v>57</v>
      </c>
      <c r="I12" s="58">
        <v>66</v>
      </c>
      <c r="J12" s="15">
        <f t="shared" si="0"/>
        <v>395</v>
      </c>
      <c r="K12" s="16">
        <f t="shared" si="1"/>
        <v>82.291666666666657</v>
      </c>
      <c r="L12" s="12">
        <f t="shared" si="2"/>
        <v>15</v>
      </c>
    </row>
    <row r="13" spans="1:12" ht="15.75">
      <c r="A13" s="19">
        <v>10</v>
      </c>
      <c r="B13" s="18"/>
      <c r="C13" s="167" t="s">
        <v>438</v>
      </c>
      <c r="D13" s="185">
        <v>69</v>
      </c>
      <c r="E13" s="20">
        <v>77</v>
      </c>
      <c r="F13" s="14">
        <v>77</v>
      </c>
      <c r="G13" s="58">
        <v>61</v>
      </c>
      <c r="H13" s="58">
        <v>58</v>
      </c>
      <c r="I13" s="58">
        <v>72</v>
      </c>
      <c r="J13" s="15">
        <f t="shared" si="0"/>
        <v>414</v>
      </c>
      <c r="K13" s="16">
        <f t="shared" si="1"/>
        <v>86.25</v>
      </c>
      <c r="L13" s="12">
        <f t="shared" si="2"/>
        <v>8</v>
      </c>
    </row>
    <row r="14" spans="1:12" ht="15.75">
      <c r="A14" s="19">
        <v>11</v>
      </c>
      <c r="B14" s="18"/>
      <c r="C14" s="167" t="s">
        <v>439</v>
      </c>
      <c r="D14" s="185">
        <v>66</v>
      </c>
      <c r="E14" s="21">
        <v>74</v>
      </c>
      <c r="F14" s="14">
        <v>72</v>
      </c>
      <c r="G14" s="58">
        <v>75</v>
      </c>
      <c r="H14" s="58">
        <v>64</v>
      </c>
      <c r="I14" s="58">
        <v>66</v>
      </c>
      <c r="J14" s="15">
        <f t="shared" si="0"/>
        <v>417</v>
      </c>
      <c r="K14" s="16">
        <f t="shared" si="1"/>
        <v>86.875</v>
      </c>
      <c r="L14" s="12">
        <f t="shared" si="2"/>
        <v>4</v>
      </c>
    </row>
    <row r="15" spans="1:12" ht="15.75">
      <c r="A15" s="19">
        <v>12</v>
      </c>
      <c r="B15" s="18"/>
      <c r="C15" s="167" t="s">
        <v>440</v>
      </c>
      <c r="D15" s="185">
        <v>40</v>
      </c>
      <c r="E15" s="20">
        <v>46</v>
      </c>
      <c r="F15" s="14">
        <v>75</v>
      </c>
      <c r="G15" s="58">
        <v>48</v>
      </c>
      <c r="H15" s="58">
        <v>36</v>
      </c>
      <c r="I15" s="58">
        <v>42</v>
      </c>
      <c r="J15" s="15">
        <f t="shared" si="0"/>
        <v>287</v>
      </c>
      <c r="K15" s="16">
        <f t="shared" si="1"/>
        <v>59.791666666666664</v>
      </c>
      <c r="L15" s="12">
        <f t="shared" si="2"/>
        <v>36</v>
      </c>
    </row>
    <row r="16" spans="1:12" ht="15.75">
      <c r="A16" s="19">
        <v>13</v>
      </c>
      <c r="B16" s="18"/>
      <c r="C16" s="167" t="s">
        <v>441</v>
      </c>
      <c r="D16" s="185">
        <v>52</v>
      </c>
      <c r="E16" s="20">
        <v>51</v>
      </c>
      <c r="F16" s="14">
        <v>70</v>
      </c>
      <c r="G16" s="58">
        <v>64</v>
      </c>
      <c r="H16" s="58">
        <v>51</v>
      </c>
      <c r="I16" s="58">
        <v>63</v>
      </c>
      <c r="J16" s="15">
        <f t="shared" si="0"/>
        <v>351</v>
      </c>
      <c r="K16" s="16">
        <f t="shared" si="1"/>
        <v>73.125</v>
      </c>
      <c r="L16" s="12">
        <f t="shared" si="2"/>
        <v>25</v>
      </c>
    </row>
    <row r="17" spans="1:12" ht="15.75">
      <c r="A17" s="19">
        <v>14</v>
      </c>
      <c r="B17" s="18"/>
      <c r="C17" s="167" t="s">
        <v>442</v>
      </c>
      <c r="D17" s="185">
        <v>56</v>
      </c>
      <c r="E17" s="20">
        <v>64</v>
      </c>
      <c r="F17" s="14">
        <v>70</v>
      </c>
      <c r="G17" s="58">
        <v>61</v>
      </c>
      <c r="H17" s="58">
        <v>46</v>
      </c>
      <c r="I17" s="58">
        <v>63</v>
      </c>
      <c r="J17" s="15">
        <f t="shared" si="0"/>
        <v>360</v>
      </c>
      <c r="K17" s="16">
        <f t="shared" si="1"/>
        <v>75</v>
      </c>
      <c r="L17" s="12">
        <f t="shared" si="2"/>
        <v>23</v>
      </c>
    </row>
    <row r="18" spans="1:12" ht="15.75">
      <c r="A18" s="19">
        <v>15</v>
      </c>
      <c r="B18" s="18"/>
      <c r="C18" s="167" t="s">
        <v>443</v>
      </c>
      <c r="D18" s="185">
        <v>53</v>
      </c>
      <c r="E18" s="20">
        <v>65</v>
      </c>
      <c r="F18" s="14">
        <v>71</v>
      </c>
      <c r="G18" s="58">
        <v>58</v>
      </c>
      <c r="H18" s="58">
        <v>43</v>
      </c>
      <c r="I18" s="58">
        <v>56</v>
      </c>
      <c r="J18" s="15">
        <f t="shared" si="0"/>
        <v>346</v>
      </c>
      <c r="K18" s="16">
        <f t="shared" si="1"/>
        <v>72.083333333333329</v>
      </c>
      <c r="L18" s="12">
        <f t="shared" si="2"/>
        <v>27</v>
      </c>
    </row>
    <row r="19" spans="1:12" ht="15.75">
      <c r="A19" s="19">
        <v>16</v>
      </c>
      <c r="B19" s="18"/>
      <c r="C19" s="166" t="s">
        <v>202</v>
      </c>
      <c r="D19" s="185">
        <v>49</v>
      </c>
      <c r="E19" s="20">
        <v>63</v>
      </c>
      <c r="F19" s="14">
        <v>75</v>
      </c>
      <c r="G19" s="58">
        <v>55</v>
      </c>
      <c r="H19" s="58">
        <v>45</v>
      </c>
      <c r="I19" s="58">
        <v>59</v>
      </c>
      <c r="J19" s="15">
        <f t="shared" si="0"/>
        <v>346</v>
      </c>
      <c r="K19" s="16">
        <f t="shared" si="1"/>
        <v>72.083333333333329</v>
      </c>
      <c r="L19" s="12">
        <f t="shared" si="2"/>
        <v>27</v>
      </c>
    </row>
    <row r="20" spans="1:12" ht="15.75">
      <c r="A20" s="19">
        <v>17</v>
      </c>
      <c r="B20" s="18"/>
      <c r="C20" s="167" t="s">
        <v>444</v>
      </c>
      <c r="D20" s="185">
        <v>62</v>
      </c>
      <c r="E20" s="20">
        <v>68</v>
      </c>
      <c r="F20" s="14">
        <v>76</v>
      </c>
      <c r="G20" s="58">
        <v>60</v>
      </c>
      <c r="H20" s="58">
        <v>64</v>
      </c>
      <c r="I20" s="58">
        <v>75</v>
      </c>
      <c r="J20" s="15">
        <f t="shared" si="0"/>
        <v>405</v>
      </c>
      <c r="K20" s="16">
        <f t="shared" si="1"/>
        <v>84.375</v>
      </c>
      <c r="L20" s="12">
        <f t="shared" si="2"/>
        <v>13</v>
      </c>
    </row>
    <row r="21" spans="1:12" ht="15.75">
      <c r="A21" s="19">
        <v>18</v>
      </c>
      <c r="B21" s="18"/>
      <c r="C21" s="167" t="s">
        <v>445</v>
      </c>
      <c r="D21" s="185">
        <v>60</v>
      </c>
      <c r="E21" s="20">
        <v>58</v>
      </c>
      <c r="F21" s="14">
        <v>72</v>
      </c>
      <c r="G21" s="58">
        <v>69</v>
      </c>
      <c r="H21" s="58">
        <v>47</v>
      </c>
      <c r="I21" s="20">
        <v>56</v>
      </c>
      <c r="J21" s="15">
        <f t="shared" si="0"/>
        <v>362</v>
      </c>
      <c r="K21" s="16">
        <f t="shared" si="1"/>
        <v>75.416666666666671</v>
      </c>
      <c r="L21" s="12">
        <f t="shared" si="2"/>
        <v>22</v>
      </c>
    </row>
    <row r="22" spans="1:12" ht="15.75">
      <c r="A22" s="19">
        <v>19</v>
      </c>
      <c r="B22" s="18"/>
      <c r="C22" s="166" t="s">
        <v>446</v>
      </c>
      <c r="D22" s="185">
        <v>65</v>
      </c>
      <c r="E22" s="20">
        <v>69</v>
      </c>
      <c r="F22" s="14">
        <v>73</v>
      </c>
      <c r="G22" s="58">
        <v>73</v>
      </c>
      <c r="H22" s="58">
        <v>72</v>
      </c>
      <c r="I22" s="58">
        <v>62</v>
      </c>
      <c r="J22" s="15">
        <f t="shared" si="0"/>
        <v>414</v>
      </c>
      <c r="K22" s="16">
        <f t="shared" si="1"/>
        <v>86.25</v>
      </c>
      <c r="L22" s="12">
        <f t="shared" si="2"/>
        <v>8</v>
      </c>
    </row>
    <row r="23" spans="1:12" ht="15.75">
      <c r="A23" s="19">
        <v>20</v>
      </c>
      <c r="B23" s="18"/>
      <c r="C23" s="167" t="s">
        <v>447</v>
      </c>
      <c r="D23" s="185">
        <v>38</v>
      </c>
      <c r="E23" s="20">
        <v>40</v>
      </c>
      <c r="F23" s="14">
        <v>67</v>
      </c>
      <c r="G23" s="58">
        <v>47</v>
      </c>
      <c r="H23" s="58">
        <v>38</v>
      </c>
      <c r="I23" s="58">
        <v>40</v>
      </c>
      <c r="J23" s="15">
        <f t="shared" si="0"/>
        <v>270</v>
      </c>
      <c r="K23" s="16">
        <f t="shared" si="1"/>
        <v>56.25</v>
      </c>
      <c r="L23" s="12">
        <f t="shared" si="2"/>
        <v>37</v>
      </c>
    </row>
    <row r="24" spans="1:12" ht="15.75">
      <c r="A24" s="19">
        <v>21</v>
      </c>
      <c r="B24" s="7"/>
      <c r="C24" s="167" t="s">
        <v>448</v>
      </c>
      <c r="D24" s="185">
        <v>63</v>
      </c>
      <c r="E24" s="20">
        <v>71</v>
      </c>
      <c r="F24" s="14">
        <v>74</v>
      </c>
      <c r="G24" s="58">
        <v>68</v>
      </c>
      <c r="H24" s="58">
        <v>56</v>
      </c>
      <c r="I24" s="58">
        <v>70</v>
      </c>
      <c r="J24" s="15">
        <f t="shared" si="0"/>
        <v>402</v>
      </c>
      <c r="K24" s="16">
        <f t="shared" si="1"/>
        <v>83.75</v>
      </c>
      <c r="L24" s="12">
        <f t="shared" si="2"/>
        <v>14</v>
      </c>
    </row>
    <row r="25" spans="1:12" ht="15.75">
      <c r="A25" s="19">
        <v>22</v>
      </c>
      <c r="B25" s="7"/>
      <c r="C25" s="167" t="s">
        <v>449</v>
      </c>
      <c r="D25" s="185">
        <v>60</v>
      </c>
      <c r="E25" s="20">
        <v>62</v>
      </c>
      <c r="F25" s="14">
        <v>70</v>
      </c>
      <c r="G25" s="58">
        <v>67</v>
      </c>
      <c r="H25" s="58">
        <v>58</v>
      </c>
      <c r="I25" s="58">
        <v>67</v>
      </c>
      <c r="J25" s="15">
        <f t="shared" si="0"/>
        <v>384</v>
      </c>
      <c r="K25" s="16">
        <f t="shared" si="1"/>
        <v>80</v>
      </c>
      <c r="L25" s="12">
        <f t="shared" si="2"/>
        <v>19</v>
      </c>
    </row>
    <row r="26" spans="1:12" ht="15.75">
      <c r="A26" s="19">
        <v>23</v>
      </c>
      <c r="B26" s="7"/>
      <c r="C26" s="166" t="s">
        <v>450</v>
      </c>
      <c r="D26" s="185">
        <v>61</v>
      </c>
      <c r="E26" s="20">
        <v>66</v>
      </c>
      <c r="F26" s="14">
        <v>74</v>
      </c>
      <c r="G26" s="58">
        <v>67</v>
      </c>
      <c r="H26" s="58">
        <v>56</v>
      </c>
      <c r="I26" s="58">
        <v>64</v>
      </c>
      <c r="J26" s="15">
        <f t="shared" si="0"/>
        <v>388</v>
      </c>
      <c r="K26" s="16">
        <f t="shared" si="1"/>
        <v>80.833333333333329</v>
      </c>
      <c r="L26" s="12">
        <f t="shared" si="2"/>
        <v>18</v>
      </c>
    </row>
    <row r="27" spans="1:12" ht="15.75">
      <c r="A27" s="19">
        <v>24</v>
      </c>
      <c r="B27" s="7"/>
      <c r="C27" s="167" t="s">
        <v>451</v>
      </c>
      <c r="D27" s="185">
        <v>62</v>
      </c>
      <c r="E27" s="20">
        <v>68</v>
      </c>
      <c r="F27" s="14">
        <v>76</v>
      </c>
      <c r="G27" s="58">
        <v>73</v>
      </c>
      <c r="H27" s="58">
        <v>48</v>
      </c>
      <c r="I27" s="58">
        <v>64</v>
      </c>
      <c r="J27" s="15">
        <f t="shared" si="0"/>
        <v>391</v>
      </c>
      <c r="K27" s="16">
        <f t="shared" si="1"/>
        <v>81.458333333333329</v>
      </c>
      <c r="L27" s="12">
        <f t="shared" si="2"/>
        <v>17</v>
      </c>
    </row>
    <row r="28" spans="1:12" ht="15.75">
      <c r="A28" s="19">
        <v>25</v>
      </c>
      <c r="B28" s="7"/>
      <c r="C28" s="167" t="s">
        <v>452</v>
      </c>
      <c r="D28" s="185">
        <v>63</v>
      </c>
      <c r="E28" s="20">
        <v>69</v>
      </c>
      <c r="F28" s="14">
        <v>63</v>
      </c>
      <c r="G28" s="58">
        <v>72</v>
      </c>
      <c r="H28" s="58">
        <v>66</v>
      </c>
      <c r="I28" s="58">
        <v>73</v>
      </c>
      <c r="J28" s="15">
        <f t="shared" si="0"/>
        <v>406</v>
      </c>
      <c r="K28" s="16">
        <f t="shared" si="1"/>
        <v>84.583333333333329</v>
      </c>
      <c r="L28" s="12">
        <f t="shared" si="2"/>
        <v>12</v>
      </c>
    </row>
    <row r="29" spans="1:12" ht="15.75">
      <c r="A29" s="19">
        <v>26</v>
      </c>
      <c r="B29" s="18"/>
      <c r="C29" s="167" t="s">
        <v>453</v>
      </c>
      <c r="D29" s="185">
        <v>62</v>
      </c>
      <c r="E29" s="20">
        <v>53</v>
      </c>
      <c r="F29" s="14">
        <v>76</v>
      </c>
      <c r="G29" s="58">
        <v>67</v>
      </c>
      <c r="H29" s="58">
        <v>50</v>
      </c>
      <c r="I29" s="58">
        <v>71</v>
      </c>
      <c r="J29" s="15">
        <f t="shared" si="0"/>
        <v>379</v>
      </c>
      <c r="K29" s="16">
        <f t="shared" si="1"/>
        <v>78.958333333333329</v>
      </c>
      <c r="L29" s="12">
        <f t="shared" si="2"/>
        <v>20</v>
      </c>
    </row>
    <row r="30" spans="1:12" ht="15.75">
      <c r="A30" s="19">
        <v>27</v>
      </c>
      <c r="B30" s="18"/>
      <c r="C30" s="167" t="s">
        <v>454</v>
      </c>
      <c r="D30" s="185">
        <v>70</v>
      </c>
      <c r="E30" s="20">
        <v>66</v>
      </c>
      <c r="F30" s="14">
        <v>73</v>
      </c>
      <c r="G30" s="58">
        <v>69</v>
      </c>
      <c r="H30" s="58">
        <v>67</v>
      </c>
      <c r="I30" s="58">
        <v>77</v>
      </c>
      <c r="J30" s="15">
        <f t="shared" si="0"/>
        <v>422</v>
      </c>
      <c r="K30" s="16">
        <f t="shared" si="1"/>
        <v>87.916666666666671</v>
      </c>
      <c r="L30" s="12">
        <f t="shared" si="2"/>
        <v>2</v>
      </c>
    </row>
    <row r="31" spans="1:12" ht="15.75">
      <c r="A31" s="19">
        <v>28</v>
      </c>
      <c r="B31" s="7"/>
      <c r="C31" s="166" t="s">
        <v>455</v>
      </c>
      <c r="D31" s="185">
        <v>58</v>
      </c>
      <c r="E31" s="20">
        <v>58</v>
      </c>
      <c r="F31" s="14">
        <v>66</v>
      </c>
      <c r="G31" s="58">
        <v>41</v>
      </c>
      <c r="H31" s="58">
        <v>46</v>
      </c>
      <c r="I31" s="58">
        <v>55</v>
      </c>
      <c r="J31" s="15">
        <f t="shared" si="0"/>
        <v>324</v>
      </c>
      <c r="K31" s="16">
        <f t="shared" si="1"/>
        <v>67.5</v>
      </c>
      <c r="L31" s="12">
        <f t="shared" si="2"/>
        <v>34</v>
      </c>
    </row>
    <row r="32" spans="1:12" ht="15.75">
      <c r="A32" s="19">
        <v>29</v>
      </c>
      <c r="B32" s="7"/>
      <c r="C32" s="166" t="s">
        <v>456</v>
      </c>
      <c r="D32" s="185">
        <v>57</v>
      </c>
      <c r="E32" s="20">
        <v>65</v>
      </c>
      <c r="F32" s="14">
        <v>74</v>
      </c>
      <c r="G32" s="58">
        <v>78</v>
      </c>
      <c r="H32" s="58">
        <v>64</v>
      </c>
      <c r="I32" s="58">
        <v>73</v>
      </c>
      <c r="J32" s="15">
        <f t="shared" si="0"/>
        <v>411</v>
      </c>
      <c r="K32" s="16">
        <f t="shared" si="1"/>
        <v>85.625</v>
      </c>
      <c r="L32" s="12">
        <f t="shared" si="2"/>
        <v>10</v>
      </c>
    </row>
    <row r="33" spans="1:12" ht="15.75">
      <c r="A33" s="19">
        <v>30</v>
      </c>
      <c r="B33" s="7"/>
      <c r="C33" s="167" t="s">
        <v>457</v>
      </c>
      <c r="D33" s="185">
        <v>54</v>
      </c>
      <c r="E33" s="20">
        <v>61</v>
      </c>
      <c r="F33" s="14">
        <v>69</v>
      </c>
      <c r="G33" s="58">
        <v>48</v>
      </c>
      <c r="H33" s="58">
        <v>49</v>
      </c>
      <c r="I33" s="58">
        <v>58</v>
      </c>
      <c r="J33" s="15">
        <f t="shared" si="0"/>
        <v>339</v>
      </c>
      <c r="K33" s="16">
        <f t="shared" si="1"/>
        <v>70.625</v>
      </c>
      <c r="L33" s="12">
        <f t="shared" si="2"/>
        <v>31</v>
      </c>
    </row>
    <row r="34" spans="1:12" ht="15.75">
      <c r="A34" s="19">
        <v>31</v>
      </c>
      <c r="B34" s="7"/>
      <c r="C34" s="168" t="s">
        <v>458</v>
      </c>
      <c r="D34" s="185">
        <v>61</v>
      </c>
      <c r="E34" s="20">
        <v>49</v>
      </c>
      <c r="F34" s="14">
        <v>73</v>
      </c>
      <c r="G34" s="58">
        <v>44</v>
      </c>
      <c r="H34" s="58">
        <v>50</v>
      </c>
      <c r="I34" s="58">
        <v>53</v>
      </c>
      <c r="J34" s="15">
        <f t="shared" si="0"/>
        <v>330</v>
      </c>
      <c r="K34" s="16">
        <f t="shared" si="1"/>
        <v>68.75</v>
      </c>
      <c r="L34" s="12">
        <f t="shared" si="2"/>
        <v>32</v>
      </c>
    </row>
    <row r="35" spans="1:12" ht="15.75">
      <c r="A35" s="19">
        <v>32</v>
      </c>
      <c r="B35" s="7"/>
      <c r="C35" s="167" t="s">
        <v>459</v>
      </c>
      <c r="D35" s="185">
        <v>72</v>
      </c>
      <c r="E35" s="20">
        <v>71</v>
      </c>
      <c r="F35" s="14">
        <v>73</v>
      </c>
      <c r="G35" s="58">
        <v>67</v>
      </c>
      <c r="H35" s="58">
        <v>61</v>
      </c>
      <c r="I35" s="58">
        <v>77</v>
      </c>
      <c r="J35" s="15">
        <f t="shared" si="0"/>
        <v>421</v>
      </c>
      <c r="K35" s="16">
        <f t="shared" si="1"/>
        <v>87.708333333333329</v>
      </c>
      <c r="L35" s="12">
        <f t="shared" si="2"/>
        <v>3</v>
      </c>
    </row>
    <row r="36" spans="1:12" ht="15.75">
      <c r="A36" s="19">
        <v>33</v>
      </c>
      <c r="B36" s="18"/>
      <c r="C36" s="167" t="s">
        <v>460</v>
      </c>
      <c r="D36" s="185">
        <v>55</v>
      </c>
      <c r="E36" s="20">
        <v>59</v>
      </c>
      <c r="F36" s="14">
        <v>75</v>
      </c>
      <c r="G36" s="58">
        <v>72</v>
      </c>
      <c r="H36" s="58">
        <v>45</v>
      </c>
      <c r="I36" s="58">
        <v>61</v>
      </c>
      <c r="J36" s="15">
        <f t="shared" si="0"/>
        <v>367</v>
      </c>
      <c r="K36" s="16">
        <f t="shared" si="1"/>
        <v>76.458333333333329</v>
      </c>
      <c r="L36" s="12">
        <f t="shared" si="2"/>
        <v>21</v>
      </c>
    </row>
    <row r="37" spans="1:12" ht="15.75">
      <c r="A37" s="19">
        <v>34</v>
      </c>
      <c r="B37" s="18"/>
      <c r="C37" s="168" t="s">
        <v>461</v>
      </c>
      <c r="D37" s="185">
        <v>59</v>
      </c>
      <c r="E37" s="20">
        <v>50</v>
      </c>
      <c r="F37" s="14">
        <v>75</v>
      </c>
      <c r="G37" s="58">
        <v>61</v>
      </c>
      <c r="H37" s="58">
        <v>42</v>
      </c>
      <c r="I37" s="58">
        <v>61</v>
      </c>
      <c r="J37" s="15">
        <f t="shared" si="0"/>
        <v>348</v>
      </c>
      <c r="K37" s="16">
        <f t="shared" si="1"/>
        <v>72.5</v>
      </c>
      <c r="L37" s="12">
        <f t="shared" si="2"/>
        <v>26</v>
      </c>
    </row>
    <row r="38" spans="1:12" ht="15.75">
      <c r="A38" s="19">
        <v>35</v>
      </c>
      <c r="B38" s="18"/>
      <c r="C38" s="166" t="s">
        <v>462</v>
      </c>
      <c r="D38" s="185">
        <v>28</v>
      </c>
      <c r="E38" s="20">
        <v>19</v>
      </c>
      <c r="F38" s="14">
        <v>72</v>
      </c>
      <c r="G38" s="58">
        <v>27</v>
      </c>
      <c r="H38" s="58">
        <v>31</v>
      </c>
      <c r="I38" s="58">
        <v>38</v>
      </c>
      <c r="J38" s="15">
        <f t="shared" si="0"/>
        <v>215</v>
      </c>
      <c r="K38" s="16">
        <f t="shared" si="1"/>
        <v>44.791666666666671</v>
      </c>
      <c r="L38" s="12">
        <f t="shared" si="2"/>
        <v>39</v>
      </c>
    </row>
    <row r="39" spans="1:12" ht="15.75">
      <c r="A39" s="19">
        <v>36</v>
      </c>
      <c r="B39" s="18"/>
      <c r="C39" s="167" t="s">
        <v>463</v>
      </c>
      <c r="D39" s="185">
        <v>57</v>
      </c>
      <c r="E39" s="20">
        <v>52</v>
      </c>
      <c r="F39" s="14">
        <v>76</v>
      </c>
      <c r="G39" s="58">
        <v>53</v>
      </c>
      <c r="H39" s="58">
        <v>37</v>
      </c>
      <c r="I39" s="58">
        <v>53</v>
      </c>
      <c r="J39" s="15">
        <f t="shared" si="0"/>
        <v>328</v>
      </c>
      <c r="K39" s="16">
        <f t="shared" si="1"/>
        <v>68.333333333333329</v>
      </c>
      <c r="L39" s="12">
        <f t="shared" si="2"/>
        <v>33</v>
      </c>
    </row>
    <row r="40" spans="1:12" ht="15.75">
      <c r="A40" s="19">
        <v>37</v>
      </c>
      <c r="B40" s="18"/>
      <c r="C40" s="167" t="s">
        <v>464</v>
      </c>
      <c r="D40" s="185">
        <v>67</v>
      </c>
      <c r="E40" s="20">
        <v>49</v>
      </c>
      <c r="F40" s="14">
        <v>76</v>
      </c>
      <c r="G40" s="58">
        <v>58</v>
      </c>
      <c r="H40" s="58">
        <v>44</v>
      </c>
      <c r="I40" s="58">
        <v>62</v>
      </c>
      <c r="J40" s="15">
        <f t="shared" si="0"/>
        <v>356</v>
      </c>
      <c r="K40" s="16">
        <f t="shared" si="1"/>
        <v>74.166666666666671</v>
      </c>
      <c r="L40" s="12">
        <f t="shared" si="2"/>
        <v>24</v>
      </c>
    </row>
    <row r="41" spans="1:12" ht="15.75">
      <c r="A41" s="19">
        <v>38</v>
      </c>
      <c r="B41" s="18"/>
      <c r="C41" s="167" t="s">
        <v>465</v>
      </c>
      <c r="D41" s="20"/>
      <c r="E41" s="20"/>
      <c r="F41" s="14"/>
      <c r="G41" s="58"/>
      <c r="H41" s="58"/>
      <c r="I41" s="58"/>
      <c r="J41" s="15">
        <f>SUM(D41:I41)</f>
        <v>0</v>
      </c>
      <c r="K41" s="16">
        <f t="shared" si="1"/>
        <v>0</v>
      </c>
      <c r="L41" s="12">
        <f t="shared" si="2"/>
        <v>40</v>
      </c>
    </row>
    <row r="42" spans="1:12" ht="15.75">
      <c r="A42" s="19">
        <v>39</v>
      </c>
      <c r="B42" s="18"/>
      <c r="C42" s="166" t="s">
        <v>466</v>
      </c>
      <c r="D42" s="185">
        <v>70</v>
      </c>
      <c r="E42" s="20">
        <v>64</v>
      </c>
      <c r="F42" s="14">
        <v>75</v>
      </c>
      <c r="G42" s="58">
        <v>76</v>
      </c>
      <c r="H42" s="58">
        <v>44</v>
      </c>
      <c r="I42" s="58">
        <v>64</v>
      </c>
      <c r="J42" s="15">
        <f t="shared" ref="J42:J43" si="3">SUM(D42:I42)</f>
        <v>393</v>
      </c>
      <c r="K42" s="16">
        <f t="shared" si="1"/>
        <v>81.875</v>
      </c>
      <c r="L42" s="12">
        <f t="shared" si="2"/>
        <v>16</v>
      </c>
    </row>
    <row r="43" spans="1:12" ht="15.75">
      <c r="A43" s="19">
        <v>40</v>
      </c>
      <c r="B43" s="18"/>
      <c r="C43" s="166" t="s">
        <v>467</v>
      </c>
      <c r="D43" s="185">
        <v>68</v>
      </c>
      <c r="E43" s="20">
        <v>64</v>
      </c>
      <c r="F43" s="14">
        <v>78</v>
      </c>
      <c r="G43" s="58">
        <v>76</v>
      </c>
      <c r="H43" s="58">
        <v>61</v>
      </c>
      <c r="I43" s="58">
        <v>70</v>
      </c>
      <c r="J43" s="15">
        <f t="shared" si="3"/>
        <v>417</v>
      </c>
      <c r="K43" s="16">
        <f t="shared" si="1"/>
        <v>86.875</v>
      </c>
      <c r="L43" s="12">
        <f t="shared" si="2"/>
        <v>4</v>
      </c>
    </row>
    <row r="44" spans="1:12" ht="15.75">
      <c r="A44" s="19">
        <v>41</v>
      </c>
      <c r="B44" s="18"/>
      <c r="C44" s="175"/>
      <c r="D44" s="20"/>
      <c r="E44" s="20"/>
      <c r="F44" s="14"/>
      <c r="G44" s="58"/>
      <c r="H44" s="58"/>
      <c r="I44" s="58"/>
      <c r="J44" s="15"/>
      <c r="K44" s="16"/>
      <c r="L44" s="17"/>
    </row>
    <row r="45" spans="1:12" ht="16.5" thickBot="1">
      <c r="A45" s="19">
        <v>42</v>
      </c>
      <c r="B45" s="18"/>
      <c r="C45" s="172"/>
      <c r="D45" s="20"/>
      <c r="E45" s="20"/>
      <c r="F45" s="14"/>
      <c r="G45" s="228" t="s">
        <v>506</v>
      </c>
      <c r="H45" s="228"/>
      <c r="I45" s="228"/>
      <c r="J45" s="228"/>
      <c r="K45" s="16">
        <f>AVERAGE(K4:K44)</f>
        <v>74.354166666666657</v>
      </c>
      <c r="L45" s="17"/>
    </row>
    <row r="46" spans="1:12" ht="15.75">
      <c r="A46" s="197" t="s">
        <v>4</v>
      </c>
      <c r="B46" s="198"/>
      <c r="C46" s="199"/>
      <c r="D46" s="46">
        <f>COUNTIF(D4:D43,"&gt;=0")</f>
        <v>39</v>
      </c>
      <c r="E46" s="46">
        <f t="shared" ref="E46:I46" si="4">COUNTIF(E4:E43,"&gt;=0")</f>
        <v>39</v>
      </c>
      <c r="F46" s="46">
        <f t="shared" si="4"/>
        <v>39</v>
      </c>
      <c r="G46" s="30">
        <f t="shared" si="4"/>
        <v>39</v>
      </c>
      <c r="H46" s="30">
        <f t="shared" si="4"/>
        <v>39</v>
      </c>
      <c r="I46" s="30">
        <f t="shared" si="4"/>
        <v>39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COUNTIF(D4:D43,"&gt;=27")</f>
        <v>39</v>
      </c>
      <c r="E47" s="34">
        <f t="shared" ref="E47:I47" si="5">COUNTIF(E4:E43,"&gt;=27")</f>
        <v>38</v>
      </c>
      <c r="F47" s="34">
        <f t="shared" si="5"/>
        <v>39</v>
      </c>
      <c r="G47" s="34">
        <f t="shared" si="5"/>
        <v>39</v>
      </c>
      <c r="H47" s="34">
        <f t="shared" si="5"/>
        <v>39</v>
      </c>
      <c r="I47" s="34">
        <f t="shared" si="5"/>
        <v>39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1</v>
      </c>
      <c r="E48" s="148">
        <f t="shared" ref="E48:I48" si="6">E47/E46</f>
        <v>0.97435897435897434</v>
      </c>
      <c r="F48" s="148">
        <f t="shared" si="6"/>
        <v>1</v>
      </c>
      <c r="G48" s="148">
        <f t="shared" si="6"/>
        <v>1</v>
      </c>
      <c r="H48" s="148">
        <f t="shared" si="6"/>
        <v>1</v>
      </c>
      <c r="I48" s="148">
        <f t="shared" si="6"/>
        <v>1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SUM(D4:D43)*1.25/D46</f>
        <v>73.301282051282058</v>
      </c>
      <c r="E49" s="38">
        <f t="shared" ref="E49:I49" si="7">SUM(E4:E43)*1.25/E46</f>
        <v>73.878205128205124</v>
      </c>
      <c r="F49" s="38">
        <f t="shared" si="7"/>
        <v>90.641025641025635</v>
      </c>
      <c r="G49" s="38">
        <f t="shared" si="7"/>
        <v>77.852564102564102</v>
      </c>
      <c r="H49" s="38">
        <f t="shared" si="7"/>
        <v>64.807692307692307</v>
      </c>
      <c r="I49" s="38">
        <f t="shared" si="7"/>
        <v>77.083333333333329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188">
        <f>COUNTIF(D4:D43,"&lt;=80")-D51-D52-D53-D54-D55</f>
        <v>1</v>
      </c>
      <c r="E50" s="188">
        <f t="shared" ref="E50:I50" si="8">COUNTIF(E4:E43,"&lt;=80")-E51-E52-E53-E54-E55</f>
        <v>1</v>
      </c>
      <c r="F50" s="188">
        <f t="shared" si="8"/>
        <v>8</v>
      </c>
      <c r="G50" s="188">
        <f t="shared" si="8"/>
        <v>3</v>
      </c>
      <c r="H50" s="188">
        <f t="shared" si="8"/>
        <v>0</v>
      </c>
      <c r="I50" s="188">
        <f t="shared" si="8"/>
        <v>3</v>
      </c>
      <c r="J50" s="32"/>
      <c r="K50" s="38">
        <f>COUNTIF(K4:K43,"&lt;=100")-K51-K52-K53-K54-K55</f>
        <v>0</v>
      </c>
      <c r="L50" s="33"/>
    </row>
    <row r="51" spans="1:12" ht="15.75">
      <c r="A51" s="189" t="s">
        <v>497</v>
      </c>
      <c r="B51" s="190"/>
      <c r="C51" s="191"/>
      <c r="D51" s="188">
        <f>COUNTIF(D4:D43,"&lt;76")-D52-D53-D54-D55</f>
        <v>1</v>
      </c>
      <c r="E51" s="188">
        <f t="shared" ref="E51:I51" si="9">COUNTIF(E4:E43,"&lt;76")-E52-E53-E54-E55</f>
        <v>1</v>
      </c>
      <c r="F51" s="188">
        <f t="shared" si="9"/>
        <v>20</v>
      </c>
      <c r="G51" s="188">
        <f t="shared" si="9"/>
        <v>9</v>
      </c>
      <c r="H51" s="188">
        <f t="shared" si="9"/>
        <v>1</v>
      </c>
      <c r="I51" s="188">
        <f t="shared" si="9"/>
        <v>5</v>
      </c>
      <c r="J51" s="32"/>
      <c r="K51" s="38">
        <f>COUNTIF(K4:K43,"&lt;95")-K52-K53-K54-K55</f>
        <v>0</v>
      </c>
      <c r="L51" s="2"/>
    </row>
    <row r="52" spans="1:12" ht="15.75">
      <c r="A52" s="189" t="s">
        <v>479</v>
      </c>
      <c r="B52" s="190"/>
      <c r="C52" s="191"/>
      <c r="D52" s="188">
        <f>COUNTIF(D4:D43,"&lt;72")-D53-D54-D55</f>
        <v>20</v>
      </c>
      <c r="E52" s="188">
        <f t="shared" ref="E52:I52" si="10">COUNTIF(E4:E43,"&lt;72")-E53-E54-E55</f>
        <v>20</v>
      </c>
      <c r="F52" s="188">
        <f t="shared" si="10"/>
        <v>11</v>
      </c>
      <c r="G52" s="188">
        <f t="shared" si="10"/>
        <v>15</v>
      </c>
      <c r="H52" s="188">
        <f t="shared" si="10"/>
        <v>11</v>
      </c>
      <c r="I52" s="188">
        <f t="shared" si="10"/>
        <v>17</v>
      </c>
      <c r="J52" s="32"/>
      <c r="K52" s="38">
        <f>COUNTIF(K4:K43,"&lt;90")-K53-K54-K55</f>
        <v>23</v>
      </c>
      <c r="L52" s="2"/>
    </row>
    <row r="53" spans="1:12" ht="15.75">
      <c r="A53" s="189" t="s">
        <v>478</v>
      </c>
      <c r="B53" s="190"/>
      <c r="C53" s="191"/>
      <c r="D53" s="188">
        <f>COUNTIF(D4:D43,"&lt;60")-D54-D55</f>
        <v>11</v>
      </c>
      <c r="E53" s="188">
        <f t="shared" ref="E53:I53" si="11">COUNTIF(E4:E43,"&lt;60")-E54-E55</f>
        <v>12</v>
      </c>
      <c r="F53" s="188">
        <f t="shared" si="11"/>
        <v>0</v>
      </c>
      <c r="G53" s="188">
        <f t="shared" si="11"/>
        <v>7</v>
      </c>
      <c r="H53" s="188">
        <f t="shared" si="11"/>
        <v>11</v>
      </c>
      <c r="I53" s="188">
        <f t="shared" si="11"/>
        <v>10</v>
      </c>
      <c r="J53" s="32"/>
      <c r="K53" s="38">
        <f>COUNTIF(K4:K43,"&lt;75")-K54-K55</f>
        <v>12</v>
      </c>
      <c r="L53" s="2"/>
    </row>
    <row r="54" spans="1:12" ht="15.75">
      <c r="A54" s="189" t="s">
        <v>477</v>
      </c>
      <c r="B54" s="190"/>
      <c r="C54" s="191"/>
      <c r="D54" s="188">
        <f>COUNTIF(D4:D43,"&lt;48")-D55</f>
        <v>6</v>
      </c>
      <c r="E54" s="188">
        <f t="shared" ref="E54:I54" si="12">COUNTIF(E4:E43,"&lt;48")-E55</f>
        <v>4</v>
      </c>
      <c r="F54" s="188">
        <f t="shared" si="12"/>
        <v>0</v>
      </c>
      <c r="G54" s="188">
        <f t="shared" si="12"/>
        <v>5</v>
      </c>
      <c r="H54" s="188">
        <f t="shared" si="12"/>
        <v>16</v>
      </c>
      <c r="I54" s="188">
        <f t="shared" si="12"/>
        <v>4</v>
      </c>
      <c r="J54" s="32"/>
      <c r="K54" s="38">
        <f>COUNTIF(K4:K43,"&lt;60")-K55</f>
        <v>4</v>
      </c>
      <c r="L54" s="2"/>
    </row>
    <row r="55" spans="1:12" ht="16.5" thickBot="1">
      <c r="A55" s="192" t="s">
        <v>476</v>
      </c>
      <c r="B55" s="193"/>
      <c r="C55" s="194"/>
      <c r="D55" s="34">
        <f>COUNTIF(D4:D43,"&lt;27")</f>
        <v>0</v>
      </c>
      <c r="E55" s="34">
        <f t="shared" ref="E55:I55" si="13">COUNTIF(E4:E43,"&lt;27")</f>
        <v>1</v>
      </c>
      <c r="F55" s="34">
        <f t="shared" si="13"/>
        <v>0</v>
      </c>
      <c r="G55" s="34">
        <f t="shared" si="13"/>
        <v>0</v>
      </c>
      <c r="H55" s="34">
        <f t="shared" si="13"/>
        <v>0</v>
      </c>
      <c r="I55" s="34">
        <f t="shared" si="13"/>
        <v>0</v>
      </c>
      <c r="J55" s="184"/>
      <c r="K55" s="34">
        <f>COUNTIF(K4:K43,"&lt;33")</f>
        <v>1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21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4:C43" name="Range1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5:J45"/>
  </mergeCells>
  <conditionalFormatting sqref="C4:C42">
    <cfRule type="cellIs" dxfId="13" priority="25" stopIfTrue="1" operator="equal">
      <formula>0</formula>
    </cfRule>
  </conditionalFormatting>
  <conditionalFormatting sqref="C4:C43">
    <cfRule type="cellIs" dxfId="12" priority="24" stopIfTrue="1" operator="equal">
      <formula>0</formula>
    </cfRule>
  </conditionalFormatting>
  <conditionalFormatting sqref="D4:I43">
    <cfRule type="cellIs" dxfId="11" priority="1" operator="lessThan">
      <formula>27</formula>
    </cfRule>
  </conditionalFormatting>
  <dataValidations count="1">
    <dataValidation type="whole" allowBlank="1" showInputMessage="1" showErrorMessage="1" error="DECIMAL NOT ACCEPTED." sqref="D4:D40 D42:D43">
      <formula1>0</formula1>
      <formula2>D$5</formula2>
    </dataValidation>
  </dataValidations>
  <pageMargins left="0.51181102362204722" right="0.51181102362204722" top="0.35433070866141736" bottom="0.35433070866141736" header="0.31496062992125984" footer="0.31496062992125984"/>
  <pageSetup paperSize="5" scale="93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7"/>
  <sheetViews>
    <sheetView view="pageBreakPreview" topLeftCell="A37" zoomScaleSheetLayoutView="100" workbookViewId="0">
      <selection activeCell="K56" sqref="K56"/>
    </sheetView>
  </sheetViews>
  <sheetFormatPr defaultRowHeight="15"/>
  <cols>
    <col min="1" max="1" width="4.140625" customWidth="1"/>
    <col min="2" max="2" width="5.28515625" customWidth="1"/>
    <col min="3" max="3" width="23.7109375" customWidth="1"/>
    <col min="4" max="12" width="6.28515625" customWidth="1"/>
  </cols>
  <sheetData>
    <row r="1" spans="1:12" ht="15.7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6.5" thickBot="1">
      <c r="A2" s="196" t="s">
        <v>502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ht="31.5">
      <c r="A3" s="51" t="s">
        <v>8</v>
      </c>
      <c r="B3" s="144" t="s">
        <v>9</v>
      </c>
      <c r="C3" s="52" t="s">
        <v>14</v>
      </c>
      <c r="D3" s="52" t="s">
        <v>1</v>
      </c>
      <c r="E3" s="52" t="s">
        <v>130</v>
      </c>
      <c r="F3" s="52" t="s">
        <v>123</v>
      </c>
      <c r="G3" s="52" t="s">
        <v>23</v>
      </c>
      <c r="H3" s="52" t="s">
        <v>190</v>
      </c>
      <c r="I3" s="52" t="s">
        <v>191</v>
      </c>
      <c r="J3" s="52" t="s">
        <v>2</v>
      </c>
      <c r="K3" s="52" t="s">
        <v>3</v>
      </c>
      <c r="L3" s="53" t="s">
        <v>16</v>
      </c>
    </row>
    <row r="4" spans="1:12" ht="15.75">
      <c r="A4" s="13">
        <v>1</v>
      </c>
      <c r="B4" s="7"/>
      <c r="C4" s="174" t="s">
        <v>192</v>
      </c>
      <c r="D4" s="14">
        <v>68</v>
      </c>
      <c r="E4" s="14">
        <v>68</v>
      </c>
      <c r="F4" s="14">
        <v>74</v>
      </c>
      <c r="G4" s="186">
        <v>29</v>
      </c>
      <c r="H4" s="58">
        <v>13</v>
      </c>
      <c r="I4" s="58">
        <v>29</v>
      </c>
      <c r="J4" s="15">
        <f t="shared" ref="J4:J40" si="0">SUM(D4:I4)</f>
        <v>281</v>
      </c>
      <c r="K4" s="16">
        <f>J4/480*100</f>
        <v>58.541666666666671</v>
      </c>
      <c r="L4" s="12">
        <f>RANK(K4,K$4:K$43)</f>
        <v>31</v>
      </c>
    </row>
    <row r="5" spans="1:12" ht="15.75">
      <c r="A5" s="13">
        <v>2</v>
      </c>
      <c r="B5" s="7"/>
      <c r="C5" s="166" t="s">
        <v>193</v>
      </c>
      <c r="D5" s="14">
        <v>50</v>
      </c>
      <c r="E5" s="14">
        <v>70</v>
      </c>
      <c r="F5" s="14">
        <v>75</v>
      </c>
      <c r="G5" s="186">
        <v>13</v>
      </c>
      <c r="H5" s="58">
        <v>19</v>
      </c>
      <c r="I5" s="58">
        <v>48</v>
      </c>
      <c r="J5" s="15">
        <f t="shared" si="0"/>
        <v>275</v>
      </c>
      <c r="K5" s="16">
        <f t="shared" ref="K5:K43" si="1">J5/480*100</f>
        <v>57.291666666666664</v>
      </c>
      <c r="L5" s="12">
        <f t="shared" ref="L5:L43" si="2">RANK(K5,K$4:K$43)</f>
        <v>33</v>
      </c>
    </row>
    <row r="6" spans="1:12" ht="15.75">
      <c r="A6" s="13">
        <v>3</v>
      </c>
      <c r="B6" s="7"/>
      <c r="C6" s="167" t="s">
        <v>194</v>
      </c>
      <c r="D6" s="14">
        <v>19</v>
      </c>
      <c r="E6" s="14">
        <v>67</v>
      </c>
      <c r="F6" s="14">
        <v>62</v>
      </c>
      <c r="G6" s="186">
        <v>8</v>
      </c>
      <c r="H6" s="58">
        <v>14</v>
      </c>
      <c r="I6" s="58">
        <v>37</v>
      </c>
      <c r="J6" s="15">
        <f t="shared" si="0"/>
        <v>207</v>
      </c>
      <c r="K6" s="16">
        <f t="shared" si="1"/>
        <v>43.125</v>
      </c>
      <c r="L6" s="12">
        <f t="shared" si="2"/>
        <v>39</v>
      </c>
    </row>
    <row r="7" spans="1:12" ht="15.75">
      <c r="A7" s="13">
        <v>4</v>
      </c>
      <c r="B7" s="7"/>
      <c r="C7" s="166" t="s">
        <v>195</v>
      </c>
      <c r="D7" s="20">
        <v>25</v>
      </c>
      <c r="E7" s="20">
        <v>64</v>
      </c>
      <c r="F7" s="14">
        <v>74</v>
      </c>
      <c r="G7" s="186">
        <v>21</v>
      </c>
      <c r="H7" s="58">
        <v>13</v>
      </c>
      <c r="I7" s="58">
        <v>27</v>
      </c>
      <c r="J7" s="15">
        <f t="shared" si="0"/>
        <v>224</v>
      </c>
      <c r="K7" s="16">
        <f t="shared" si="1"/>
        <v>46.666666666666664</v>
      </c>
      <c r="L7" s="12">
        <f t="shared" si="2"/>
        <v>38</v>
      </c>
    </row>
    <row r="8" spans="1:12" ht="15.75">
      <c r="A8" s="13">
        <v>5</v>
      </c>
      <c r="B8" s="18"/>
      <c r="C8" s="167" t="s">
        <v>196</v>
      </c>
      <c r="D8" s="20">
        <v>61</v>
      </c>
      <c r="E8" s="20">
        <v>50</v>
      </c>
      <c r="F8" s="14">
        <v>66</v>
      </c>
      <c r="G8" s="186">
        <v>13</v>
      </c>
      <c r="H8" s="58">
        <v>29</v>
      </c>
      <c r="I8" s="58">
        <v>30</v>
      </c>
      <c r="J8" s="15">
        <f t="shared" si="0"/>
        <v>249</v>
      </c>
      <c r="K8" s="16">
        <f t="shared" si="1"/>
        <v>51.875000000000007</v>
      </c>
      <c r="L8" s="12">
        <f t="shared" si="2"/>
        <v>37</v>
      </c>
    </row>
    <row r="9" spans="1:12" ht="15.75">
      <c r="A9" s="13">
        <v>6</v>
      </c>
      <c r="B9" s="18"/>
      <c r="C9" s="167" t="s">
        <v>197</v>
      </c>
      <c r="D9" s="14">
        <v>34</v>
      </c>
      <c r="E9" s="14">
        <v>70</v>
      </c>
      <c r="F9" s="14">
        <v>77</v>
      </c>
      <c r="G9" s="186">
        <v>26</v>
      </c>
      <c r="H9" s="58">
        <v>20</v>
      </c>
      <c r="I9" s="58">
        <v>49</v>
      </c>
      <c r="J9" s="15">
        <f t="shared" si="0"/>
        <v>276</v>
      </c>
      <c r="K9" s="16">
        <f t="shared" si="1"/>
        <v>57.499999999999993</v>
      </c>
      <c r="L9" s="12">
        <f t="shared" si="2"/>
        <v>32</v>
      </c>
    </row>
    <row r="10" spans="1:12" ht="15.75">
      <c r="A10" s="13">
        <v>7</v>
      </c>
      <c r="B10" s="18"/>
      <c r="C10" s="171" t="s">
        <v>198</v>
      </c>
      <c r="D10" s="14">
        <v>22</v>
      </c>
      <c r="E10" s="14">
        <v>51</v>
      </c>
      <c r="F10" s="14">
        <v>61</v>
      </c>
      <c r="G10" s="186">
        <v>11</v>
      </c>
      <c r="H10" s="58">
        <v>10</v>
      </c>
      <c r="I10" s="58">
        <v>39</v>
      </c>
      <c r="J10" s="15">
        <f t="shared" si="0"/>
        <v>194</v>
      </c>
      <c r="K10" s="16">
        <f t="shared" si="1"/>
        <v>40.416666666666664</v>
      </c>
      <c r="L10" s="12">
        <f t="shared" si="2"/>
        <v>40</v>
      </c>
    </row>
    <row r="11" spans="1:12" ht="15.75">
      <c r="A11" s="13">
        <v>8</v>
      </c>
      <c r="B11" s="18"/>
      <c r="C11" s="167" t="s">
        <v>199</v>
      </c>
      <c r="D11" s="14">
        <v>61</v>
      </c>
      <c r="E11" s="14">
        <v>61</v>
      </c>
      <c r="F11" s="14">
        <v>71</v>
      </c>
      <c r="G11" s="186">
        <v>57</v>
      </c>
      <c r="H11" s="58">
        <v>60</v>
      </c>
      <c r="I11" s="58">
        <v>44</v>
      </c>
      <c r="J11" s="15">
        <f t="shared" si="0"/>
        <v>354</v>
      </c>
      <c r="K11" s="16">
        <f t="shared" si="1"/>
        <v>73.75</v>
      </c>
      <c r="L11" s="12">
        <f t="shared" si="2"/>
        <v>17</v>
      </c>
    </row>
    <row r="12" spans="1:12" ht="15.75">
      <c r="A12" s="13">
        <v>9</v>
      </c>
      <c r="B12" s="18"/>
      <c r="C12" s="167" t="s">
        <v>200</v>
      </c>
      <c r="D12" s="20">
        <v>68</v>
      </c>
      <c r="E12" s="20">
        <v>67</v>
      </c>
      <c r="F12" s="14">
        <v>71</v>
      </c>
      <c r="G12" s="186">
        <v>62</v>
      </c>
      <c r="H12" s="58">
        <v>58</v>
      </c>
      <c r="I12" s="58">
        <v>56</v>
      </c>
      <c r="J12" s="15">
        <f t="shared" si="0"/>
        <v>382</v>
      </c>
      <c r="K12" s="16">
        <f t="shared" si="1"/>
        <v>79.583333333333329</v>
      </c>
      <c r="L12" s="12">
        <f t="shared" si="2"/>
        <v>8</v>
      </c>
    </row>
    <row r="13" spans="1:12" ht="15.75">
      <c r="A13" s="13">
        <v>10</v>
      </c>
      <c r="B13" s="18"/>
      <c r="C13" s="167" t="s">
        <v>201</v>
      </c>
      <c r="D13" s="21">
        <v>72</v>
      </c>
      <c r="E13" s="21">
        <v>67</v>
      </c>
      <c r="F13" s="14">
        <v>74</v>
      </c>
      <c r="G13" s="186">
        <v>43</v>
      </c>
      <c r="H13" s="58">
        <v>59</v>
      </c>
      <c r="I13" s="58">
        <v>65</v>
      </c>
      <c r="J13" s="15">
        <f t="shared" si="0"/>
        <v>380</v>
      </c>
      <c r="K13" s="16">
        <f t="shared" si="1"/>
        <v>79.166666666666657</v>
      </c>
      <c r="L13" s="12">
        <f t="shared" si="2"/>
        <v>10</v>
      </c>
    </row>
    <row r="14" spans="1:12" ht="15.75">
      <c r="A14" s="13">
        <v>11</v>
      </c>
      <c r="B14" s="18"/>
      <c r="C14" s="167" t="s">
        <v>202</v>
      </c>
      <c r="D14" s="20">
        <v>60</v>
      </c>
      <c r="E14" s="20">
        <v>61</v>
      </c>
      <c r="F14" s="14">
        <v>73</v>
      </c>
      <c r="G14" s="186">
        <v>28</v>
      </c>
      <c r="H14" s="58">
        <v>29</v>
      </c>
      <c r="I14" s="58">
        <v>38</v>
      </c>
      <c r="J14" s="15">
        <f t="shared" si="0"/>
        <v>289</v>
      </c>
      <c r="K14" s="16">
        <f t="shared" si="1"/>
        <v>60.208333333333329</v>
      </c>
      <c r="L14" s="12">
        <f t="shared" si="2"/>
        <v>30</v>
      </c>
    </row>
    <row r="15" spans="1:12" ht="15.75">
      <c r="A15" s="13">
        <v>12</v>
      </c>
      <c r="B15" s="18"/>
      <c r="C15" s="167" t="s">
        <v>203</v>
      </c>
      <c r="D15" s="20">
        <v>73</v>
      </c>
      <c r="E15" s="20">
        <v>71</v>
      </c>
      <c r="F15" s="14">
        <v>73</v>
      </c>
      <c r="G15" s="186">
        <v>45</v>
      </c>
      <c r="H15" s="58">
        <v>49</v>
      </c>
      <c r="I15" s="58">
        <v>51</v>
      </c>
      <c r="J15" s="15">
        <f t="shared" si="0"/>
        <v>362</v>
      </c>
      <c r="K15" s="16">
        <f t="shared" si="1"/>
        <v>75.416666666666671</v>
      </c>
      <c r="L15" s="12">
        <f t="shared" si="2"/>
        <v>14</v>
      </c>
    </row>
    <row r="16" spans="1:12" ht="15.75">
      <c r="A16" s="13">
        <v>13</v>
      </c>
      <c r="B16" s="18"/>
      <c r="C16" s="167" t="s">
        <v>204</v>
      </c>
      <c r="D16" s="20">
        <v>68</v>
      </c>
      <c r="E16" s="20">
        <v>61</v>
      </c>
      <c r="F16" s="14">
        <v>68</v>
      </c>
      <c r="G16" s="186">
        <v>49</v>
      </c>
      <c r="H16" s="58">
        <v>63</v>
      </c>
      <c r="I16" s="58">
        <v>66</v>
      </c>
      <c r="J16" s="15">
        <f t="shared" si="0"/>
        <v>375</v>
      </c>
      <c r="K16" s="16">
        <f t="shared" si="1"/>
        <v>78.125</v>
      </c>
      <c r="L16" s="12">
        <f t="shared" si="2"/>
        <v>13</v>
      </c>
    </row>
    <row r="17" spans="1:12" ht="15.75">
      <c r="A17" s="13">
        <v>14</v>
      </c>
      <c r="B17" s="18"/>
      <c r="C17" s="167" t="s">
        <v>205</v>
      </c>
      <c r="D17" s="20">
        <v>73</v>
      </c>
      <c r="E17" s="20">
        <v>70</v>
      </c>
      <c r="F17" s="14">
        <v>75</v>
      </c>
      <c r="G17" s="186">
        <v>60</v>
      </c>
      <c r="H17" s="58">
        <v>57</v>
      </c>
      <c r="I17" s="58">
        <v>73</v>
      </c>
      <c r="J17" s="15">
        <f t="shared" si="0"/>
        <v>408</v>
      </c>
      <c r="K17" s="16">
        <f t="shared" si="1"/>
        <v>85</v>
      </c>
      <c r="L17" s="12">
        <f t="shared" si="2"/>
        <v>4</v>
      </c>
    </row>
    <row r="18" spans="1:12" ht="15.75">
      <c r="A18" s="13">
        <v>15</v>
      </c>
      <c r="B18" s="18"/>
      <c r="C18" s="167" t="s">
        <v>206</v>
      </c>
      <c r="D18" s="20">
        <v>63</v>
      </c>
      <c r="E18" s="20">
        <v>56</v>
      </c>
      <c r="F18" s="14">
        <v>74</v>
      </c>
      <c r="G18" s="186">
        <v>32</v>
      </c>
      <c r="H18" s="58">
        <v>31</v>
      </c>
      <c r="I18" s="58">
        <v>58</v>
      </c>
      <c r="J18" s="15">
        <f t="shared" si="0"/>
        <v>314</v>
      </c>
      <c r="K18" s="16">
        <f t="shared" si="1"/>
        <v>65.416666666666671</v>
      </c>
      <c r="L18" s="12">
        <f t="shared" si="2"/>
        <v>27</v>
      </c>
    </row>
    <row r="19" spans="1:12" ht="15.75">
      <c r="A19" s="13">
        <v>16</v>
      </c>
      <c r="B19" s="18"/>
      <c r="C19" s="167" t="s">
        <v>473</v>
      </c>
      <c r="D19" s="20">
        <v>72</v>
      </c>
      <c r="E19" s="20">
        <v>61</v>
      </c>
      <c r="F19" s="14">
        <v>64</v>
      </c>
      <c r="G19" s="186">
        <v>42</v>
      </c>
      <c r="H19" s="58">
        <v>51</v>
      </c>
      <c r="I19" s="58">
        <v>41</v>
      </c>
      <c r="J19" s="15">
        <f t="shared" si="0"/>
        <v>331</v>
      </c>
      <c r="K19" s="16">
        <f t="shared" si="1"/>
        <v>68.958333333333329</v>
      </c>
      <c r="L19" s="12">
        <f t="shared" si="2"/>
        <v>23</v>
      </c>
    </row>
    <row r="20" spans="1:12" ht="15.75">
      <c r="A20" s="13">
        <v>17</v>
      </c>
      <c r="B20" s="18"/>
      <c r="C20" s="166" t="s">
        <v>207</v>
      </c>
      <c r="D20" s="20">
        <v>40</v>
      </c>
      <c r="E20" s="20">
        <v>75</v>
      </c>
      <c r="F20" s="14">
        <v>78</v>
      </c>
      <c r="G20" s="186">
        <v>56</v>
      </c>
      <c r="H20" s="58">
        <v>69</v>
      </c>
      <c r="I20" s="58">
        <v>76</v>
      </c>
      <c r="J20" s="15">
        <f t="shared" si="0"/>
        <v>394</v>
      </c>
      <c r="K20" s="16">
        <f t="shared" si="1"/>
        <v>82.083333333333329</v>
      </c>
      <c r="L20" s="12">
        <f t="shared" si="2"/>
        <v>7</v>
      </c>
    </row>
    <row r="21" spans="1:12" ht="15.75">
      <c r="A21" s="13">
        <v>18</v>
      </c>
      <c r="B21" s="18"/>
      <c r="C21" s="166" t="s">
        <v>208</v>
      </c>
      <c r="D21" s="20">
        <v>69</v>
      </c>
      <c r="E21" s="20">
        <v>68</v>
      </c>
      <c r="F21" s="14">
        <v>76</v>
      </c>
      <c r="G21" s="186">
        <v>29</v>
      </c>
      <c r="H21" s="58">
        <v>32</v>
      </c>
      <c r="I21" s="58">
        <v>40</v>
      </c>
      <c r="J21" s="15">
        <f t="shared" si="0"/>
        <v>314</v>
      </c>
      <c r="K21" s="16">
        <f t="shared" si="1"/>
        <v>65.416666666666671</v>
      </c>
      <c r="L21" s="12">
        <f t="shared" si="2"/>
        <v>27</v>
      </c>
    </row>
    <row r="22" spans="1:12" ht="15.75">
      <c r="A22" s="13">
        <v>19</v>
      </c>
      <c r="B22" s="18"/>
      <c r="C22" s="167" t="s">
        <v>209</v>
      </c>
      <c r="D22" s="20">
        <v>75</v>
      </c>
      <c r="E22" s="20">
        <v>57</v>
      </c>
      <c r="F22" s="14">
        <v>60</v>
      </c>
      <c r="G22" s="186">
        <v>31</v>
      </c>
      <c r="H22" s="58">
        <v>46</v>
      </c>
      <c r="I22" s="58">
        <v>57</v>
      </c>
      <c r="J22" s="15">
        <f t="shared" si="0"/>
        <v>326</v>
      </c>
      <c r="K22" s="16">
        <f t="shared" si="1"/>
        <v>67.916666666666671</v>
      </c>
      <c r="L22" s="12">
        <f t="shared" si="2"/>
        <v>25</v>
      </c>
    </row>
    <row r="23" spans="1:12" ht="15.75">
      <c r="A23" s="13">
        <v>20</v>
      </c>
      <c r="B23" s="18"/>
      <c r="C23" s="167" t="s">
        <v>210</v>
      </c>
      <c r="D23" s="20">
        <v>68</v>
      </c>
      <c r="E23" s="20">
        <v>76</v>
      </c>
      <c r="F23" s="14">
        <v>74</v>
      </c>
      <c r="G23" s="186">
        <v>70</v>
      </c>
      <c r="H23" s="58">
        <v>76</v>
      </c>
      <c r="I23" s="58">
        <v>78</v>
      </c>
      <c r="J23" s="15">
        <f t="shared" si="0"/>
        <v>442</v>
      </c>
      <c r="K23" s="16">
        <f t="shared" si="1"/>
        <v>92.083333333333329</v>
      </c>
      <c r="L23" s="12">
        <f t="shared" si="2"/>
        <v>1</v>
      </c>
    </row>
    <row r="24" spans="1:12" ht="15.75">
      <c r="A24" s="13">
        <v>21</v>
      </c>
      <c r="B24" s="7"/>
      <c r="C24" s="167" t="s">
        <v>211</v>
      </c>
      <c r="D24" s="20">
        <v>60</v>
      </c>
      <c r="E24" s="20">
        <v>64</v>
      </c>
      <c r="F24" s="14">
        <v>62</v>
      </c>
      <c r="G24" s="186">
        <v>60</v>
      </c>
      <c r="H24" s="58">
        <v>56</v>
      </c>
      <c r="I24" s="58">
        <v>74</v>
      </c>
      <c r="J24" s="15">
        <f t="shared" si="0"/>
        <v>376</v>
      </c>
      <c r="K24" s="16">
        <f t="shared" si="1"/>
        <v>78.333333333333329</v>
      </c>
      <c r="L24" s="12">
        <f t="shared" si="2"/>
        <v>11</v>
      </c>
    </row>
    <row r="25" spans="1:12" ht="15.75">
      <c r="A25" s="13">
        <v>22</v>
      </c>
      <c r="B25" s="7"/>
      <c r="C25" s="167" t="s">
        <v>212</v>
      </c>
      <c r="D25" s="20">
        <v>69</v>
      </c>
      <c r="E25" s="20">
        <v>71</v>
      </c>
      <c r="F25" s="14">
        <v>76</v>
      </c>
      <c r="G25" s="186">
        <v>53</v>
      </c>
      <c r="H25" s="58">
        <v>42</v>
      </c>
      <c r="I25" s="58">
        <v>47</v>
      </c>
      <c r="J25" s="15">
        <f t="shared" si="0"/>
        <v>358</v>
      </c>
      <c r="K25" s="16">
        <f t="shared" si="1"/>
        <v>74.583333333333329</v>
      </c>
      <c r="L25" s="12">
        <f t="shared" si="2"/>
        <v>16</v>
      </c>
    </row>
    <row r="26" spans="1:12" ht="15.75">
      <c r="A26" s="13">
        <v>23</v>
      </c>
      <c r="B26" s="7"/>
      <c r="C26" s="167" t="s">
        <v>213</v>
      </c>
      <c r="D26" s="20">
        <v>61</v>
      </c>
      <c r="E26" s="20">
        <v>68</v>
      </c>
      <c r="F26" s="14">
        <v>71</v>
      </c>
      <c r="G26" s="186">
        <v>60</v>
      </c>
      <c r="H26" s="58">
        <v>68</v>
      </c>
      <c r="I26" s="58">
        <v>53</v>
      </c>
      <c r="J26" s="15">
        <f t="shared" si="0"/>
        <v>381</v>
      </c>
      <c r="K26" s="16">
        <f t="shared" si="1"/>
        <v>79.375</v>
      </c>
      <c r="L26" s="12">
        <f t="shared" si="2"/>
        <v>9</v>
      </c>
    </row>
    <row r="27" spans="1:12" ht="15.75">
      <c r="A27" s="13">
        <v>24</v>
      </c>
      <c r="B27" s="7"/>
      <c r="C27" s="167" t="s">
        <v>214</v>
      </c>
      <c r="D27" s="20">
        <v>72</v>
      </c>
      <c r="E27" s="20">
        <v>74</v>
      </c>
      <c r="F27" s="179">
        <v>75</v>
      </c>
      <c r="G27" s="186">
        <v>36</v>
      </c>
      <c r="H27" s="58">
        <v>36</v>
      </c>
      <c r="I27" s="58">
        <v>66</v>
      </c>
      <c r="J27" s="15">
        <f t="shared" si="0"/>
        <v>359</v>
      </c>
      <c r="K27" s="16">
        <f t="shared" si="1"/>
        <v>74.791666666666671</v>
      </c>
      <c r="L27" s="12">
        <f t="shared" si="2"/>
        <v>15</v>
      </c>
    </row>
    <row r="28" spans="1:12" ht="15.75">
      <c r="A28" s="13">
        <v>25</v>
      </c>
      <c r="B28" s="7"/>
      <c r="C28" s="167" t="s">
        <v>215</v>
      </c>
      <c r="D28" s="20">
        <v>66</v>
      </c>
      <c r="E28" s="20">
        <v>75</v>
      </c>
      <c r="F28" s="14">
        <v>77</v>
      </c>
      <c r="G28" s="186">
        <v>58</v>
      </c>
      <c r="H28" s="58">
        <v>62</v>
      </c>
      <c r="I28" s="58">
        <v>74</v>
      </c>
      <c r="J28" s="15">
        <f t="shared" si="0"/>
        <v>412</v>
      </c>
      <c r="K28" s="16">
        <f t="shared" si="1"/>
        <v>85.833333333333329</v>
      </c>
      <c r="L28" s="12">
        <f t="shared" si="2"/>
        <v>3</v>
      </c>
    </row>
    <row r="29" spans="1:12" ht="15.75">
      <c r="A29" s="13">
        <v>26</v>
      </c>
      <c r="B29" s="18"/>
      <c r="C29" s="167" t="s">
        <v>216</v>
      </c>
      <c r="D29" s="20">
        <v>65</v>
      </c>
      <c r="E29" s="20">
        <v>64</v>
      </c>
      <c r="F29" s="14">
        <v>72</v>
      </c>
      <c r="G29" s="186">
        <v>41</v>
      </c>
      <c r="H29" s="58">
        <v>56</v>
      </c>
      <c r="I29" s="58">
        <v>56</v>
      </c>
      <c r="J29" s="15">
        <f t="shared" si="0"/>
        <v>354</v>
      </c>
      <c r="K29" s="16">
        <f t="shared" si="1"/>
        <v>73.75</v>
      </c>
      <c r="L29" s="12">
        <f t="shared" si="2"/>
        <v>17</v>
      </c>
    </row>
    <row r="30" spans="1:12" ht="15.75">
      <c r="A30" s="13">
        <v>27</v>
      </c>
      <c r="B30" s="18"/>
      <c r="C30" s="171" t="s">
        <v>217</v>
      </c>
      <c r="D30" s="20">
        <v>72</v>
      </c>
      <c r="E30" s="20">
        <v>73</v>
      </c>
      <c r="F30" s="14">
        <v>77</v>
      </c>
      <c r="G30" s="186">
        <v>47</v>
      </c>
      <c r="H30" s="58">
        <v>43</v>
      </c>
      <c r="I30" s="58">
        <v>64</v>
      </c>
      <c r="J30" s="15">
        <f t="shared" si="0"/>
        <v>376</v>
      </c>
      <c r="K30" s="16">
        <f t="shared" si="1"/>
        <v>78.333333333333329</v>
      </c>
      <c r="L30" s="12">
        <f t="shared" si="2"/>
        <v>11</v>
      </c>
    </row>
    <row r="31" spans="1:12" ht="15.75">
      <c r="A31" s="13">
        <v>28</v>
      </c>
      <c r="B31" s="7"/>
      <c r="C31" s="167" t="s">
        <v>218</v>
      </c>
      <c r="D31" s="20">
        <v>60</v>
      </c>
      <c r="E31" s="20">
        <v>69</v>
      </c>
      <c r="F31" s="14">
        <v>78</v>
      </c>
      <c r="G31" s="186">
        <v>65</v>
      </c>
      <c r="H31" s="58">
        <v>66</v>
      </c>
      <c r="I31" s="58">
        <v>60</v>
      </c>
      <c r="J31" s="15">
        <f t="shared" si="0"/>
        <v>398</v>
      </c>
      <c r="K31" s="16">
        <f t="shared" si="1"/>
        <v>82.916666666666671</v>
      </c>
      <c r="L31" s="12">
        <f t="shared" si="2"/>
        <v>6</v>
      </c>
    </row>
    <row r="32" spans="1:12" ht="15.75">
      <c r="A32" s="13">
        <v>29</v>
      </c>
      <c r="B32" s="7"/>
      <c r="C32" s="167" t="s">
        <v>219</v>
      </c>
      <c r="D32" s="20">
        <v>51</v>
      </c>
      <c r="E32" s="20">
        <v>58</v>
      </c>
      <c r="F32" s="14">
        <v>68</v>
      </c>
      <c r="G32" s="186">
        <v>20</v>
      </c>
      <c r="H32" s="58">
        <v>32</v>
      </c>
      <c r="I32" s="58">
        <v>28</v>
      </c>
      <c r="J32" s="15">
        <f t="shared" si="0"/>
        <v>257</v>
      </c>
      <c r="K32" s="16">
        <f t="shared" si="1"/>
        <v>53.541666666666664</v>
      </c>
      <c r="L32" s="12">
        <f t="shared" si="2"/>
        <v>36</v>
      </c>
    </row>
    <row r="33" spans="1:12" ht="15.75">
      <c r="A33" s="13">
        <v>30</v>
      </c>
      <c r="B33" s="7"/>
      <c r="C33" s="167" t="s">
        <v>220</v>
      </c>
      <c r="D33" s="20">
        <v>64</v>
      </c>
      <c r="E33" s="20">
        <v>74</v>
      </c>
      <c r="F33" s="14">
        <v>70</v>
      </c>
      <c r="G33" s="186">
        <v>28</v>
      </c>
      <c r="H33" s="58">
        <v>21</v>
      </c>
      <c r="I33" s="58">
        <v>50</v>
      </c>
      <c r="J33" s="15">
        <f t="shared" si="0"/>
        <v>307</v>
      </c>
      <c r="K33" s="16">
        <f t="shared" si="1"/>
        <v>63.958333333333329</v>
      </c>
      <c r="L33" s="12">
        <f t="shared" si="2"/>
        <v>29</v>
      </c>
    </row>
    <row r="34" spans="1:12" ht="15.75">
      <c r="A34" s="13">
        <v>31</v>
      </c>
      <c r="B34" s="7"/>
      <c r="C34" s="166" t="s">
        <v>221</v>
      </c>
      <c r="D34" s="20">
        <v>70</v>
      </c>
      <c r="E34" s="20">
        <v>64</v>
      </c>
      <c r="F34" s="14">
        <v>73</v>
      </c>
      <c r="G34" s="186">
        <v>59</v>
      </c>
      <c r="H34" s="58">
        <v>65</v>
      </c>
      <c r="I34" s="58">
        <v>71</v>
      </c>
      <c r="J34" s="15">
        <f t="shared" si="0"/>
        <v>402</v>
      </c>
      <c r="K34" s="16">
        <f t="shared" si="1"/>
        <v>83.75</v>
      </c>
      <c r="L34" s="12">
        <f t="shared" si="2"/>
        <v>5</v>
      </c>
    </row>
    <row r="35" spans="1:12" ht="15.75">
      <c r="A35" s="13">
        <v>32</v>
      </c>
      <c r="B35" s="7"/>
      <c r="C35" s="167" t="s">
        <v>222</v>
      </c>
      <c r="D35" s="20">
        <v>54</v>
      </c>
      <c r="E35" s="20">
        <v>73</v>
      </c>
      <c r="F35" s="14">
        <v>69</v>
      </c>
      <c r="G35" s="186">
        <v>48</v>
      </c>
      <c r="H35" s="58">
        <v>44</v>
      </c>
      <c r="I35" s="58">
        <v>46</v>
      </c>
      <c r="J35" s="15">
        <f t="shared" si="0"/>
        <v>334</v>
      </c>
      <c r="K35" s="16">
        <f t="shared" si="1"/>
        <v>69.583333333333329</v>
      </c>
      <c r="L35" s="12">
        <f t="shared" si="2"/>
        <v>22</v>
      </c>
    </row>
    <row r="36" spans="1:12" ht="15.75">
      <c r="A36" s="13">
        <v>33</v>
      </c>
      <c r="B36" s="18"/>
      <c r="C36" s="167" t="s">
        <v>223</v>
      </c>
      <c r="D36" s="20">
        <v>74</v>
      </c>
      <c r="E36" s="20">
        <v>60</v>
      </c>
      <c r="F36" s="14">
        <v>65</v>
      </c>
      <c r="G36" s="186">
        <v>62</v>
      </c>
      <c r="H36" s="58">
        <v>44</v>
      </c>
      <c r="I36" s="58">
        <v>36</v>
      </c>
      <c r="J36" s="15">
        <f t="shared" si="0"/>
        <v>341</v>
      </c>
      <c r="K36" s="16">
        <f t="shared" si="1"/>
        <v>71.041666666666671</v>
      </c>
      <c r="L36" s="12">
        <f t="shared" si="2"/>
        <v>19</v>
      </c>
    </row>
    <row r="37" spans="1:12" ht="15.75">
      <c r="A37" s="13">
        <v>34</v>
      </c>
      <c r="B37" s="18"/>
      <c r="C37" s="167" t="s">
        <v>224</v>
      </c>
      <c r="D37" s="20">
        <v>73</v>
      </c>
      <c r="E37" s="20">
        <v>76</v>
      </c>
      <c r="F37" s="14">
        <v>77</v>
      </c>
      <c r="G37" s="186">
        <v>71</v>
      </c>
      <c r="H37" s="58">
        <v>71</v>
      </c>
      <c r="I37" s="58">
        <v>70</v>
      </c>
      <c r="J37" s="15">
        <f t="shared" si="0"/>
        <v>438</v>
      </c>
      <c r="K37" s="16">
        <f t="shared" si="1"/>
        <v>91.25</v>
      </c>
      <c r="L37" s="12">
        <f t="shared" si="2"/>
        <v>2</v>
      </c>
    </row>
    <row r="38" spans="1:12" ht="15.75">
      <c r="A38" s="13">
        <v>35</v>
      </c>
      <c r="B38" s="18"/>
      <c r="C38" s="168" t="s">
        <v>225</v>
      </c>
      <c r="D38" s="20">
        <v>66</v>
      </c>
      <c r="E38" s="20">
        <v>62</v>
      </c>
      <c r="F38" s="14">
        <v>67</v>
      </c>
      <c r="G38" s="186">
        <v>52</v>
      </c>
      <c r="H38" s="58">
        <v>43</v>
      </c>
      <c r="I38" s="58">
        <v>41</v>
      </c>
      <c r="J38" s="15">
        <f t="shared" si="0"/>
        <v>331</v>
      </c>
      <c r="K38" s="16">
        <f t="shared" si="1"/>
        <v>68.958333333333329</v>
      </c>
      <c r="L38" s="12">
        <f t="shared" si="2"/>
        <v>23</v>
      </c>
    </row>
    <row r="39" spans="1:12" ht="15.75">
      <c r="A39" s="13">
        <v>36</v>
      </c>
      <c r="B39" s="18"/>
      <c r="C39" s="167" t="s">
        <v>226</v>
      </c>
      <c r="D39" s="20">
        <v>65</v>
      </c>
      <c r="E39" s="20">
        <v>55</v>
      </c>
      <c r="F39" s="14">
        <v>67</v>
      </c>
      <c r="G39" s="186">
        <v>34</v>
      </c>
      <c r="H39" s="58">
        <v>17</v>
      </c>
      <c r="I39" s="58">
        <v>27</v>
      </c>
      <c r="J39" s="15">
        <f t="shared" si="0"/>
        <v>265</v>
      </c>
      <c r="K39" s="16">
        <f t="shared" si="1"/>
        <v>55.208333333333336</v>
      </c>
      <c r="L39" s="12">
        <f t="shared" si="2"/>
        <v>35</v>
      </c>
    </row>
    <row r="40" spans="1:12" ht="15.75">
      <c r="A40" s="13">
        <v>37</v>
      </c>
      <c r="B40" s="18"/>
      <c r="C40" s="167" t="s">
        <v>227</v>
      </c>
      <c r="D40" s="20">
        <v>67</v>
      </c>
      <c r="E40" s="20">
        <v>66</v>
      </c>
      <c r="F40" s="14">
        <v>66</v>
      </c>
      <c r="G40" s="186">
        <v>37</v>
      </c>
      <c r="H40" s="58">
        <v>44</v>
      </c>
      <c r="I40" s="58">
        <v>40</v>
      </c>
      <c r="J40" s="15">
        <f t="shared" si="0"/>
        <v>320</v>
      </c>
      <c r="K40" s="16">
        <f t="shared" si="1"/>
        <v>66.666666666666657</v>
      </c>
      <c r="L40" s="12">
        <f t="shared" si="2"/>
        <v>26</v>
      </c>
    </row>
    <row r="41" spans="1:12" ht="15.75">
      <c r="A41" s="13">
        <v>38</v>
      </c>
      <c r="B41" s="18"/>
      <c r="C41" s="168" t="s">
        <v>228</v>
      </c>
      <c r="D41" s="20">
        <v>65</v>
      </c>
      <c r="E41" s="20">
        <v>66</v>
      </c>
      <c r="F41" s="14">
        <v>70</v>
      </c>
      <c r="G41" s="186">
        <v>52</v>
      </c>
      <c r="H41" s="58">
        <v>39</v>
      </c>
      <c r="I41" s="58">
        <v>43</v>
      </c>
      <c r="J41" s="15">
        <f t="shared" ref="J41:J43" si="3">SUM(D41:I41)</f>
        <v>335</v>
      </c>
      <c r="K41" s="16">
        <f t="shared" si="1"/>
        <v>69.791666666666657</v>
      </c>
      <c r="L41" s="12">
        <f t="shared" si="2"/>
        <v>21</v>
      </c>
    </row>
    <row r="42" spans="1:12" ht="15.75">
      <c r="A42" s="13">
        <v>39</v>
      </c>
      <c r="B42" s="18"/>
      <c r="C42" s="166" t="s">
        <v>229</v>
      </c>
      <c r="D42" s="20">
        <v>68</v>
      </c>
      <c r="E42" s="20">
        <v>43</v>
      </c>
      <c r="F42" s="14">
        <v>67</v>
      </c>
      <c r="G42" s="186">
        <v>31</v>
      </c>
      <c r="H42" s="58">
        <v>28</v>
      </c>
      <c r="I42" s="58">
        <v>30</v>
      </c>
      <c r="J42" s="15">
        <f t="shared" si="3"/>
        <v>267</v>
      </c>
      <c r="K42" s="16">
        <f t="shared" si="1"/>
        <v>55.625</v>
      </c>
      <c r="L42" s="12">
        <f t="shared" si="2"/>
        <v>34</v>
      </c>
    </row>
    <row r="43" spans="1:12" ht="15.75">
      <c r="A43" s="13">
        <v>40</v>
      </c>
      <c r="B43" s="18"/>
      <c r="C43" s="169" t="s">
        <v>230</v>
      </c>
      <c r="D43" s="20">
        <v>69</v>
      </c>
      <c r="E43" s="20">
        <v>64</v>
      </c>
      <c r="F43" s="14">
        <v>70</v>
      </c>
      <c r="G43" s="186">
        <v>35</v>
      </c>
      <c r="H43" s="58">
        <v>43</v>
      </c>
      <c r="I43" s="58">
        <v>57</v>
      </c>
      <c r="J43" s="15">
        <f t="shared" si="3"/>
        <v>338</v>
      </c>
      <c r="K43" s="16">
        <f t="shared" si="1"/>
        <v>70.416666666666671</v>
      </c>
      <c r="L43" s="12">
        <f t="shared" si="2"/>
        <v>20</v>
      </c>
    </row>
    <row r="44" spans="1:12" ht="15.75">
      <c r="A44" s="19">
        <v>41</v>
      </c>
      <c r="B44" s="18"/>
      <c r="C44" s="173"/>
      <c r="D44" s="20"/>
      <c r="E44" s="20"/>
      <c r="F44" s="14"/>
      <c r="G44" s="58"/>
      <c r="H44" s="58"/>
      <c r="I44" s="58"/>
      <c r="J44" s="15"/>
      <c r="K44" s="16"/>
      <c r="L44" s="17"/>
    </row>
    <row r="45" spans="1:12" ht="16.5" thickBot="1">
      <c r="A45" s="19">
        <v>42</v>
      </c>
      <c r="B45" s="18"/>
      <c r="C45" s="172"/>
      <c r="D45" s="20"/>
      <c r="E45" s="20"/>
      <c r="F45" s="14"/>
      <c r="G45" s="228" t="s">
        <v>506</v>
      </c>
      <c r="H45" s="228"/>
      <c r="I45" s="228"/>
      <c r="J45" s="228"/>
      <c r="K45" s="16">
        <f>AVERAGE(K4:K44)</f>
        <v>69.40625</v>
      </c>
      <c r="L45" s="17"/>
    </row>
    <row r="46" spans="1:12" ht="15.75">
      <c r="A46" s="197" t="s">
        <v>4</v>
      </c>
      <c r="B46" s="198"/>
      <c r="C46" s="199"/>
      <c r="D46" s="46">
        <f>COUNTIF(D4:D43,"&gt;=0")</f>
        <v>40</v>
      </c>
      <c r="E46" s="46">
        <f t="shared" ref="E46:I46" si="4">COUNTIF(E4:E43,"&gt;=0")</f>
        <v>40</v>
      </c>
      <c r="F46" s="46">
        <f t="shared" si="4"/>
        <v>40</v>
      </c>
      <c r="G46" s="30">
        <f t="shared" si="4"/>
        <v>40</v>
      </c>
      <c r="H46" s="30">
        <f t="shared" si="4"/>
        <v>40</v>
      </c>
      <c r="I46" s="30">
        <f t="shared" si="4"/>
        <v>40</v>
      </c>
      <c r="J46" s="32"/>
      <c r="K46" s="32"/>
      <c r="L46" s="33"/>
    </row>
    <row r="47" spans="1:12" ht="15.75">
      <c r="A47" s="200" t="s">
        <v>5</v>
      </c>
      <c r="B47" s="201"/>
      <c r="C47" s="202"/>
      <c r="D47" s="34">
        <f>COUNTIF(D4:D43,"&gt;=27")</f>
        <v>37</v>
      </c>
      <c r="E47" s="34">
        <f t="shared" ref="E47:I47" si="5">COUNTIF(E4:E43,"&gt;=27")</f>
        <v>40</v>
      </c>
      <c r="F47" s="34">
        <f t="shared" si="5"/>
        <v>40</v>
      </c>
      <c r="G47" s="34">
        <f t="shared" si="5"/>
        <v>33</v>
      </c>
      <c r="H47" s="34">
        <f t="shared" si="5"/>
        <v>32</v>
      </c>
      <c r="I47" s="34">
        <f t="shared" si="5"/>
        <v>40</v>
      </c>
      <c r="J47" s="32"/>
      <c r="K47" s="32"/>
      <c r="L47" s="33"/>
    </row>
    <row r="48" spans="1:12" ht="15.75">
      <c r="A48" s="200" t="s">
        <v>6</v>
      </c>
      <c r="B48" s="201"/>
      <c r="C48" s="202"/>
      <c r="D48" s="148">
        <f>D47/D46</f>
        <v>0.92500000000000004</v>
      </c>
      <c r="E48" s="148">
        <f t="shared" ref="E48:I48" si="6">E47/E46</f>
        <v>1</v>
      </c>
      <c r="F48" s="148">
        <f t="shared" si="6"/>
        <v>1</v>
      </c>
      <c r="G48" s="148">
        <f t="shared" si="6"/>
        <v>0.82499999999999996</v>
      </c>
      <c r="H48" s="148">
        <f t="shared" si="6"/>
        <v>0.8</v>
      </c>
      <c r="I48" s="148">
        <f t="shared" si="6"/>
        <v>1</v>
      </c>
      <c r="J48" s="32"/>
      <c r="K48" s="32"/>
      <c r="L48" s="33"/>
    </row>
    <row r="49" spans="1:12" ht="15.75">
      <c r="A49" s="200" t="s">
        <v>7</v>
      </c>
      <c r="B49" s="201"/>
      <c r="C49" s="202"/>
      <c r="D49" s="38">
        <f>SUM(D4:D43)*1.25/D46</f>
        <v>76.625</v>
      </c>
      <c r="E49" s="38">
        <f t="shared" ref="E49:I49" si="7">SUM(E4:E43)*1.25/E46</f>
        <v>81.5625</v>
      </c>
      <c r="F49" s="38">
        <f t="shared" si="7"/>
        <v>88.65625</v>
      </c>
      <c r="G49" s="38">
        <f t="shared" si="7"/>
        <v>52.3125</v>
      </c>
      <c r="H49" s="38">
        <f t="shared" si="7"/>
        <v>53.6875</v>
      </c>
      <c r="I49" s="38">
        <f t="shared" si="7"/>
        <v>63.59375</v>
      </c>
      <c r="J49" s="32"/>
      <c r="K49" s="32"/>
      <c r="L49" s="33"/>
    </row>
    <row r="50" spans="1:12" ht="15.75">
      <c r="A50" s="223" t="s">
        <v>480</v>
      </c>
      <c r="B50" s="224"/>
      <c r="C50" s="190"/>
      <c r="D50" s="34">
        <f>COUNTIF(D4:D43,"&lt;=80")-D51-D52-D53-D54-D55</f>
        <v>0</v>
      </c>
      <c r="E50" s="34">
        <f t="shared" ref="E50:I51" si="8">COUNTIF(E4:E43,"&lt;=80")-E51-E52-E53-E54-E55</f>
        <v>2</v>
      </c>
      <c r="F50" s="34">
        <f t="shared" si="8"/>
        <v>8</v>
      </c>
      <c r="G50" s="34">
        <f t="shared" si="8"/>
        <v>0</v>
      </c>
      <c r="H50" s="34">
        <f t="shared" si="8"/>
        <v>1</v>
      </c>
      <c r="I50" s="34">
        <f t="shared" si="8"/>
        <v>2</v>
      </c>
      <c r="J50" s="32"/>
      <c r="K50" s="38">
        <f>COUNTIF(K4:K43,"&lt;=100")-K51-K52-K53-K54-K55</f>
        <v>0</v>
      </c>
      <c r="L50" s="33"/>
    </row>
    <row r="51" spans="1:12" ht="15.75">
      <c r="A51" s="189" t="s">
        <v>497</v>
      </c>
      <c r="B51" s="190"/>
      <c r="C51" s="191"/>
      <c r="D51" s="34">
        <f>COUNTIF(D4:D43,"&lt;76")-D52-D53-D54-D55</f>
        <v>9</v>
      </c>
      <c r="E51" s="34">
        <f t="shared" ref="E51:I51" si="9">COUNTIF(E4:E43,"&lt;76")-E52-E53-E54-E55</f>
        <v>6</v>
      </c>
      <c r="F51" s="34">
        <f t="shared" si="9"/>
        <v>12</v>
      </c>
      <c r="G51" s="34">
        <f t="shared" si="9"/>
        <v>0</v>
      </c>
      <c r="H51" s="34">
        <f t="shared" si="8"/>
        <v>0</v>
      </c>
      <c r="I51" s="34">
        <f t="shared" si="9"/>
        <v>3</v>
      </c>
      <c r="J51" s="32"/>
      <c r="K51" s="38">
        <f>COUNTIF(K4:K43,"&lt;95")-K52-K53-K54-K55</f>
        <v>2</v>
      </c>
      <c r="L51" s="2"/>
    </row>
    <row r="52" spans="1:12" ht="15.75">
      <c r="A52" s="189" t="s">
        <v>479</v>
      </c>
      <c r="B52" s="190"/>
      <c r="C52" s="191"/>
      <c r="D52" s="34">
        <f>COUNTIF(D4:D43,"&lt;72")-D53-D54-D55</f>
        <v>23</v>
      </c>
      <c r="E52" s="34">
        <f t="shared" ref="E52:I52" si="10">COUNTIF(E4:E43,"&lt;72")-E53-E54-E55</f>
        <v>25</v>
      </c>
      <c r="F52" s="34">
        <f t="shared" si="10"/>
        <v>20</v>
      </c>
      <c r="G52" s="34">
        <f t="shared" si="10"/>
        <v>8</v>
      </c>
      <c r="H52" s="34">
        <f t="shared" si="10"/>
        <v>8</v>
      </c>
      <c r="I52" s="34">
        <f t="shared" si="10"/>
        <v>7</v>
      </c>
      <c r="J52" s="32"/>
      <c r="K52" s="38">
        <f>COUNTIF(K4:K43,"&lt;90")-K53-K54-K55</f>
        <v>12</v>
      </c>
      <c r="L52" s="2"/>
    </row>
    <row r="53" spans="1:12" ht="15.75">
      <c r="A53" s="189" t="s">
        <v>478</v>
      </c>
      <c r="B53" s="190"/>
      <c r="C53" s="191"/>
      <c r="D53" s="34">
        <f>COUNTIF(D4:D43,"&lt;60")-D54-D55</f>
        <v>3</v>
      </c>
      <c r="E53" s="34">
        <f t="shared" ref="E53:I53" si="11">COUNTIF(E4:E43,"&lt;60")-E54-E55</f>
        <v>6</v>
      </c>
      <c r="F53" s="34">
        <f t="shared" si="11"/>
        <v>0</v>
      </c>
      <c r="G53" s="34">
        <f t="shared" si="11"/>
        <v>9</v>
      </c>
      <c r="H53" s="34">
        <f t="shared" si="11"/>
        <v>7</v>
      </c>
      <c r="I53" s="34">
        <f t="shared" si="11"/>
        <v>10</v>
      </c>
      <c r="J53" s="32"/>
      <c r="K53" s="38">
        <f>COUNTIF(K4:K43,"&lt;75")-K54-K55</f>
        <v>16</v>
      </c>
      <c r="L53" s="2"/>
    </row>
    <row r="54" spans="1:12" ht="15.75">
      <c r="A54" s="189" t="s">
        <v>477</v>
      </c>
      <c r="B54" s="190"/>
      <c r="C54" s="191"/>
      <c r="D54" s="34">
        <f>COUNTIF(D4:D43,"&lt;48")-D55</f>
        <v>2</v>
      </c>
      <c r="E54" s="34">
        <f t="shared" ref="E54:I54" si="12">COUNTIF(E4:E43,"&lt;48")-E55</f>
        <v>1</v>
      </c>
      <c r="F54" s="34">
        <f t="shared" si="12"/>
        <v>0</v>
      </c>
      <c r="G54" s="34">
        <f t="shared" si="12"/>
        <v>16</v>
      </c>
      <c r="H54" s="34">
        <f t="shared" si="12"/>
        <v>16</v>
      </c>
      <c r="I54" s="34">
        <f t="shared" si="12"/>
        <v>18</v>
      </c>
      <c r="J54" s="32"/>
      <c r="K54" s="38">
        <f>COUNTIF(K4:K43,"&lt;60")-K55</f>
        <v>10</v>
      </c>
      <c r="L54" s="2"/>
    </row>
    <row r="55" spans="1:12" ht="16.5" thickBot="1">
      <c r="A55" s="192" t="s">
        <v>476</v>
      </c>
      <c r="B55" s="193"/>
      <c r="C55" s="194"/>
      <c r="D55" s="34">
        <f>COUNTIF(D4:D43,"&lt;27")</f>
        <v>3</v>
      </c>
      <c r="E55" s="34">
        <f t="shared" ref="E55:I55" si="13">COUNTIF(E4:E43,"&lt;27")</f>
        <v>0</v>
      </c>
      <c r="F55" s="34">
        <f t="shared" si="13"/>
        <v>0</v>
      </c>
      <c r="G55" s="34">
        <f t="shared" si="13"/>
        <v>7</v>
      </c>
      <c r="H55" s="34">
        <f t="shared" si="13"/>
        <v>8</v>
      </c>
      <c r="I55" s="34">
        <f t="shared" si="13"/>
        <v>0</v>
      </c>
      <c r="J55" s="184"/>
      <c r="K55" s="34">
        <f>COUNTIF(K4:K43,"&lt;33")</f>
        <v>0</v>
      </c>
      <c r="L55" s="2"/>
    </row>
    <row r="56" spans="1:12" ht="15.75">
      <c r="A56" s="2"/>
      <c r="B56" s="2"/>
      <c r="C56" s="2"/>
      <c r="D56" s="165"/>
      <c r="E56" s="165"/>
      <c r="F56" s="165"/>
      <c r="G56" s="165"/>
      <c r="H56" s="165"/>
      <c r="I56" s="165"/>
      <c r="J56" s="2"/>
      <c r="K56" s="2"/>
      <c r="L56" s="2"/>
    </row>
    <row r="57" spans="1:12" ht="15.75">
      <c r="A57" s="195" t="s">
        <v>21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</row>
  </sheetData>
  <protectedRanges>
    <protectedRange sqref="C4:C43" name="Range1_1"/>
  </protectedRanges>
  <mergeCells count="14">
    <mergeCell ref="A57:L57"/>
    <mergeCell ref="A54:C54"/>
    <mergeCell ref="A55:C55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G45:J45"/>
  </mergeCells>
  <conditionalFormatting sqref="C4:C42">
    <cfRule type="cellIs" dxfId="10" priority="12" stopIfTrue="1" operator="equal">
      <formula>0</formula>
    </cfRule>
  </conditionalFormatting>
  <conditionalFormatting sqref="C4:C43">
    <cfRule type="cellIs" dxfId="9" priority="11" stopIfTrue="1" operator="equal">
      <formula>0</formula>
    </cfRule>
  </conditionalFormatting>
  <conditionalFormatting sqref="D44:G45 H44:I44">
    <cfRule type="cellIs" dxfId="8" priority="6" operator="lessThan">
      <formula>17</formula>
    </cfRule>
  </conditionalFormatting>
  <conditionalFormatting sqref="D4:I43">
    <cfRule type="cellIs" dxfId="7" priority="1" operator="lessThan">
      <formula>27</formula>
    </cfRule>
  </conditionalFormatting>
  <dataValidations count="1">
    <dataValidation type="whole" allowBlank="1" showInputMessage="1" showErrorMessage="1" error="DECIMALOR MORE MAXIMUM MARKS  NOT ALLOWED." sqref="G4:G43">
      <formula1>0</formula1>
      <formula2>#REF!</formula2>
    </dataValidation>
  </dataValidations>
  <pageMargins left="0.51181102362204722" right="0.51181102362204722" top="0.35433070866141736" bottom="0.35433070866141736" header="0.31496062992125984" footer="0.31496062992125984"/>
  <pageSetup paperSize="5" scale="93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11</vt:lpstr>
      <vt:lpstr>12</vt:lpstr>
      <vt:lpstr>6A</vt:lpstr>
      <vt:lpstr>6B</vt:lpstr>
      <vt:lpstr>7A</vt:lpstr>
      <vt:lpstr>7B</vt:lpstr>
      <vt:lpstr>8A</vt:lpstr>
      <vt:lpstr>8B</vt:lpstr>
      <vt:lpstr>9A</vt:lpstr>
      <vt:lpstr>9B</vt:lpstr>
      <vt:lpstr>11. 2017 - 18</vt:lpstr>
      <vt:lpstr>Sheet1</vt:lpstr>
      <vt:lpstr>Chart1</vt:lpstr>
      <vt:lpstr>'11'!Print_Area</vt:lpstr>
      <vt:lpstr>'11. 2017 - 18'!Print_Area</vt:lpstr>
      <vt:lpstr>'12'!Print_Area</vt:lpstr>
      <vt:lpstr>'6A'!Print_Area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 PRINCIPAL</dc:creator>
  <cp:lastModifiedBy>JNVB 9</cp:lastModifiedBy>
  <cp:lastPrinted>2018-03-30T07:10:07Z</cp:lastPrinted>
  <dcterms:created xsi:type="dcterms:W3CDTF">2012-03-05T05:41:48Z</dcterms:created>
  <dcterms:modified xsi:type="dcterms:W3CDTF">2018-04-01T06:22:09Z</dcterms:modified>
</cp:coreProperties>
</file>