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rciago/Desktop/"/>
    </mc:Choice>
  </mc:AlternateContent>
  <xr:revisionPtr revIDLastSave="0" documentId="13_ncr:1_{34BAC01C-00DB-0F46-B9C4-D0C439C50B16}" xr6:coauthVersionLast="45" xr6:coauthVersionMax="45" xr10:uidLastSave="{00000000-0000-0000-0000-000000000000}"/>
  <bookViews>
    <workbookView xWindow="760" yWindow="460" windowWidth="28040" windowHeight="17040" xr2:uid="{99633E47-A372-974B-AA16-7D75D0C0B0F0}"/>
  </bookViews>
  <sheets>
    <sheet name="estadisticos-basic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C29" i="1"/>
  <c r="B28" i="1"/>
  <c r="E27" i="1"/>
  <c r="C27" i="1"/>
  <c r="D26" i="1"/>
  <c r="B26" i="1"/>
  <c r="C25" i="1"/>
  <c r="D25" i="1"/>
  <c r="E25" i="1"/>
  <c r="B25" i="1"/>
  <c r="P16" i="1"/>
  <c r="P12" i="1"/>
  <c r="O4" i="1"/>
  <c r="O5" i="1"/>
  <c r="P5" i="1" s="1"/>
  <c r="O6" i="1"/>
  <c r="O7" i="1"/>
  <c r="P7" i="1" s="1"/>
  <c r="O8" i="1"/>
  <c r="O9" i="1"/>
  <c r="P9" i="1" s="1"/>
  <c r="O10" i="1"/>
  <c r="O11" i="1"/>
  <c r="P11" i="1" s="1"/>
  <c r="O12" i="1"/>
  <c r="O13" i="1"/>
  <c r="O14" i="1"/>
  <c r="P14" i="1" s="1"/>
  <c r="O15" i="1"/>
  <c r="O16" i="1"/>
  <c r="O17" i="1"/>
  <c r="O18" i="1"/>
  <c r="O19" i="1"/>
  <c r="O20" i="1"/>
  <c r="O3" i="1"/>
  <c r="J16" i="1"/>
  <c r="J12" i="1"/>
  <c r="J7" i="1"/>
  <c r="J5" i="1"/>
  <c r="J3" i="1"/>
  <c r="I4" i="1"/>
  <c r="I5" i="1"/>
  <c r="I6" i="1"/>
  <c r="I7" i="1"/>
  <c r="I8" i="1"/>
  <c r="I9" i="1"/>
  <c r="J9" i="1" s="1"/>
  <c r="I10" i="1"/>
  <c r="I11" i="1"/>
  <c r="J11" i="1" s="1"/>
  <c r="I12" i="1"/>
  <c r="I13" i="1"/>
  <c r="I14" i="1"/>
  <c r="J14" i="1" s="1"/>
  <c r="I15" i="1"/>
  <c r="I16" i="1"/>
  <c r="I17" i="1"/>
  <c r="I18" i="1"/>
  <c r="I19" i="1"/>
  <c r="I20" i="1"/>
  <c r="I3" i="1"/>
  <c r="G3" i="1"/>
  <c r="E16" i="1"/>
  <c r="E14" i="1"/>
  <c r="E12" i="1"/>
  <c r="E11" i="1"/>
  <c r="E9" i="1"/>
  <c r="E7" i="1"/>
  <c r="E5" i="1"/>
  <c r="E3" i="1"/>
  <c r="B21" i="1"/>
  <c r="H7" i="1"/>
  <c r="G4" i="1"/>
  <c r="G5" i="1"/>
  <c r="H5" i="1" s="1"/>
  <c r="G6" i="1"/>
  <c r="G7" i="1"/>
  <c r="G8" i="1"/>
  <c r="G9" i="1"/>
  <c r="H9" i="1" s="1"/>
  <c r="G10" i="1"/>
  <c r="G11" i="1"/>
  <c r="H11" i="1" s="1"/>
  <c r="G12" i="1"/>
  <c r="H12" i="1" s="1"/>
  <c r="G13" i="1"/>
  <c r="G14" i="1"/>
  <c r="H14" i="1" s="1"/>
  <c r="G15" i="1"/>
  <c r="G16" i="1"/>
  <c r="H16" i="1" s="1"/>
  <c r="G17" i="1"/>
  <c r="G18" i="1"/>
  <c r="G19" i="1"/>
  <c r="G20" i="1"/>
  <c r="O21" i="1" l="1"/>
  <c r="G21" i="1"/>
  <c r="I21" i="1"/>
  <c r="P3" i="1"/>
  <c r="P21" i="1" s="1"/>
  <c r="J21" i="1"/>
  <c r="E21" i="1"/>
  <c r="D21" i="1"/>
  <c r="H3" i="1"/>
  <c r="H21" i="1" s="1"/>
  <c r="C5" i="1"/>
  <c r="C7" i="1"/>
  <c r="C9" i="1"/>
  <c r="C11" i="1"/>
  <c r="C3" i="1"/>
  <c r="Q3" i="1" l="1"/>
  <c r="Q11" i="1"/>
  <c r="Q19" i="1"/>
  <c r="Q4" i="1"/>
  <c r="Q12" i="1"/>
  <c r="Q20" i="1"/>
  <c r="Q6" i="1"/>
  <c r="Q14" i="1"/>
  <c r="Q7" i="1"/>
  <c r="Q5" i="1"/>
  <c r="Q13" i="1"/>
  <c r="Q15" i="1"/>
  <c r="Q8" i="1"/>
  <c r="Q16" i="1"/>
  <c r="Q10" i="1"/>
  <c r="Q9" i="1"/>
  <c r="Q17" i="1"/>
  <c r="Q18" i="1"/>
  <c r="R11" i="1"/>
  <c r="M10" i="1"/>
  <c r="M18" i="1"/>
  <c r="M13" i="1"/>
  <c r="M14" i="1"/>
  <c r="N14" i="1" s="1"/>
  <c r="M16" i="1"/>
  <c r="N16" i="1" s="1"/>
  <c r="M11" i="1"/>
  <c r="N11" i="1" s="1"/>
  <c r="M19" i="1"/>
  <c r="M5" i="1"/>
  <c r="N5" i="1" s="1"/>
  <c r="M3" i="1"/>
  <c r="M6" i="1"/>
  <c r="M8" i="1"/>
  <c r="M9" i="1"/>
  <c r="N9" i="1" s="1"/>
  <c r="M4" i="1"/>
  <c r="M12" i="1"/>
  <c r="N12" i="1" s="1"/>
  <c r="M20" i="1"/>
  <c r="M7" i="1"/>
  <c r="N7" i="1" s="1"/>
  <c r="M15" i="1"/>
  <c r="M17" i="1"/>
  <c r="C21" i="1"/>
  <c r="K4" i="1"/>
  <c r="K3" i="1"/>
  <c r="K7" i="1"/>
  <c r="K6" i="1"/>
  <c r="K5" i="1"/>
  <c r="R3" i="1"/>
  <c r="K19" i="1"/>
  <c r="K11" i="1"/>
  <c r="K20" i="1"/>
  <c r="K17" i="1"/>
  <c r="K9" i="1"/>
  <c r="K16" i="1"/>
  <c r="K8" i="1"/>
  <c r="K18" i="1"/>
  <c r="K10" i="1"/>
  <c r="K14" i="1"/>
  <c r="K15" i="1"/>
  <c r="K13" i="1"/>
  <c r="K12" i="1"/>
  <c r="R7" i="1" l="1"/>
  <c r="Q21" i="1"/>
  <c r="Q22" i="1" s="1"/>
  <c r="L11" i="1"/>
  <c r="R5" i="1"/>
  <c r="L5" i="1"/>
  <c r="R16" i="1"/>
  <c r="R12" i="1"/>
  <c r="R14" i="1"/>
  <c r="L14" i="1"/>
  <c r="R9" i="1"/>
  <c r="L7" i="1"/>
  <c r="L3" i="1"/>
  <c r="N3" i="1"/>
  <c r="N21" i="1" s="1"/>
  <c r="M21" i="1"/>
  <c r="L9" i="1"/>
  <c r="K21" i="1"/>
  <c r="L16" i="1"/>
  <c r="L12" i="1"/>
  <c r="R21" i="1" l="1"/>
  <c r="L21" i="1"/>
</calcChain>
</file>

<file path=xl/sharedStrings.xml><?xml version="1.0" encoding="utf-8"?>
<sst xmlns="http://schemas.openxmlformats.org/spreadsheetml/2006/main" count="32" uniqueCount="18">
  <si>
    <t>Pangolin No</t>
  </si>
  <si>
    <t>Muestra</t>
  </si>
  <si>
    <t>Meses edad</t>
  </si>
  <si>
    <t>Poblacion</t>
  </si>
  <si>
    <t># escamas</t>
  </si>
  <si>
    <t>(X_i-x_bar)^2</t>
  </si>
  <si>
    <t>(X_i)^2</t>
  </si>
  <si>
    <t>(y_i^2)</t>
  </si>
  <si>
    <t>(x_i*Y_i)</t>
  </si>
  <si>
    <t>(y_i-ybar)^2</t>
  </si>
  <si>
    <t>(X_i-Xbar)(Y_i-Ybar)</t>
  </si>
  <si>
    <t>promedio</t>
  </si>
  <si>
    <t>varianza pob</t>
  </si>
  <si>
    <t>varianza muestral</t>
  </si>
  <si>
    <t>covarianza pob</t>
  </si>
  <si>
    <t>covarianza muestral</t>
  </si>
  <si>
    <t>coef correlacion pob</t>
  </si>
  <si>
    <t>coef correlacion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</si>
</sst>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"/>
    <numFmt numFmtId="174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  <xf numFmtId="174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E85F-F078-CF43-8C30-5133E1EBC48B}">
  <dimension ref="A1:R32"/>
  <sheetViews>
    <sheetView tabSelected="1" workbookViewId="0">
      <selection activeCell="K15" sqref="K15"/>
    </sheetView>
  </sheetViews>
  <sheetFormatPr baseColWidth="10" defaultRowHeight="16" x14ac:dyDescent="0.2"/>
  <cols>
    <col min="1" max="1" width="18" bestFit="1" customWidth="1"/>
    <col min="2" max="2" width="11.6640625" bestFit="1" customWidth="1"/>
    <col min="3" max="3" width="16.5" bestFit="1" customWidth="1"/>
    <col min="4" max="4" width="12.6640625" bestFit="1" customWidth="1"/>
    <col min="5" max="5" width="12.83203125" bestFit="1" customWidth="1"/>
    <col min="7" max="7" width="12.6640625" bestFit="1" customWidth="1"/>
    <col min="8" max="8" width="11.6640625" bestFit="1" customWidth="1"/>
    <col min="9" max="9" width="12.6640625" bestFit="1" customWidth="1"/>
    <col min="10" max="10" width="11.6640625" bestFit="1" customWidth="1"/>
    <col min="11" max="16" width="13.6640625" bestFit="1" customWidth="1"/>
    <col min="17" max="17" width="12.6640625" bestFit="1" customWidth="1"/>
    <col min="18" max="18" width="11.6640625" bestFit="1" customWidth="1"/>
  </cols>
  <sheetData>
    <row r="1" spans="1:18" x14ac:dyDescent="0.2">
      <c r="B1" s="3" t="s">
        <v>4</v>
      </c>
      <c r="C1" s="3"/>
      <c r="D1" s="3" t="s">
        <v>2</v>
      </c>
      <c r="E1" s="3"/>
      <c r="G1" s="3" t="s">
        <v>6</v>
      </c>
      <c r="H1" s="3"/>
      <c r="I1" s="3" t="s">
        <v>7</v>
      </c>
      <c r="J1" s="3"/>
      <c r="K1" s="3" t="s">
        <v>5</v>
      </c>
      <c r="L1" s="3"/>
      <c r="M1" s="3" t="s">
        <v>9</v>
      </c>
      <c r="N1" s="3"/>
      <c r="O1" s="3" t="s">
        <v>8</v>
      </c>
      <c r="P1" s="3"/>
      <c r="Q1" t="s">
        <v>10</v>
      </c>
    </row>
    <row r="2" spans="1:18" x14ac:dyDescent="0.2">
      <c r="A2" t="s">
        <v>0</v>
      </c>
      <c r="B2" t="s">
        <v>3</v>
      </c>
      <c r="C2" t="s">
        <v>1</v>
      </c>
      <c r="D2" t="s">
        <v>3</v>
      </c>
      <c r="E2" t="s">
        <v>1</v>
      </c>
      <c r="G2" t="s">
        <v>3</v>
      </c>
      <c r="H2" t="s">
        <v>1</v>
      </c>
      <c r="I2" t="s">
        <v>3</v>
      </c>
      <c r="J2" t="s">
        <v>1</v>
      </c>
      <c r="K2" t="s">
        <v>3</v>
      </c>
      <c r="L2" t="s">
        <v>1</v>
      </c>
      <c r="M2" t="s">
        <v>3</v>
      </c>
      <c r="N2" t="s">
        <v>1</v>
      </c>
      <c r="O2" t="s">
        <v>3</v>
      </c>
      <c r="P2" t="s">
        <v>1</v>
      </c>
      <c r="Q2" t="s">
        <v>3</v>
      </c>
      <c r="R2" t="s">
        <v>1</v>
      </c>
    </row>
    <row r="3" spans="1:18" x14ac:dyDescent="0.2">
      <c r="A3">
        <v>1</v>
      </c>
      <c r="B3">
        <v>53</v>
      </c>
      <c r="C3">
        <f>B3</f>
        <v>53</v>
      </c>
      <c r="D3" s="2">
        <v>69</v>
      </c>
      <c r="E3" s="2">
        <f>D3</f>
        <v>69</v>
      </c>
      <c r="F3" s="2"/>
      <c r="G3">
        <f>B3^2</f>
        <v>2809</v>
      </c>
      <c r="H3">
        <f>G3</f>
        <v>2809</v>
      </c>
      <c r="I3" s="2">
        <f>D3^2</f>
        <v>4761</v>
      </c>
      <c r="J3" s="2">
        <f>I3</f>
        <v>4761</v>
      </c>
      <c r="K3" s="2">
        <f>(B3-B$25)^2</f>
        <v>7.7160493827160535</v>
      </c>
      <c r="L3" s="2">
        <f>(C3-C$25)^2</f>
        <v>6.890625</v>
      </c>
      <c r="M3" s="2">
        <f>(D3-D$25)^2</f>
        <v>2.595679012345689</v>
      </c>
      <c r="N3" s="2">
        <f>M3</f>
        <v>2.595679012345689</v>
      </c>
      <c r="O3">
        <f>B3*D3</f>
        <v>3657</v>
      </c>
      <c r="P3">
        <f>O3</f>
        <v>3657</v>
      </c>
      <c r="Q3" s="4">
        <f>(B3-B$25)*(D3-D$25)</f>
        <v>-4.4753086419753183</v>
      </c>
      <c r="R3" s="4">
        <f>(C3-C$25)*(E3-E$25)</f>
        <v>-5.25</v>
      </c>
    </row>
    <row r="4" spans="1:18" x14ac:dyDescent="0.2">
      <c r="A4">
        <v>2</v>
      </c>
      <c r="B4">
        <v>68</v>
      </c>
      <c r="D4" s="2">
        <v>98</v>
      </c>
      <c r="E4" s="2"/>
      <c r="F4" s="2"/>
      <c r="G4">
        <f>B4^2</f>
        <v>4624</v>
      </c>
      <c r="I4" s="2">
        <f>D4^2</f>
        <v>9604</v>
      </c>
      <c r="K4" s="2">
        <f>(B4-B$25)^2</f>
        <v>316.04938271604942</v>
      </c>
      <c r="L4" s="2"/>
      <c r="M4" s="2">
        <f>(D4-D$25)^2</f>
        <v>750.15123456790104</v>
      </c>
      <c r="O4">
        <f>B4*D4</f>
        <v>6664</v>
      </c>
      <c r="Q4" s="4">
        <f t="shared" ref="Q4:R20" si="0">(B4-B$25)*(D4-D$25)</f>
        <v>486.91358024691357</v>
      </c>
    </row>
    <row r="5" spans="1:18" x14ac:dyDescent="0.2">
      <c r="A5">
        <v>3</v>
      </c>
      <c r="B5">
        <v>44</v>
      </c>
      <c r="C5">
        <f t="shared" ref="C5:C11" si="1">B5</f>
        <v>44</v>
      </c>
      <c r="D5" s="2">
        <v>66</v>
      </c>
      <c r="E5" s="2">
        <f>D5</f>
        <v>66</v>
      </c>
      <c r="F5" s="2"/>
      <c r="G5">
        <f>B5^2</f>
        <v>1936</v>
      </c>
      <c r="H5">
        <f>G5</f>
        <v>1936</v>
      </c>
      <c r="I5" s="2">
        <f>D5^2</f>
        <v>4356</v>
      </c>
      <c r="J5" s="2">
        <f>I5</f>
        <v>4356</v>
      </c>
      <c r="K5" s="2">
        <f>(B5-B$25)^2</f>
        <v>38.716049382716037</v>
      </c>
      <c r="L5" s="2">
        <f>(C5-C$25)^2</f>
        <v>40.640625</v>
      </c>
      <c r="M5" s="2">
        <f>(D5-D$25)^2</f>
        <v>21.262345679012373</v>
      </c>
      <c r="N5" s="2">
        <f>M5</f>
        <v>21.262345679012373</v>
      </c>
      <c r="O5">
        <f>B5*D5</f>
        <v>2904</v>
      </c>
      <c r="P5">
        <f>O5</f>
        <v>2904</v>
      </c>
      <c r="Q5" s="4">
        <f t="shared" si="0"/>
        <v>28.691358024691375</v>
      </c>
      <c r="R5" s="4">
        <f t="shared" si="0"/>
        <v>31.875</v>
      </c>
    </row>
    <row r="6" spans="1:18" x14ac:dyDescent="0.2">
      <c r="A6">
        <v>4</v>
      </c>
      <c r="B6">
        <v>79</v>
      </c>
      <c r="D6" s="2">
        <v>103</v>
      </c>
      <c r="E6" s="2"/>
      <c r="F6" s="2"/>
      <c r="G6">
        <f>B6^2</f>
        <v>6241</v>
      </c>
      <c r="I6" s="2">
        <f>D6^2</f>
        <v>10609</v>
      </c>
      <c r="K6" s="2">
        <f>(B6-B$25)^2</f>
        <v>828.16049382716051</v>
      </c>
      <c r="L6" s="2"/>
      <c r="M6" s="2">
        <f>(D6-D$25)^2</f>
        <v>1049.0401234567898</v>
      </c>
      <c r="O6">
        <f>B6*D6</f>
        <v>8137</v>
      </c>
      <c r="Q6" s="4">
        <f t="shared" si="0"/>
        <v>932.08024691358014</v>
      </c>
    </row>
    <row r="7" spans="1:18" x14ac:dyDescent="0.2">
      <c r="A7">
        <v>5</v>
      </c>
      <c r="B7">
        <v>43</v>
      </c>
      <c r="C7">
        <f t="shared" si="1"/>
        <v>43</v>
      </c>
      <c r="D7" s="2">
        <v>61</v>
      </c>
      <c r="E7" s="2">
        <f>D7</f>
        <v>61</v>
      </c>
      <c r="F7" s="2"/>
      <c r="G7">
        <f>B7^2</f>
        <v>1849</v>
      </c>
      <c r="H7">
        <f>G7</f>
        <v>1849</v>
      </c>
      <c r="I7" s="2">
        <f>D7^2</f>
        <v>3721</v>
      </c>
      <c r="J7" s="2">
        <f>I7</f>
        <v>3721</v>
      </c>
      <c r="K7" s="2">
        <f>(B7-B$25)^2</f>
        <v>52.160493827160479</v>
      </c>
      <c r="L7" s="2">
        <f>(C7-C$25)^2</f>
        <v>54.390625</v>
      </c>
      <c r="M7" s="2">
        <f>(D7-D$25)^2</f>
        <v>92.373456790123512</v>
      </c>
      <c r="N7" s="2">
        <f>M7</f>
        <v>92.373456790123512</v>
      </c>
      <c r="O7">
        <f>B7*D7</f>
        <v>2623</v>
      </c>
      <c r="P7">
        <f>O7</f>
        <v>2623</v>
      </c>
      <c r="Q7" s="4">
        <f t="shared" si="0"/>
        <v>69.413580246913597</v>
      </c>
      <c r="R7" s="4">
        <f t="shared" si="0"/>
        <v>73.75</v>
      </c>
    </row>
    <row r="8" spans="1:18" x14ac:dyDescent="0.2">
      <c r="A8">
        <v>6</v>
      </c>
      <c r="B8">
        <v>60</v>
      </c>
      <c r="D8" s="2">
        <v>84</v>
      </c>
      <c r="E8" s="2"/>
      <c r="F8" s="2"/>
      <c r="G8">
        <f>B8^2</f>
        <v>3600</v>
      </c>
      <c r="I8" s="2">
        <f>D8^2</f>
        <v>7056</v>
      </c>
      <c r="K8" s="2">
        <f>(B8-B$25)^2</f>
        <v>95.604938271604951</v>
      </c>
      <c r="L8" s="2"/>
      <c r="M8" s="2">
        <f>(D8-D$25)^2</f>
        <v>179.26234567901227</v>
      </c>
      <c r="O8">
        <f>B8*D8</f>
        <v>5040</v>
      </c>
      <c r="Q8" s="4">
        <f t="shared" si="0"/>
        <v>130.91358024691357</v>
      </c>
    </row>
    <row r="9" spans="1:18" x14ac:dyDescent="0.2">
      <c r="A9">
        <v>7</v>
      </c>
      <c r="B9">
        <v>64</v>
      </c>
      <c r="C9">
        <f t="shared" si="1"/>
        <v>64</v>
      </c>
      <c r="D9" s="2">
        <v>88</v>
      </c>
      <c r="E9" s="2">
        <f>D9</f>
        <v>88</v>
      </c>
      <c r="F9" s="2"/>
      <c r="G9">
        <f>B9^2</f>
        <v>4096</v>
      </c>
      <c r="H9">
        <f>G9</f>
        <v>4096</v>
      </c>
      <c r="I9" s="2">
        <f>D9^2</f>
        <v>7744</v>
      </c>
      <c r="J9" s="2">
        <f>I9</f>
        <v>7744</v>
      </c>
      <c r="K9" s="2">
        <f>(B9-B$25)^2</f>
        <v>189.82716049382719</v>
      </c>
      <c r="L9" s="2">
        <f>(C9-C$25)^2</f>
        <v>185.640625</v>
      </c>
      <c r="M9" s="2">
        <f>(D9-D$25)^2</f>
        <v>302.37345679012333</v>
      </c>
      <c r="N9" s="2">
        <f>M9</f>
        <v>302.37345679012333</v>
      </c>
      <c r="O9">
        <f>B9*D9</f>
        <v>5632</v>
      </c>
      <c r="P9">
        <f>O9</f>
        <v>5632</v>
      </c>
      <c r="Q9" s="4">
        <f t="shared" si="0"/>
        <v>239.58024691358023</v>
      </c>
      <c r="R9" s="4">
        <f>(C9-C$25)*(E9-E$25)</f>
        <v>231.625</v>
      </c>
    </row>
    <row r="10" spans="1:18" x14ac:dyDescent="0.2">
      <c r="A10">
        <v>8</v>
      </c>
      <c r="B10">
        <v>49</v>
      </c>
      <c r="D10" s="2">
        <v>74</v>
      </c>
      <c r="E10" s="2"/>
      <c r="F10" s="2"/>
      <c r="G10">
        <f>B10^2</f>
        <v>2401</v>
      </c>
      <c r="I10" s="2">
        <f>D10^2</f>
        <v>5476</v>
      </c>
      <c r="K10" s="2">
        <f>(B10-B$25)^2</f>
        <v>1.4938271604938251</v>
      </c>
      <c r="L10" s="2"/>
      <c r="M10" s="2">
        <f>(D10-D$25)^2</f>
        <v>11.484567901234547</v>
      </c>
      <c r="O10">
        <f>B10*D10</f>
        <v>3626</v>
      </c>
      <c r="Q10" s="4">
        <f t="shared" si="0"/>
        <v>-4.1419753086419684</v>
      </c>
    </row>
    <row r="11" spans="1:18" x14ac:dyDescent="0.2">
      <c r="A11">
        <v>9</v>
      </c>
      <c r="B11">
        <v>41</v>
      </c>
      <c r="C11">
        <f t="shared" si="1"/>
        <v>41</v>
      </c>
      <c r="D11" s="2">
        <v>59</v>
      </c>
      <c r="E11" s="2">
        <f>D11</f>
        <v>59</v>
      </c>
      <c r="F11" s="2"/>
      <c r="G11">
        <f>B11^2</f>
        <v>1681</v>
      </c>
      <c r="H11">
        <f>G11</f>
        <v>1681</v>
      </c>
      <c r="I11" s="2">
        <f>D11^2</f>
        <v>3481</v>
      </c>
      <c r="J11" s="2">
        <f>I11</f>
        <v>3481</v>
      </c>
      <c r="K11" s="2">
        <f>(B11-B$25)^2</f>
        <v>85.049382716049365</v>
      </c>
      <c r="L11" s="2">
        <f>(C11-C$25)^2</f>
        <v>87.890625</v>
      </c>
      <c r="M11" s="2">
        <f>(D11-D$25)^2</f>
        <v>134.81790123456798</v>
      </c>
      <c r="N11" s="2">
        <f>M11</f>
        <v>134.81790123456798</v>
      </c>
      <c r="O11">
        <f>B11*D11</f>
        <v>2419</v>
      </c>
      <c r="P11">
        <f>O11</f>
        <v>2419</v>
      </c>
      <c r="Q11" s="4">
        <f t="shared" si="0"/>
        <v>107.08024691358027</v>
      </c>
      <c r="R11" s="4">
        <f t="shared" si="0"/>
        <v>112.5</v>
      </c>
    </row>
    <row r="12" spans="1:18" x14ac:dyDescent="0.2">
      <c r="A12">
        <v>10</v>
      </c>
      <c r="B12">
        <v>48</v>
      </c>
      <c r="C12">
        <v>48</v>
      </c>
      <c r="D12" s="2">
        <v>69</v>
      </c>
      <c r="E12" s="2">
        <f>D12</f>
        <v>69</v>
      </c>
      <c r="F12" s="2"/>
      <c r="G12">
        <f>B12^2</f>
        <v>2304</v>
      </c>
      <c r="H12">
        <f>G12</f>
        <v>2304</v>
      </c>
      <c r="I12" s="2">
        <f>D12^2</f>
        <v>4761</v>
      </c>
      <c r="J12" s="2">
        <f>I12</f>
        <v>4761</v>
      </c>
      <c r="K12" s="2">
        <f>(B12-B$25)^2</f>
        <v>4.9382716049382678</v>
      </c>
      <c r="L12" s="2">
        <f>(C12-C$25)^2</f>
        <v>5.640625</v>
      </c>
      <c r="M12" s="2">
        <f>(D12-D$25)^2</f>
        <v>2.595679012345689</v>
      </c>
      <c r="N12" s="2">
        <f>M12</f>
        <v>2.595679012345689</v>
      </c>
      <c r="O12">
        <f>B12*D12</f>
        <v>3312</v>
      </c>
      <c r="P12">
        <f>O12</f>
        <v>3312</v>
      </c>
      <c r="Q12" s="4">
        <f t="shared" si="0"/>
        <v>3.5802469135802526</v>
      </c>
      <c r="R12" s="4">
        <f t="shared" si="0"/>
        <v>4.75</v>
      </c>
    </row>
    <row r="13" spans="1:18" x14ac:dyDescent="0.2">
      <c r="A13">
        <v>11</v>
      </c>
      <c r="B13">
        <v>41</v>
      </c>
      <c r="D13" s="2">
        <v>55</v>
      </c>
      <c r="E13" s="2"/>
      <c r="F13" s="2"/>
      <c r="G13">
        <f>B13^2</f>
        <v>1681</v>
      </c>
      <c r="I13" s="2">
        <f>D13^2</f>
        <v>3025</v>
      </c>
      <c r="K13" s="2">
        <f>(B13-B$25)^2</f>
        <v>85.049382716049365</v>
      </c>
      <c r="L13" s="2"/>
      <c r="M13" s="2">
        <f>(D13-D$25)^2</f>
        <v>243.7067901234569</v>
      </c>
      <c r="O13">
        <f>B13*D13</f>
        <v>2255</v>
      </c>
      <c r="Q13" s="4">
        <f t="shared" si="0"/>
        <v>143.96913580246914</v>
      </c>
    </row>
    <row r="14" spans="1:18" x14ac:dyDescent="0.2">
      <c r="A14">
        <v>12</v>
      </c>
      <c r="B14">
        <v>59</v>
      </c>
      <c r="C14">
        <v>59</v>
      </c>
      <c r="D14" s="2">
        <v>82</v>
      </c>
      <c r="E14" s="2">
        <f>D14</f>
        <v>82</v>
      </c>
      <c r="F14" s="2"/>
      <c r="G14">
        <f>B14^2</f>
        <v>3481</v>
      </c>
      <c r="H14">
        <f>G14</f>
        <v>3481</v>
      </c>
      <c r="I14" s="2">
        <f>D14^2</f>
        <v>6724</v>
      </c>
      <c r="J14" s="2">
        <f>I14</f>
        <v>6724</v>
      </c>
      <c r="K14" s="2">
        <f>(B14-B$25)^2</f>
        <v>77.049382716049394</v>
      </c>
      <c r="L14" s="2">
        <f>(C14-C$25)^2</f>
        <v>74.390625</v>
      </c>
      <c r="M14" s="2">
        <f>(D14-D$25)^2</f>
        <v>129.70679012345673</v>
      </c>
      <c r="N14" s="2">
        <f>M14</f>
        <v>129.70679012345673</v>
      </c>
      <c r="O14">
        <f>B14*D14</f>
        <v>4838</v>
      </c>
      <c r="P14">
        <f>O14</f>
        <v>4838</v>
      </c>
      <c r="Q14" s="4">
        <f t="shared" si="0"/>
        <v>99.969135802469111</v>
      </c>
      <c r="R14" s="4">
        <f t="shared" si="0"/>
        <v>94.875</v>
      </c>
    </row>
    <row r="15" spans="1:18" x14ac:dyDescent="0.2">
      <c r="A15">
        <v>13</v>
      </c>
      <c r="B15">
        <v>30</v>
      </c>
      <c r="D15" s="2">
        <v>41</v>
      </c>
      <c r="E15" s="2"/>
      <c r="F15" s="2"/>
      <c r="G15">
        <f>B15^2</f>
        <v>900</v>
      </c>
      <c r="I15" s="2">
        <f>D15^2</f>
        <v>1681</v>
      </c>
      <c r="K15" s="2">
        <f>(B15-B$25)^2</f>
        <v>408.93827160493822</v>
      </c>
      <c r="L15" s="2"/>
      <c r="M15" s="2">
        <f>(D15-D$25)^2</f>
        <v>876.81790123456813</v>
      </c>
      <c r="O15">
        <f>B15*D15</f>
        <v>1230</v>
      </c>
      <c r="Q15" s="4">
        <f t="shared" si="0"/>
        <v>598.80246913580254</v>
      </c>
    </row>
    <row r="16" spans="1:18" x14ac:dyDescent="0.2">
      <c r="A16">
        <v>14</v>
      </c>
      <c r="B16">
        <v>51</v>
      </c>
      <c r="C16">
        <v>51</v>
      </c>
      <c r="D16" s="2">
        <v>74</v>
      </c>
      <c r="E16" s="2">
        <f>D16</f>
        <v>74</v>
      </c>
      <c r="F16" s="2"/>
      <c r="G16">
        <f>B16^2</f>
        <v>2601</v>
      </c>
      <c r="H16">
        <f>G16</f>
        <v>2601</v>
      </c>
      <c r="I16" s="2">
        <f>D16^2</f>
        <v>5476</v>
      </c>
      <c r="J16" s="2">
        <f>I16</f>
        <v>5476</v>
      </c>
      <c r="K16" s="2">
        <f>(B16-B$25)^2</f>
        <v>0.60493827160493951</v>
      </c>
      <c r="L16" s="2">
        <f>(C16-C$25)^2</f>
        <v>0.390625</v>
      </c>
      <c r="M16" s="2">
        <f>(D16-D$25)^2</f>
        <v>11.484567901234547</v>
      </c>
      <c r="N16" s="2">
        <f>M16</f>
        <v>11.484567901234547</v>
      </c>
      <c r="O16">
        <f>B16*D16</f>
        <v>3774</v>
      </c>
      <c r="P16">
        <f>O16</f>
        <v>3774</v>
      </c>
      <c r="Q16" s="4">
        <f t="shared" si="0"/>
        <v>2.6358024691358026</v>
      </c>
      <c r="R16" s="4">
        <f t="shared" si="0"/>
        <v>1.875</v>
      </c>
    </row>
    <row r="17" spans="1:18" x14ac:dyDescent="0.2">
      <c r="A17">
        <v>15</v>
      </c>
      <c r="B17">
        <v>56</v>
      </c>
      <c r="D17" s="2">
        <v>74</v>
      </c>
      <c r="E17" s="2"/>
      <c r="F17" s="2"/>
      <c r="G17">
        <f>B17^2</f>
        <v>3136</v>
      </c>
      <c r="I17" s="2">
        <f>D17^2</f>
        <v>5476</v>
      </c>
      <c r="K17" s="2">
        <f>(B17-B$25)^2</f>
        <v>33.382716049382722</v>
      </c>
      <c r="M17" s="2">
        <f>(D17-D$25)^2</f>
        <v>11.484567901234547</v>
      </c>
      <c r="O17">
        <f>B17*D17</f>
        <v>4144</v>
      </c>
      <c r="Q17" s="4">
        <f t="shared" si="0"/>
        <v>19.580246913580233</v>
      </c>
    </row>
    <row r="18" spans="1:18" x14ac:dyDescent="0.2">
      <c r="A18">
        <v>16</v>
      </c>
      <c r="B18">
        <v>38</v>
      </c>
      <c r="D18" s="2">
        <v>55</v>
      </c>
      <c r="E18" s="2"/>
      <c r="F18" s="2"/>
      <c r="G18">
        <f>B18^2</f>
        <v>1444</v>
      </c>
      <c r="I18" s="2">
        <f>D18^2</f>
        <v>3025</v>
      </c>
      <c r="K18" s="2">
        <f>(B18-B$25)^2</f>
        <v>149.38271604938271</v>
      </c>
      <c r="M18" s="2">
        <f>(D18-D$25)^2</f>
        <v>243.7067901234569</v>
      </c>
      <c r="O18">
        <f>B18*D18</f>
        <v>2090</v>
      </c>
      <c r="Q18" s="4">
        <f t="shared" si="0"/>
        <v>190.80246913580248</v>
      </c>
    </row>
    <row r="19" spans="1:18" x14ac:dyDescent="0.2">
      <c r="A19">
        <v>17</v>
      </c>
      <c r="B19">
        <v>47</v>
      </c>
      <c r="D19" s="2">
        <v>69</v>
      </c>
      <c r="E19" s="2"/>
      <c r="F19" s="2"/>
      <c r="G19">
        <f>B19^2</f>
        <v>2209</v>
      </c>
      <c r="I19" s="2">
        <f>D19^2</f>
        <v>4761</v>
      </c>
      <c r="K19" s="2">
        <f>(B19-B$25)^2</f>
        <v>10.382716049382712</v>
      </c>
      <c r="M19" s="2">
        <f>(D19-D$25)^2</f>
        <v>2.595679012345689</v>
      </c>
      <c r="O19">
        <f>B19*D19</f>
        <v>3243</v>
      </c>
      <c r="Q19" s="4">
        <f t="shared" si="0"/>
        <v>5.1913580246913673</v>
      </c>
    </row>
    <row r="20" spans="1:18" x14ac:dyDescent="0.2">
      <c r="A20">
        <v>18</v>
      </c>
      <c r="B20">
        <v>33</v>
      </c>
      <c r="D20" s="2">
        <v>50</v>
      </c>
      <c r="E20" s="2"/>
      <c r="F20" s="2"/>
      <c r="G20">
        <f>B20^2</f>
        <v>1089</v>
      </c>
      <c r="I20" s="2">
        <f>D20^2</f>
        <v>2500</v>
      </c>
      <c r="K20" s="2">
        <f>(B20-B$25)^2</f>
        <v>296.60493827160491</v>
      </c>
      <c r="M20" s="2">
        <f>(D20-D$25)^2</f>
        <v>424.81790123456801</v>
      </c>
      <c r="O20">
        <f>B20*D20</f>
        <v>1650</v>
      </c>
      <c r="Q20" s="4">
        <f t="shared" si="0"/>
        <v>354.96913580246917</v>
      </c>
    </row>
    <row r="21" spans="1:18" x14ac:dyDescent="0.2">
      <c r="B21" s="7">
        <f>SUM(B3:B20)</f>
        <v>904</v>
      </c>
      <c r="C21" s="7">
        <f t="shared" ref="C21:E21" si="2">SUM(C3:C20)</f>
        <v>403</v>
      </c>
      <c r="D21" s="7">
        <f t="shared" si="2"/>
        <v>1271</v>
      </c>
      <c r="E21" s="7">
        <f t="shared" si="2"/>
        <v>568</v>
      </c>
      <c r="F21" s="4"/>
      <c r="G21" s="7">
        <f>SUM(G3:G20)</f>
        <v>48082</v>
      </c>
      <c r="H21" s="7">
        <f>SUM(H3:H20)</f>
        <v>20757</v>
      </c>
      <c r="I21" s="7">
        <f>SUM(I3:I20)</f>
        <v>94237</v>
      </c>
      <c r="J21" s="7">
        <f>SUM(J3:J20)</f>
        <v>41024</v>
      </c>
      <c r="K21" s="7">
        <f>SUM(K3:K20)</f>
        <v>2681.1111111111122</v>
      </c>
      <c r="L21" s="7">
        <f>SUM(L3:L20)</f>
        <v>455.875</v>
      </c>
      <c r="M21" s="7">
        <f>SUM(M3:M20)</f>
        <v>4490.2777777777774</v>
      </c>
      <c r="N21" s="7">
        <f>SUM(N3:N20)</f>
        <v>697.20987654320982</v>
      </c>
      <c r="O21" s="7">
        <f>SUM(O3:O20)</f>
        <v>67238</v>
      </c>
      <c r="P21" s="7">
        <f>SUM(P3:P20)</f>
        <v>29159</v>
      </c>
      <c r="Q21" s="7">
        <f>SUM(Q3:Q20)</f>
        <v>3405.5555555555552</v>
      </c>
      <c r="R21" s="7">
        <f>SUM(R3:R20)</f>
        <v>546</v>
      </c>
    </row>
    <row r="22" spans="1:18" x14ac:dyDescent="0.2">
      <c r="E22" s="6"/>
      <c r="G22" s="2"/>
      <c r="H22" s="5"/>
      <c r="M22" s="2"/>
      <c r="Q22" s="4">
        <f>Q21/18</f>
        <v>189.19753086419752</v>
      </c>
    </row>
    <row r="25" spans="1:18" x14ac:dyDescent="0.2">
      <c r="A25" s="8" t="s">
        <v>11</v>
      </c>
      <c r="B25" s="4">
        <f>AVERAGE(B3:B20)</f>
        <v>50.222222222222221</v>
      </c>
      <c r="C25" s="4">
        <f t="shared" ref="C25:E25" si="3">AVERAGE(C3:C20)</f>
        <v>50.375</v>
      </c>
      <c r="D25" s="4">
        <f t="shared" si="3"/>
        <v>70.611111111111114</v>
      </c>
      <c r="E25" s="4">
        <f t="shared" si="3"/>
        <v>71</v>
      </c>
      <c r="G25" s="2"/>
      <c r="H25" s="1"/>
    </row>
    <row r="26" spans="1:18" x14ac:dyDescent="0.2">
      <c r="A26" s="8" t="s">
        <v>12</v>
      </c>
      <c r="B26" s="4">
        <f>_xlfn.VAR.P(B3:B20)</f>
        <v>148.95061728395061</v>
      </c>
      <c r="C26" s="4"/>
      <c r="D26" s="4">
        <f>_xlfn.VAR.P(D3:D20)</f>
        <v>249.45987654320987</v>
      </c>
      <c r="E26" s="4"/>
    </row>
    <row r="27" spans="1:18" x14ac:dyDescent="0.2">
      <c r="A27" s="8" t="s">
        <v>13</v>
      </c>
      <c r="B27" s="4"/>
      <c r="C27" s="4">
        <f>_xlfn.VAR.S(C3:C20)</f>
        <v>65.125</v>
      </c>
      <c r="D27" s="4"/>
      <c r="E27" s="4">
        <f>_xlfn.VAR.S(E3:E20)</f>
        <v>99.428571428571431</v>
      </c>
    </row>
    <row r="28" spans="1:18" x14ac:dyDescent="0.2">
      <c r="A28" s="8" t="s">
        <v>14</v>
      </c>
      <c r="B28" s="4">
        <f>_xlfn.COVARIANCE.P(B3:B20,D3:D20)</f>
        <v>189.19753086419752</v>
      </c>
      <c r="C28" s="4"/>
      <c r="D28" s="4"/>
      <c r="E28" s="4"/>
    </row>
    <row r="29" spans="1:18" x14ac:dyDescent="0.2">
      <c r="A29" s="8" t="s">
        <v>15</v>
      </c>
      <c r="B29" s="4"/>
      <c r="C29" s="4">
        <f>_xlfn.COVARIANCE.S(C3:C20,E3:E20)</f>
        <v>78</v>
      </c>
      <c r="D29" s="4"/>
      <c r="E29" s="4"/>
    </row>
    <row r="30" spans="1:18" x14ac:dyDescent="0.2">
      <c r="A30" s="8" t="s">
        <v>16</v>
      </c>
      <c r="B30" s="9">
        <f>CORREL(B3:B20,D3:D20)</f>
        <v>0.98150826063674101</v>
      </c>
      <c r="C30" s="5"/>
    </row>
    <row r="31" spans="1:18" x14ac:dyDescent="0.2">
      <c r="A31" s="8" t="s">
        <v>17</v>
      </c>
      <c r="B31" s="1">
        <f>CORREL(C3:C20,E3:E20)</f>
        <v>0.96931544930811353</v>
      </c>
      <c r="C31" s="5"/>
    </row>
    <row r="32" spans="1:18" x14ac:dyDescent="0.2">
      <c r="B32" s="5"/>
      <c r="C32" s="5"/>
    </row>
  </sheetData>
  <mergeCells count="7">
    <mergeCell ref="O1:P1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estadisticos-basicos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2020-08-06T03:16:33Z</dcterms:created>
  <dcterms:modified xsi:type="dcterms:W3CDTF">2020-08-09T21:05:22Z</dcterms:modified>
</cp:coreProperties>
</file>