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C94A469-D20F-450D-A6D9-88F7ED8205C3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8" l="1"/>
  <c r="H2" i="8"/>
  <c r="V3" i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3" i="8" s="1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Z28" i="8" l="1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<sst xmlns="http://schemas.openxmlformats.org/spreadsheetml/2006/main" count="1075" uniqueCount="605">
  <si>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</si>
  <si>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</si>
  <si>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</si>
  <si>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</si>
  <si>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</si>
  <si>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</si>
  <si>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</si>
  <si>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</si>
  <si>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</si>
  <si>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</si>
  <si>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</si>
  <si>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</si>
  <si>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</si>
  <si>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</si>
  <si>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</si>
  <si>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</si>
  <si>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</si>
  <si>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</si>
  <si>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</si>
  <si>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</si>
  <si>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</si>
  <si>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</si>
  <si>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</si>
  <si>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</si>
  <si>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</si>
  <si>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</si>
  <si>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</si>
  <si>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</si>
  <si>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</si>
  <si>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</si>
  <si>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</si>
  <si>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</si>
  <si>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</si>
  <si>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</si>
  <si>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</si>
  <si>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</si>
  <si>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</si>
  <si>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</si>
  <si>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</si>
  <si>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</si>
  <si>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</si>
  <si>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</si>
  <si>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</si>
  <si>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</si>
  <si>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</si>
  <si>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</si>
  <si>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</si>
  <si>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</si>
  <si>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</si>
  <si>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</si>
  <si>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</si>
  <si>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</si>
  <si>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</si>
  <si>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</si>
  <si>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</si>
  <si>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</si>
  <si>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</si>
  <si>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</si>
  <si>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</si>
  <si>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</si>
  <si>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</si>
  <si>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</si>
  <si>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</si>
  <si>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</si>
  <si>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</si>
  <si>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</si>
  <si>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</si>
  <si>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</si>
  <si>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</si>
  <si>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</si>
  <si>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</si>
  <si>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</si>
  <si>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</si>
  <si>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</si>
  <si>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</si>
  <si>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</si>
  <si>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</si>
  <si>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</si>
  <si>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</si>
  <si>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</si>
  <si>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</si>
  <si>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</si>
  <si>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</si>
  <si>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</si>
  <si>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</si>
  <si>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</si>
  <si>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</si>
  <si>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</si>
  <si>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</si>
  <si>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</si>
  <si>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</si>
  <si>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</si>
  <si>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</si>
  <si>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</si>
  <si>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</si>
  <si>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</si>
  <si>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</si>
  <si>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</si>
  <si>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</si>
  <si>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</si>
  <si>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</si>
  <si>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</si>
  <si>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</si>
  <si>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</si>
  <si>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</si>
  <si>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</si>
  <si>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</si>
  <si>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</si>
  <si>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</si>
  <si>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</si>
  <si>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</si>
  <si>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</si>
  <si>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</si>
  <si>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</si>
  <si>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</si>
  <si>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</si>
  <si>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</si>
  <si>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</si>
  <si>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</si>
  <si>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</si>
  <si>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</si>
  <si>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</si>
  <si>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</si>
  <si>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</si>
  <si>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</si>
  <si>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</si>
  <si>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</si>
  <si>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</si>
  <si>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</si>
  <si>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</si>
  <si>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</si>
  <si>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</si>
  <si>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</si>
  <si>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</si>
  <si>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</si>
  <si>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</si>
  <si>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</si>
  <si>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</si>
  <si>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</si>
  <si>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</si>
  <si>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</si>
  <si>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</si>
  <si>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</si>
  <si>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</si>
  <si>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</si>
  <si>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</si>
  <si>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</si>
  <si>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</si>
  <si>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</si>
  <si>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</si>
  <si>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</si>
  <si>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</si>
  <si>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</si>
  <si>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</si>
  <si>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</si>
  <si>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</si>
  <si>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</si>
  <si>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</si>
  <si>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</si>
  <si>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</si>
  <si>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</si>
  <si>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</si>
  <si>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</si>
  <si>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</si>
  <si>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</si>
  <si>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</si>
  <si>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</si>
  <si>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</si>
  <si>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</si>
  <si>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</si>
  <si>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</si>
  <si>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</si>
  <si>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</si>
  <si>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</si>
  <si>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</si>
  <si>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</si>
  <si>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</si>
  <si>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</si>
  <si>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</si>
  <si>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</si>
  <si>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</si>
  <si>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</si>
  <si>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</si>
  <si>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</si>
  <si>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</si>
  <si>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</si>
  <si>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</si>
  <si>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</si>
  <si>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</si>
  <si>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</si>
  <si>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</si>
  <si>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</si>
  <si>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</si>
  <si>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</si>
  <si>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</si>
  <si>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</si>
  <si>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</si>
  <si>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</si>
  <si>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</si>
  <si>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</si>
  <si>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</si>
  <si>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</si>
  <si>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</si>
  <si>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</si>
  <si>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</si>
  <si>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</si>
  <si>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</si>
  <si>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</si>
  <si>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</si>
  <si>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</si>
  <si>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</si>
  <si>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</si>
  <si>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</si>
  <si>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</si>
  <si>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</si>
  <si>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</si>
  <si>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</si>
  <si>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</si>
  <si>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</si>
  <si>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</si>
  <si>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</si>
  <si>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</si>
  <si>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</si>
  <si>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</si>
  <si>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</si>
  <si>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</si>
  <si>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</si>
  <si>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</si>
  <si>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</si>
  <si>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</si>
  <si>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</si>
  <si>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</si>
  <si>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</si>
  <si>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</si>
  <si>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</si>
  <si>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</si>
  <si>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</si>
  <si>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</si>
  <si>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</si>
  <si>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</si>
  <si>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</si>
  <si>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</si>
  <si>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</si>
  <si>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</si>
  <si>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</si>
  <si>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</si>
  <si>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</si>
  <si>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</si>
  <si>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</si>
  <si>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</si>
  <si>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</si>
  <si>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</si>
  <si>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</si>
  <si>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</si>
  <si>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</si>
  <si>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</si>
  <si>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</si>
  <si>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</si>
  <si>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</si>
  <si>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</si>
  <si>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</si>
  <si>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</si>
  <si>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</si>
  <si>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</si>
  <si>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</si>
  <si>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</si>
  <si>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</si>
  <si>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</si>
  <si>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</si>
  <si>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</si>
  <si>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</si>
  <si>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</si>
  <si>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</si>
  <si>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</si>
  <si>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</si>
  <si>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</si>
  <si>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</si>
  <si>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</si>
  <si>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</si>
  <si>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</si>
  <si>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</si>
  <si>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</si>
  <si>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</si>
  <si>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</si>
  <si>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</si>
  <si>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</si>
  <si>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</si>
  <si>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</si>
  <si>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</si>
  <si>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</si>
  <si>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</si>
  <si>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</si>
  <si>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</si>
  <si>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</si>
  <si>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</si>
  <si>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</si>
  <si>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</si>
  <si>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</si>
  <si>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</si>
  <si>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</si>
  <si>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</si>
  <si>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</si>
  <si>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</si>
  <si>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</si>
  <si>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</si>
  <si>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</si>
  <si>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</si>
  <si>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</si>
  <si>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</si>
  <si>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</si>
  <si>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</si>
  <si>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</si>
  <si>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</si>
  <si>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</si>
  <si>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</si>
  <si>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</si>
  <si>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</si>
  <si>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</si>
  <si>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</si>
  <si>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</si>
  <si>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</si>
  <si>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</si>
  <si>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</si>
  <si>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</si>
  <si>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</si>
  <si>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</si>
  <si>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</si>
  <si>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</si>
  <si>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</si>
  <si>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</si>
  <si>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</si>
  <si>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</si>
  <si>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</si>
  <si>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</si>
  <si>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</si>
  <si>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</si>
  <si>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</si>
  <si>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</si>
  <si>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</si>
  <si>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</si>
  <si>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</si>
  <si>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</si>
  <si>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</si>
  <si>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</si>
  <si>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</si>
  <si>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</si>
  <si>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</si>
  <si>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</si>
  <si>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</si>
  <si>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</si>
  <si>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</si>
  <si>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</si>
  <si>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</si>
  <si>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</si>
  <si>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</si>
  <si>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</si>
  <si>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</si>
  <si>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</si>
  <si>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</si>
  <si>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</si>
  <si>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</si>
  <si>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</si>
  <si>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</si>
  <si>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</si>
  <si>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</si>
  <si>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</si>
  <si>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</si>
  <si>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</si>
  <si>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</si>
  <si>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</si>
  <si>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</si>
  <si>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</si>
  <si>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</si>
  <si>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</si>
  <si>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</si>
  <si>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</si>
  <si>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</si>
  <si>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</si>
  <si>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</si>
  <si>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</si>
  <si>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</si>
  <si>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</si>
  <si>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</si>
  <si>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</si>
  <si>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</si>
  <si>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</si>
  <si>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</si>
  <si>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</si>
  <si>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</si>
  <si>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</si>
  <si>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</si>
  <si>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</si>
  <si>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</si>
  <si>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</si>
  <si>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</si>
  <si>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</si>
  <si>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</si>
  <si>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</si>
  <si>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</si>
  <si>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</si>
  <si>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</si>
  <si>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</si>
  <si>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</si>
  <si>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</si>
  <si>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</si>
  <si>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</si>
  <si>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</si>
  <si>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</si>
  <si>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</si>
  <si>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</si>
  <si>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</si>
  <si>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</si>
  <si>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</si>
  <si>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</si>
  <si>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</si>
  <si>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</si>
  <si>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</si>
  <si>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</si>
  <si>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</si>
  <si>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</si>
  <si>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</si>
  <si>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</si>
  <si>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</si>
  <si>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</si>
  <si>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</si>
  <si>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</si>
  <si>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</si>
  <si>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</si>
  <si>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</si>
  <si>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</si>
  <si>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</si>
  <si>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</si>
  <si>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</si>
  <si>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</si>
  <si>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</si>
  <si>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</si>
  <si>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</si>
  <si>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</si>
  <si>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</si>
  <si>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</si>
  <si>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</si>
  <si>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</si>
  <si>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</si>
  <si>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</si>
  <si>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</si>
  <si>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</si>
  <si>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</si>
  <si>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</si>
  <si>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</si>
  <si>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</si>
  <si>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</si>
  <si>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</si>
  <si>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</si>
  <si>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</si>
  <si>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</si>
  <si>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</si>
  <si>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</si>
  <si>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</si>
  <si>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</si>
  <si>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</si>
  <si>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</si>
  <si>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</si>
  <si>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</si>
  <si>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</si>
  <si>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</si>
  <si>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</si>
  <si>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</si>
  <si>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</si>
  <si>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</si>
  <si>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</si>
  <si>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</si>
  <si>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</si>
  <si>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</si>
  <si>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</si>
  <si>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</si>
  <si>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</si>
  <si>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</si>
  <si>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</si>
  <si>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</si>
  <si>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</si>
  <si>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</si>
  <si>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</si>
  <si>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</si>
  <si>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</si>
  <si>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</si>
  <si>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</si>
  <si>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</si>
  <si>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</si>
  <si>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</si>
  <si>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</si>
  <si>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</si>
  <si>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</si>
  <si>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</si>
  <si>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</si>
  <si>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</si>
  <si>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</si>
  <si>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</si>
  <si>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</si>
  <si>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</si>
  <si>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</si>
  <si>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</si>
  <si>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</si>
  <si>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</si>
  <si>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</si>
  <si>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</si>
  <si>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</si>
  <si>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</si>
  <si>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</si>
  <si>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</si>
  <si>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</si>
  <si>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</si>
  <si>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</si>
  <si>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</si>
  <si>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</si>
  <si>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</si>
  <si>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</si>
  <si>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</si>
  <si>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</si>
  <si>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</si>
  <si>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</si>
  <si>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</si>
  <si>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</si>
  <si>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</si>
  <si>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</si>
  <si>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</si>
  <si>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</si>
  <si>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</si>
  <si>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</si>
  <si>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</si>
  <si>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</si>
  <si>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</si>
  <si>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</si>
  <si>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</si>
  <si>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</si>
  <si>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</si>
  <si>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</si>
  <si>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</si>
  <si>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</si>
  <si>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</si>
  <si>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</si>
  <si>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</si>
  <si>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</si>
  <si>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</si>
  <si>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</si>
  <si>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</si>
  <si>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</si>
  <si>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</si>
  <si>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</si>
  <si>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</si>
  <si>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</si>
  <si>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</si>
  <si>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</si>
  <si>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</si>
  <si>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</si>
  <si>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</si>
  <si>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</si>
  <si>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</si>
  <si>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</si>
  <si>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</si>
  <si>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</si>
  <si>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</si>
  <si>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</si>
  <si>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</si>
  <si>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</si>
  <si>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</si>
  <si>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</si>
  <si>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</si>
  <si>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</si>
  <si>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</si>
  <si>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</si>
  <si>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</si>
  <si>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</si>
  <si>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</si>
  <si>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</si>
  <si>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</si>
  <si>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</si>
  <si>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</si>
  <si>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</si>
  <si>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</si>
  <si>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</si>
  <si>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</si>
  <si>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</si>
  <si>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</si>
  <si>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</si>
  <si>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</si>
  <si>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</si>
  <si>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</si>
  <si>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</si>
  <si>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</si>
  <si>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</si>
  <si>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</si>
  <si>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</si>
  <si>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</si>
  <si>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</si>
  <si>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</si>
  <si>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</si>
  <si>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</si>
  <si>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</si>
  <si>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</si>
  <si>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</si>
  <si>
    <t>!M_15_NOC_X_Spouse_X_Drive_Media_X39X</t>
  </si>
  <si>
    <t>!M_25_NOC_X_EmployerLeft_PM_X_Drive_RJ</t>
  </si>
  <si>
    <t>!M_25_NOC_X_EmployerLeft_PS_X_Drive_RJ</t>
  </si>
  <si>
    <t>!M_25_NOC_X_EmployerLeft_PY_X_Drive_RJ</t>
  </si>
  <si>
    <t>FuelW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</si>
</sst>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7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3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50" borderId="4" xfId="0" applyFont="1" applyFill="1" applyBorder="1" applyAlignment="1"/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8" sqref="W8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9"/>
    <col min="14" max="14" width="12.5703125" style="266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20" t="s">
        <v>0</v>
      </c>
      <c r="D2" s="418" t="s">
        <v>1</v>
      </c>
      <c r="E2" s="418" t="s">
        <v>2</v>
      </c>
      <c r="F2" s="106" t="s">
        <v>3</v>
      </c>
      <c r="G2" s="126" t="s">
        <v>4</v>
      </c>
      <c r="H2" s="126" t="s">
        <v>5</v>
      </c>
      <c r="I2" s="425" t="s">
        <v>6</v>
      </c>
      <c r="J2" s="531" t="s">
        <v>7</v>
      </c>
      <c r="K2" s="532"/>
      <c r="L2" s="1" t="s">
        <v>8</v>
      </c>
      <c r="M2" s="340" t="s">
        <v>9</v>
      </c>
      <c r="N2" s="370" t="s">
        <v>10</v>
      </c>
      <c r="O2" s="533" t="s">
        <v>385</v>
      </c>
      <c r="P2" s="534"/>
      <c r="Q2" s="535"/>
      <c r="R2" s="535"/>
      <c r="S2" s="535"/>
      <c r="T2" s="536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28"/>
      <c r="E3" s="358"/>
      <c r="F3" s="275" t="s">
        <v>69</v>
      </c>
      <c r="G3" s="2" t="s">
        <v>402</v>
      </c>
      <c r="H3" s="2" t="s">
        <v>329</v>
      </c>
      <c r="I3" s="61"/>
      <c r="J3" s="286"/>
      <c r="K3" s="287"/>
      <c r="L3" s="283" t="s">
        <v>15</v>
      </c>
      <c r="M3" s="341">
        <v>45275</v>
      </c>
      <c r="N3" s="61" t="s">
        <v>12</v>
      </c>
      <c r="O3" s="6"/>
      <c r="P3" s="326">
        <v>1</v>
      </c>
      <c r="Q3" s="19" t="s">
        <v>208</v>
      </c>
      <c r="R3" s="100" t="s">
        <v>42</v>
      </c>
      <c r="S3" s="177">
        <v>0</v>
      </c>
      <c r="T3" s="537"/>
      <c r="U3" s="19" t="s">
        <v>592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29"/>
      <c r="E4" s="61"/>
      <c r="F4" s="380" t="s">
        <v>42</v>
      </c>
      <c r="G4" s="2"/>
      <c r="H4" s="2"/>
      <c r="I4" s="266"/>
      <c r="J4" s="295"/>
      <c r="K4" s="296"/>
      <c r="L4" s="297"/>
      <c r="M4" s="341"/>
      <c r="N4" s="381" t="s">
        <v>26</v>
      </c>
      <c r="O4" s="6"/>
      <c r="P4" s="327"/>
      <c r="S4" s="6"/>
      <c r="T4" s="537"/>
    </row>
    <row r="5" spans="2:22" ht="15.75" thickBot="1" x14ac:dyDescent="0.3">
      <c r="B5" s="2" t="s">
        <v>414</v>
      </c>
      <c r="C5" s="169" t="s">
        <v>16</v>
      </c>
      <c r="D5" s="530"/>
      <c r="F5" s="384" t="s">
        <v>42</v>
      </c>
      <c r="G5" s="2" t="s">
        <v>402</v>
      </c>
      <c r="H5" s="2"/>
      <c r="I5" s="61"/>
      <c r="J5" s="183"/>
      <c r="K5" s="148"/>
      <c r="L5" s="284"/>
      <c r="M5" s="341">
        <v>45275</v>
      </c>
      <c r="N5" s="386" t="s">
        <v>522</v>
      </c>
      <c r="P5" s="517"/>
      <c r="T5" s="537"/>
      <c r="U5" s="212" t="s">
        <v>228</v>
      </c>
      <c r="V5" s="19">
        <v>5400</v>
      </c>
    </row>
    <row r="6" spans="2:22" ht="15.75" thickBot="1" x14ac:dyDescent="0.3">
      <c r="B6" s="2" t="s">
        <v>420</v>
      </c>
      <c r="C6" s="169" t="s">
        <v>16</v>
      </c>
      <c r="D6" s="394"/>
      <c r="E6" s="61"/>
      <c r="F6" s="385"/>
      <c r="G6" s="2" t="s">
        <v>21</v>
      </c>
      <c r="H6" s="2" t="s">
        <v>329</v>
      </c>
      <c r="I6" s="61"/>
      <c r="J6" s="183"/>
      <c r="K6" s="148"/>
      <c r="L6" s="285" t="s">
        <v>423</v>
      </c>
      <c r="M6" s="341">
        <v>45275</v>
      </c>
      <c r="N6" s="390" t="s">
        <v>522</v>
      </c>
      <c r="P6" s="517"/>
      <c r="Q6" s="16"/>
      <c r="R6" s="6"/>
      <c r="T6" s="537"/>
    </row>
    <row r="7" spans="2:22" ht="15.75" thickBot="1" x14ac:dyDescent="0.3">
      <c r="B7" s="217" t="s">
        <v>373</v>
      </c>
      <c r="C7" s="169" t="s">
        <v>17</v>
      </c>
      <c r="D7" s="61"/>
      <c r="E7" s="61"/>
      <c r="F7" s="275" t="s">
        <v>433</v>
      </c>
      <c r="G7" s="2" t="s">
        <v>21</v>
      </c>
      <c r="H7" s="2" t="s">
        <v>572</v>
      </c>
      <c r="I7" s="61"/>
      <c r="J7" s="292"/>
      <c r="K7" s="293"/>
      <c r="L7" s="285"/>
      <c r="M7" s="389"/>
      <c r="N7" s="61" t="s">
        <v>18</v>
      </c>
      <c r="P7" s="517"/>
      <c r="Q7" s="16"/>
      <c r="R7" s="6"/>
      <c r="T7" s="537"/>
    </row>
    <row r="8" spans="2:22" ht="15.75" thickBot="1" x14ac:dyDescent="0.3">
      <c r="B8" s="2" t="s">
        <v>450</v>
      </c>
      <c r="C8" s="455" t="s">
        <v>14</v>
      </c>
      <c r="D8" s="61"/>
      <c r="E8" s="61"/>
      <c r="F8" s="391" t="s">
        <v>42</v>
      </c>
      <c r="G8" s="2" t="s">
        <v>21</v>
      </c>
      <c r="H8" s="2"/>
      <c r="I8" s="61"/>
      <c r="J8" s="288"/>
      <c r="K8" s="289"/>
      <c r="L8" s="274"/>
      <c r="M8" s="388"/>
      <c r="N8" s="61" t="s">
        <v>18</v>
      </c>
      <c r="P8" s="517"/>
      <c r="Q8" s="16"/>
      <c r="R8" s="6"/>
      <c r="T8" s="537"/>
    </row>
    <row r="9" spans="2:22" ht="15.75" thickBot="1" x14ac:dyDescent="0.3">
      <c r="B9" s="3" t="s">
        <v>425</v>
      </c>
      <c r="C9" s="455" t="s">
        <v>14</v>
      </c>
      <c r="D9" s="61"/>
      <c r="E9" s="61"/>
      <c r="F9" s="298" t="s">
        <v>229</v>
      </c>
      <c r="G9" s="2" t="s">
        <v>21</v>
      </c>
      <c r="H9" s="2" t="s">
        <v>572</v>
      </c>
      <c r="I9" s="61"/>
      <c r="J9" s="290"/>
      <c r="K9" s="291"/>
      <c r="L9" s="211" t="s">
        <v>15</v>
      </c>
      <c r="M9" s="379">
        <v>45275</v>
      </c>
      <c r="N9" s="358"/>
      <c r="O9" s="515" t="s">
        <v>44</v>
      </c>
      <c r="P9" s="517"/>
      <c r="T9" s="537"/>
    </row>
    <row r="10" spans="2:22" ht="15.75" thickBot="1" x14ac:dyDescent="0.3">
      <c r="B10" s="2" t="s">
        <v>374</v>
      </c>
      <c r="C10" s="169" t="s">
        <v>17</v>
      </c>
      <c r="D10" s="61"/>
      <c r="F10" s="380"/>
      <c r="G10" s="2" t="s">
        <v>21</v>
      </c>
      <c r="H10" s="2" t="s">
        <v>572</v>
      </c>
      <c r="I10" s="61"/>
      <c r="J10" s="290"/>
      <c r="K10" s="291"/>
      <c r="L10" s="16" t="s">
        <v>15</v>
      </c>
      <c r="M10" s="379">
        <v>45275</v>
      </c>
      <c r="N10" s="386" t="s">
        <v>522</v>
      </c>
      <c r="P10" s="517"/>
      <c r="T10" s="537"/>
    </row>
    <row r="11" spans="2:22" ht="15.75" thickBot="1" x14ac:dyDescent="0.3">
      <c r="B11" s="2" t="s">
        <v>372</v>
      </c>
      <c r="C11" s="455" t="s">
        <v>17</v>
      </c>
      <c r="D11" s="61"/>
      <c r="E11" s="61"/>
      <c r="F11" s="34" t="s">
        <v>404</v>
      </c>
      <c r="G11" s="2" t="s">
        <v>21</v>
      </c>
      <c r="H11" s="2" t="s">
        <v>572</v>
      </c>
      <c r="I11" s="358"/>
      <c r="J11" s="288"/>
      <c r="K11" s="289"/>
      <c r="L11" s="16" t="s">
        <v>15</v>
      </c>
      <c r="M11" s="379">
        <v>45275</v>
      </c>
      <c r="N11" s="382" t="s">
        <v>18</v>
      </c>
      <c r="P11" s="517"/>
      <c r="Q11" s="16"/>
      <c r="R11" s="142"/>
      <c r="T11" s="537"/>
      <c r="U11" s="212" t="s">
        <v>227</v>
      </c>
      <c r="V11" s="64">
        <v>90</v>
      </c>
    </row>
    <row r="12" spans="2:22" ht="15.75" thickBot="1" x14ac:dyDescent="0.3">
      <c r="B12" s="265" t="s">
        <v>451</v>
      </c>
      <c r="C12" s="455" t="s">
        <v>361</v>
      </c>
      <c r="D12" s="61"/>
      <c r="E12" s="498"/>
      <c r="F12" s="380" t="s">
        <v>42</v>
      </c>
      <c r="G12" s="2"/>
      <c r="H12" s="2"/>
      <c r="I12" s="61"/>
      <c r="J12" s="288"/>
      <c r="K12" s="289"/>
      <c r="L12" s="16"/>
      <c r="M12" s="379"/>
      <c r="N12" s="383" t="s">
        <v>26</v>
      </c>
      <c r="P12" s="517"/>
      <c r="Q12" s="16"/>
      <c r="R12" s="142"/>
      <c r="T12" s="537"/>
    </row>
    <row r="13" spans="2:22" ht="15.75" thickBot="1" x14ac:dyDescent="0.3">
      <c r="B13" s="265" t="s">
        <v>360</v>
      </c>
      <c r="C13" s="169" t="s">
        <v>361</v>
      </c>
      <c r="D13" s="61"/>
      <c r="E13" s="61" t="s">
        <v>571</v>
      </c>
      <c r="F13" s="275" t="s">
        <v>370</v>
      </c>
      <c r="G13" s="2" t="s">
        <v>402</v>
      </c>
      <c r="H13" s="2" t="s">
        <v>572</v>
      </c>
      <c r="I13" s="61"/>
      <c r="J13" s="184"/>
      <c r="K13" s="149"/>
      <c r="L13" s="360" t="s">
        <v>15</v>
      </c>
      <c r="M13" s="379">
        <v>45275</v>
      </c>
      <c r="N13" s="387" t="s">
        <v>522</v>
      </c>
      <c r="P13" s="517"/>
      <c r="T13" s="537"/>
    </row>
    <row r="14" spans="2:22" ht="15.75" thickBot="1" x14ac:dyDescent="0.3">
      <c r="P14" s="517"/>
      <c r="T14" s="537"/>
    </row>
    <row r="15" spans="2:22" ht="15.75" thickBot="1" x14ac:dyDescent="0.3">
      <c r="B15" s="2" t="s">
        <v>19</v>
      </c>
      <c r="C15" s="521" t="s">
        <v>20</v>
      </c>
      <c r="D15" s="61"/>
      <c r="E15" s="66"/>
      <c r="F15" s="34" t="s">
        <v>570</v>
      </c>
      <c r="G15" s="136" t="s">
        <v>21</v>
      </c>
      <c r="H15" s="2" t="s">
        <v>572</v>
      </c>
      <c r="I15" s="61"/>
      <c r="J15" s="136"/>
      <c r="K15" s="135"/>
      <c r="L15" s="137" t="s">
        <v>15</v>
      </c>
      <c r="M15" s="525">
        <v>45275</v>
      </c>
      <c r="N15" s="528" t="s">
        <v>22</v>
      </c>
      <c r="O15" s="515" t="s">
        <v>44</v>
      </c>
      <c r="P15" s="517"/>
      <c r="S15" s="6"/>
      <c r="T15" s="537"/>
    </row>
    <row r="16" spans="2:22" ht="15.75" thickBot="1" x14ac:dyDescent="0.3">
      <c r="B16" s="496" t="s">
        <v>377</v>
      </c>
      <c r="C16" s="522" t="s">
        <v>11</v>
      </c>
      <c r="D16" s="393"/>
      <c r="E16" s="266"/>
      <c r="F16" s="276" t="s">
        <v>396</v>
      </c>
      <c r="G16" s="136" t="s">
        <v>21</v>
      </c>
      <c r="H16" s="2" t="s">
        <v>572</v>
      </c>
      <c r="I16" s="61"/>
      <c r="J16" s="201"/>
      <c r="K16" s="138"/>
      <c r="L16" s="202" t="s">
        <v>15</v>
      </c>
      <c r="M16" s="526"/>
      <c r="N16" s="529"/>
      <c r="P16" s="517"/>
      <c r="T16" s="537"/>
    </row>
    <row r="17" spans="2:22" ht="15.75" thickBot="1" x14ac:dyDescent="0.3">
      <c r="B17" s="2" t="s">
        <v>224</v>
      </c>
      <c r="C17" s="521" t="s">
        <v>23</v>
      </c>
      <c r="D17" s="61"/>
      <c r="E17" s="498"/>
      <c r="F17" s="21" t="s">
        <v>225</v>
      </c>
      <c r="G17" s="211" t="s">
        <v>397</v>
      </c>
      <c r="H17" s="2" t="s">
        <v>371</v>
      </c>
      <c r="I17" s="419" t="s">
        <v>20</v>
      </c>
      <c r="J17" s="139"/>
      <c r="K17" s="140"/>
      <c r="L17" s="135" t="s">
        <v>15</v>
      </c>
      <c r="M17" s="527"/>
      <c r="N17" s="530"/>
      <c r="O17" s="515" t="s">
        <v>44</v>
      </c>
      <c r="P17" s="327">
        <v>1</v>
      </c>
      <c r="Q17" s="19" t="s">
        <v>208</v>
      </c>
      <c r="R17" s="100" t="s">
        <v>42</v>
      </c>
      <c r="S17" s="177">
        <v>0</v>
      </c>
      <c r="T17" s="537"/>
    </row>
    <row r="18" spans="2:22" ht="15.75" thickBot="1" x14ac:dyDescent="0.3">
      <c r="P18" s="517"/>
      <c r="T18" s="537"/>
    </row>
    <row r="19" spans="2:22" ht="15.75" thickBot="1" x14ac:dyDescent="0.3">
      <c r="B19" s="2" t="s">
        <v>405</v>
      </c>
      <c r="C19" s="169" t="s">
        <v>368</v>
      </c>
      <c r="D19" s="419" t="s">
        <v>20</v>
      </c>
      <c r="E19" s="497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25">
        <v>45275</v>
      </c>
      <c r="N19" s="424" t="s">
        <v>522</v>
      </c>
      <c r="P19" s="517"/>
      <c r="T19" s="537"/>
    </row>
    <row r="20" spans="2:22" ht="15.75" thickBot="1" x14ac:dyDescent="0.3">
      <c r="B20" s="250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572</v>
      </c>
      <c r="I20" s="61"/>
      <c r="J20" s="167"/>
      <c r="K20" s="8"/>
      <c r="L20" s="7" t="s">
        <v>25</v>
      </c>
      <c r="M20" s="526"/>
      <c r="N20" s="413" t="s">
        <v>26</v>
      </c>
      <c r="P20" s="517"/>
      <c r="T20" s="537"/>
    </row>
    <row r="21" spans="2:22" ht="15.75" thickBot="1" x14ac:dyDescent="0.3">
      <c r="B21" s="250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572</v>
      </c>
      <c r="I21" s="61"/>
      <c r="J21" s="8"/>
      <c r="K21" s="8"/>
      <c r="L21" s="7" t="s">
        <v>29</v>
      </c>
      <c r="M21" s="526"/>
      <c r="N21" s="413" t="s">
        <v>18</v>
      </c>
      <c r="P21" s="517"/>
      <c r="T21" s="537"/>
      <c r="U21" s="523" t="s">
        <v>226</v>
      </c>
      <c r="V21" s="524"/>
    </row>
    <row r="22" spans="2:22" ht="15.75" thickBot="1" x14ac:dyDescent="0.3">
      <c r="B22" s="281" t="s">
        <v>401</v>
      </c>
      <c r="C22" s="169" t="s">
        <v>30</v>
      </c>
      <c r="D22" s="61"/>
      <c r="E22" s="61"/>
      <c r="F22" s="269" t="s">
        <v>399</v>
      </c>
      <c r="G22" s="2" t="s">
        <v>31</v>
      </c>
      <c r="H22" s="277" t="s">
        <v>400</v>
      </c>
      <c r="I22" s="61"/>
      <c r="J22" s="167"/>
      <c r="K22" s="8"/>
      <c r="L22" s="7" t="s">
        <v>32</v>
      </c>
      <c r="M22" s="526"/>
      <c r="N22" s="393" t="s">
        <v>26</v>
      </c>
      <c r="P22" s="517"/>
      <c r="T22" s="537"/>
    </row>
    <row r="23" spans="2:22" ht="15.75" thickBot="1" x14ac:dyDescent="0.3">
      <c r="B23" s="2" t="s">
        <v>434</v>
      </c>
      <c r="C23" s="169" t="s">
        <v>16</v>
      </c>
      <c r="D23" s="394"/>
      <c r="E23" s="61"/>
      <c r="F23" s="100" t="s">
        <v>426</v>
      </c>
      <c r="G23" s="2" t="s">
        <v>422</v>
      </c>
      <c r="H23" s="2" t="s">
        <v>421</v>
      </c>
      <c r="I23" s="61"/>
      <c r="J23" s="249"/>
      <c r="K23" s="141"/>
      <c r="L23" s="9" t="s">
        <v>32</v>
      </c>
      <c r="M23" s="526"/>
      <c r="N23" s="61" t="s">
        <v>523</v>
      </c>
      <c r="P23" s="517"/>
      <c r="T23" s="537"/>
    </row>
    <row r="24" spans="2:22" ht="15.75" thickBot="1" x14ac:dyDescent="0.3">
      <c r="B24" s="3" t="s">
        <v>534</v>
      </c>
      <c r="C24" s="169" t="s">
        <v>16</v>
      </c>
      <c r="D24" s="394"/>
      <c r="E24" s="498"/>
      <c r="F24" s="420" t="s">
        <v>428</v>
      </c>
      <c r="G24" s="248" t="s">
        <v>330</v>
      </c>
      <c r="H24" s="218" t="s">
        <v>403</v>
      </c>
      <c r="I24" s="61"/>
      <c r="J24" s="139"/>
      <c r="K24" s="140"/>
      <c r="L24" s="135" t="s">
        <v>32</v>
      </c>
      <c r="M24" s="526"/>
      <c r="N24" s="61" t="s">
        <v>26</v>
      </c>
      <c r="O24" s="516" t="s">
        <v>44</v>
      </c>
      <c r="P24" s="518"/>
      <c r="S24" s="16"/>
      <c r="T24" s="537"/>
    </row>
    <row r="25" spans="2:22" ht="15.75" thickBot="1" x14ac:dyDescent="0.3">
      <c r="B25" s="3" t="s">
        <v>34</v>
      </c>
      <c r="C25" s="169" t="s">
        <v>16</v>
      </c>
      <c r="D25" s="61" t="s">
        <v>596</v>
      </c>
      <c r="E25" s="266"/>
      <c r="F25" s="264" t="s">
        <v>370</v>
      </c>
      <c r="G25" s="2" t="s">
        <v>21</v>
      </c>
      <c r="H25" s="2" t="s">
        <v>599</v>
      </c>
      <c r="I25" s="61"/>
      <c r="J25" s="139"/>
      <c r="K25" s="140"/>
      <c r="L25" s="135" t="s">
        <v>35</v>
      </c>
      <c r="M25" s="526"/>
      <c r="N25" s="61" t="s">
        <v>26</v>
      </c>
      <c r="P25" s="517">
        <v>1</v>
      </c>
      <c r="Q25" s="2" t="s">
        <v>595</v>
      </c>
      <c r="R25" s="100" t="s">
        <v>42</v>
      </c>
      <c r="S25" s="21">
        <v>0</v>
      </c>
      <c r="T25" s="537"/>
    </row>
    <row r="26" spans="2:22" ht="15.75" thickBot="1" x14ac:dyDescent="0.3">
      <c r="B26" s="2" t="s">
        <v>429</v>
      </c>
      <c r="C26" s="169" t="s">
        <v>17</v>
      </c>
      <c r="D26" s="419" t="s">
        <v>20</v>
      </c>
      <c r="E26" s="426"/>
      <c r="F26" s="380"/>
      <c r="G26" s="2" t="s">
        <v>422</v>
      </c>
      <c r="H26" s="2" t="s">
        <v>535</v>
      </c>
      <c r="I26" s="61"/>
      <c r="J26" s="251"/>
      <c r="K26" s="155"/>
      <c r="L26" s="4" t="s">
        <v>36</v>
      </c>
      <c r="M26" s="526"/>
      <c r="N26" s="61" t="s">
        <v>524</v>
      </c>
      <c r="P26" s="517"/>
      <c r="T26" s="537"/>
    </row>
    <row r="27" spans="2:22" ht="15.75" thickBot="1" x14ac:dyDescent="0.3">
      <c r="B27" s="265" t="s">
        <v>406</v>
      </c>
      <c r="C27" s="169" t="s">
        <v>14</v>
      </c>
      <c r="D27" s="61"/>
      <c r="E27" s="426"/>
      <c r="F27" s="410"/>
      <c r="G27" s="2" t="s">
        <v>530</v>
      </c>
      <c r="H27" s="218" t="s">
        <v>536</v>
      </c>
      <c r="I27" s="61"/>
      <c r="J27" s="421"/>
      <c r="K27" s="422"/>
      <c r="L27" s="423"/>
      <c r="M27" s="526"/>
      <c r="N27" s="61"/>
      <c r="P27" s="327">
        <v>1</v>
      </c>
      <c r="Q27" s="2" t="s">
        <v>593</v>
      </c>
      <c r="R27" s="100" t="s">
        <v>42</v>
      </c>
      <c r="S27" s="177">
        <v>0</v>
      </c>
      <c r="T27" s="537"/>
    </row>
    <row r="28" spans="2:22" ht="15.75" thickBot="1" x14ac:dyDescent="0.3">
      <c r="B28" s="265" t="s">
        <v>406</v>
      </c>
      <c r="C28" s="514" t="s">
        <v>16</v>
      </c>
      <c r="D28" s="61" t="s">
        <v>597</v>
      </c>
      <c r="E28" s="426"/>
      <c r="F28" s="417" t="s">
        <v>532</v>
      </c>
      <c r="G28" s="2" t="s">
        <v>436</v>
      </c>
      <c r="H28" s="218" t="s">
        <v>598</v>
      </c>
      <c r="I28" s="61"/>
      <c r="J28" s="18"/>
      <c r="K28" s="18"/>
      <c r="L28" s="11" t="s">
        <v>37</v>
      </c>
      <c r="M28" s="527"/>
      <c r="N28" s="61" t="s">
        <v>524</v>
      </c>
      <c r="P28" s="519">
        <v>1</v>
      </c>
      <c r="Q28" s="2" t="s">
        <v>208</v>
      </c>
      <c r="R28" s="100" t="s">
        <v>42</v>
      </c>
      <c r="S28" s="21">
        <v>0</v>
      </c>
      <c r="T28" s="53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AB15" sqref="AB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9" t="s">
        <v>134</v>
      </c>
      <c r="B1" s="227" t="s">
        <v>135</v>
      </c>
      <c r="C1" s="235" t="s">
        <v>154</v>
      </c>
      <c r="L1" s="170" t="s">
        <v>277</v>
      </c>
      <c r="M1" s="215" t="s">
        <v>279</v>
      </c>
      <c r="N1" s="215" t="s">
        <v>280</v>
      </c>
      <c r="O1" s="216" t="s">
        <v>299</v>
      </c>
      <c r="P1" s="432" t="s">
        <v>408</v>
      </c>
      <c r="Q1" s="558" t="s">
        <v>181</v>
      </c>
      <c r="R1" s="100" t="s">
        <v>76</v>
      </c>
      <c r="S1" s="100" t="s">
        <v>81</v>
      </c>
      <c r="T1" s="21" t="s">
        <v>591</v>
      </c>
      <c r="Z1" s="24" t="s">
        <v>592</v>
      </c>
      <c r="AA1" s="24" t="s">
        <v>571</v>
      </c>
    </row>
    <row r="2" spans="1:27" ht="15.75" customHeight="1" thickBot="1" x14ac:dyDescent="0.3">
      <c r="A2" s="542">
        <f ca="1">TODAY()</f>
        <v>45277</v>
      </c>
      <c r="B2" s="544" t="s">
        <v>389</v>
      </c>
      <c r="C2" s="556" t="s">
        <v>365</v>
      </c>
      <c r="D2" s="546" t="s">
        <v>103</v>
      </c>
      <c r="E2" s="548" t="s">
        <v>65</v>
      </c>
      <c r="F2" s="199" t="s">
        <v>220</v>
      </c>
      <c r="G2" s="554" t="s">
        <v>381</v>
      </c>
      <c r="H2" s="214" t="s">
        <v>220</v>
      </c>
      <c r="I2" s="565" t="s">
        <v>103</v>
      </c>
      <c r="J2" s="430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33">
        <v>40</v>
      </c>
      <c r="Q2" s="559"/>
      <c r="R2" s="21">
        <f>R7+R18</f>
        <v>8</v>
      </c>
      <c r="S2" s="21">
        <f>S7+S18</f>
        <v>7</v>
      </c>
      <c r="T2" s="177">
        <f>SUM(T4:T16)</f>
        <v>-6</v>
      </c>
      <c r="U2" s="6"/>
      <c r="V2" s="505"/>
      <c r="X2" s="505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43"/>
      <c r="B3" s="545"/>
      <c r="C3" s="557"/>
      <c r="D3" s="547"/>
      <c r="E3" s="549"/>
      <c r="G3" s="555"/>
      <c r="H3" s="6"/>
      <c r="I3" s="566"/>
      <c r="K3" s="24">
        <v>2</v>
      </c>
      <c r="N3" s="80" t="s">
        <v>282</v>
      </c>
      <c r="Q3" s="508">
        <f>SUM(X24:X30)</f>
        <v>4</v>
      </c>
      <c r="U3" s="6"/>
      <c r="V3" s="506"/>
      <c r="X3" s="506"/>
    </row>
    <row r="4" spans="1:27" ht="15.75" customHeight="1" thickBot="1" x14ac:dyDescent="0.3">
      <c r="A4" s="245" t="s">
        <v>390</v>
      </c>
      <c r="B4" s="252"/>
      <c r="C4" s="550" t="s">
        <v>178</v>
      </c>
      <c r="I4" s="566"/>
      <c r="R4" s="508" t="s">
        <v>581</v>
      </c>
      <c r="T4" s="24">
        <f>IF((R7-SUM(V2:V10)&lt;0),R7-SUM(V2:V10),0)</f>
        <v>-4</v>
      </c>
      <c r="U4" s="6" t="s">
        <v>594</v>
      </c>
      <c r="V4" s="506">
        <v>1</v>
      </c>
      <c r="X4" s="506"/>
    </row>
    <row r="5" spans="1:27" ht="15.75" thickBot="1" x14ac:dyDescent="0.3">
      <c r="A5" s="230" t="s">
        <v>194</v>
      </c>
      <c r="B5" s="100" t="s">
        <v>365</v>
      </c>
      <c r="C5" s="551"/>
      <c r="D5" s="231" t="s">
        <v>103</v>
      </c>
      <c r="E5" s="99" t="s">
        <v>44</v>
      </c>
      <c r="F5" s="214" t="s">
        <v>220</v>
      </c>
      <c r="G5" s="528" t="s">
        <v>276</v>
      </c>
      <c r="H5" s="214" t="s">
        <v>220</v>
      </c>
      <c r="I5" s="566"/>
      <c r="J5" s="431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08" t="s">
        <v>581</v>
      </c>
      <c r="T5" s="24">
        <f>IF((S7-SUM(X2:X10))&lt;0,S7-SUM(X2:X10),0)</f>
        <v>0</v>
      </c>
      <c r="U5" s="6" t="s">
        <v>313</v>
      </c>
      <c r="V5" s="504">
        <v>1</v>
      </c>
      <c r="W5" s="6" t="s">
        <v>252</v>
      </c>
      <c r="X5" s="504">
        <v>1</v>
      </c>
    </row>
    <row r="6" spans="1:27" ht="23.25" customHeight="1" thickBot="1" x14ac:dyDescent="0.3">
      <c r="A6" s="539" t="s">
        <v>290</v>
      </c>
      <c r="B6" s="105" t="s">
        <v>199</v>
      </c>
      <c r="C6" s="552"/>
      <c r="D6" s="553"/>
      <c r="E6" s="96">
        <v>1</v>
      </c>
      <c r="G6" s="529"/>
      <c r="I6" s="566"/>
    </row>
    <row r="7" spans="1:27" ht="15.75" customHeight="1" thickBot="1" x14ac:dyDescent="0.3">
      <c r="A7" s="540"/>
      <c r="B7" s="100" t="s">
        <v>155</v>
      </c>
      <c r="C7" s="174" t="s">
        <v>142</v>
      </c>
      <c r="D7" s="30" t="s">
        <v>136</v>
      </c>
      <c r="G7" s="529"/>
      <c r="I7" s="566"/>
      <c r="M7" s="16" t="s">
        <v>354</v>
      </c>
      <c r="N7" s="30" t="s">
        <v>409</v>
      </c>
      <c r="O7" s="2" t="s">
        <v>103</v>
      </c>
      <c r="P7" s="99" t="s">
        <v>577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05">
        <v>1</v>
      </c>
      <c r="W7" s="6" t="s">
        <v>528</v>
      </c>
      <c r="X7" s="505">
        <v>1</v>
      </c>
    </row>
    <row r="8" spans="1:27" ht="15.75" thickBot="1" x14ac:dyDescent="0.3">
      <c r="A8" s="541"/>
      <c r="B8" s="220" t="s">
        <v>28</v>
      </c>
      <c r="C8" s="6"/>
      <c r="E8" s="30">
        <v>3</v>
      </c>
      <c r="G8" s="529"/>
      <c r="I8" s="566"/>
      <c r="N8" s="80"/>
      <c r="U8" s="6" t="s">
        <v>466</v>
      </c>
      <c r="V8" s="24">
        <v>1</v>
      </c>
      <c r="W8" s="6"/>
      <c r="X8" s="502"/>
    </row>
    <row r="9" spans="1:27" ht="15.75" thickBot="1" x14ac:dyDescent="0.3">
      <c r="A9" s="240" t="s">
        <v>438</v>
      </c>
      <c r="B9" s="96" t="s">
        <v>291</v>
      </c>
      <c r="C9" s="231" t="s">
        <v>387</v>
      </c>
      <c r="D9" s="2" t="s">
        <v>142</v>
      </c>
      <c r="G9" s="529"/>
      <c r="H9" s="6"/>
      <c r="I9" s="566"/>
      <c r="M9" s="19" t="s">
        <v>547</v>
      </c>
      <c r="N9" s="80"/>
      <c r="U9" s="6" t="s">
        <v>247</v>
      </c>
      <c r="V9" s="24">
        <v>2</v>
      </c>
      <c r="X9" s="502"/>
    </row>
    <row r="10" spans="1:27" ht="15.75" thickBot="1" x14ac:dyDescent="0.3">
      <c r="A10" s="241" t="s">
        <v>549</v>
      </c>
      <c r="B10" s="21" t="s">
        <v>391</v>
      </c>
      <c r="C10" s="81"/>
      <c r="D10" s="108"/>
      <c r="E10" s="68">
        <f>Boat!U8</f>
        <v>37</v>
      </c>
      <c r="G10" s="529"/>
      <c r="I10" s="566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06">
        <v>1</v>
      </c>
      <c r="W10" s="6" t="s">
        <v>303</v>
      </c>
      <c r="X10" s="502">
        <v>1</v>
      </c>
    </row>
    <row r="11" spans="1:27" ht="15.75" thickBot="1" x14ac:dyDescent="0.3">
      <c r="A11" s="99" t="s">
        <v>184</v>
      </c>
      <c r="B11" s="528" t="s">
        <v>392</v>
      </c>
      <c r="C11" s="176" t="s">
        <v>178</v>
      </c>
      <c r="D11" s="226" t="s">
        <v>270</v>
      </c>
      <c r="G11" s="529"/>
      <c r="I11" s="566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577</v>
      </c>
      <c r="Q11" s="127" t="s">
        <v>44</v>
      </c>
      <c r="R11" s="24">
        <v>0</v>
      </c>
      <c r="S11" s="24">
        <v>0</v>
      </c>
      <c r="U11" s="560" t="s">
        <v>584</v>
      </c>
      <c r="V11" s="561"/>
      <c r="W11" s="561"/>
      <c r="X11" s="562"/>
    </row>
    <row r="12" spans="1:27" ht="15.75" thickBot="1" x14ac:dyDescent="0.3">
      <c r="A12" s="236" t="s">
        <v>393</v>
      </c>
      <c r="B12" s="530"/>
      <c r="E12" s="238">
        <v>3</v>
      </c>
      <c r="G12" s="529"/>
      <c r="I12" s="566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74" t="s">
        <v>446</v>
      </c>
      <c r="B13" s="225" t="s">
        <v>330</v>
      </c>
      <c r="C13" s="528" t="s">
        <v>195</v>
      </c>
      <c r="D13" s="20"/>
      <c r="G13" s="529"/>
      <c r="I13" s="566"/>
      <c r="J13" s="108" t="s">
        <v>573</v>
      </c>
      <c r="K13" s="100" t="s">
        <v>44</v>
      </c>
      <c r="L13" s="2" t="s">
        <v>545</v>
      </c>
      <c r="M13" s="30" t="s">
        <v>365</v>
      </c>
      <c r="N13" s="435" t="s">
        <v>544</v>
      </c>
      <c r="U13" s="6"/>
      <c r="V13" s="112"/>
      <c r="W13" s="6"/>
    </row>
    <row r="14" spans="1:27" ht="15.75" thickBot="1" x14ac:dyDescent="0.3">
      <c r="A14" s="240" t="s">
        <v>574</v>
      </c>
      <c r="B14" s="178" t="s">
        <v>150</v>
      </c>
      <c r="C14" s="530"/>
      <c r="D14" s="212" t="s">
        <v>154</v>
      </c>
      <c r="E14" s="100">
        <v>2</v>
      </c>
      <c r="F14" s="214" t="s">
        <v>220</v>
      </c>
      <c r="G14" s="530"/>
      <c r="H14" s="214" t="s">
        <v>220</v>
      </c>
      <c r="I14" s="566"/>
      <c r="U14" s="6"/>
      <c r="V14" s="112"/>
      <c r="W14" s="6"/>
    </row>
    <row r="15" spans="1:27" ht="15.75" thickBot="1" x14ac:dyDescent="0.3">
      <c r="A15" s="244" t="s">
        <v>542</v>
      </c>
      <c r="B15" s="243" t="s">
        <v>286</v>
      </c>
      <c r="E15" s="34">
        <v>0</v>
      </c>
      <c r="H15" s="282">
        <v>0</v>
      </c>
      <c r="I15" s="566"/>
      <c r="J15" s="108" t="s">
        <v>154</v>
      </c>
      <c r="K15" s="30">
        <v>0</v>
      </c>
      <c r="L15" s="21" t="s">
        <v>543</v>
      </c>
      <c r="M15" s="2" t="s">
        <v>417</v>
      </c>
      <c r="R15" s="508" t="s">
        <v>581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66"/>
      <c r="K16" s="100" t="s">
        <v>44</v>
      </c>
      <c r="L16" s="6"/>
      <c r="S16" s="508" t="s">
        <v>581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0" t="s">
        <v>525</v>
      </c>
      <c r="B17" s="225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66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66"/>
      <c r="L18" s="16"/>
      <c r="M18" s="21"/>
      <c r="O18" s="563" t="s">
        <v>539</v>
      </c>
      <c r="P18" s="564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05">
        <v>1</v>
      </c>
      <c r="W18" s="6" t="s">
        <v>479</v>
      </c>
      <c r="X18" s="505">
        <v>1</v>
      </c>
    </row>
    <row r="19" spans="1:26" ht="15.75" thickBot="1" x14ac:dyDescent="0.3">
      <c r="I19" s="566"/>
      <c r="M19" s="21" t="s">
        <v>443</v>
      </c>
      <c r="U19" s="6" t="s">
        <v>486</v>
      </c>
      <c r="V19" s="24">
        <v>1</v>
      </c>
      <c r="W19" s="6"/>
      <c r="X19" s="506"/>
    </row>
    <row r="20" spans="1:26" ht="15.75" thickBot="1" x14ac:dyDescent="0.3">
      <c r="A20" s="240" t="s">
        <v>562</v>
      </c>
      <c r="B20" s="225" t="s">
        <v>530</v>
      </c>
      <c r="C20" s="2" t="s">
        <v>445</v>
      </c>
      <c r="D20" s="2" t="s">
        <v>563</v>
      </c>
      <c r="E20" s="410">
        <v>-1</v>
      </c>
      <c r="G20" s="2" t="s">
        <v>441</v>
      </c>
      <c r="I20" s="566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585</v>
      </c>
      <c r="X20" s="506">
        <v>1</v>
      </c>
      <c r="Z20" s="112"/>
    </row>
    <row r="21" spans="1:26" ht="15.75" thickBot="1" x14ac:dyDescent="0.3">
      <c r="I21" s="566"/>
      <c r="M21" s="225" t="s">
        <v>422</v>
      </c>
      <c r="U21" s="6" t="s">
        <v>235</v>
      </c>
      <c r="V21" s="24">
        <v>1</v>
      </c>
      <c r="W21" s="6" t="s">
        <v>88</v>
      </c>
      <c r="X21" s="506">
        <v>1</v>
      </c>
    </row>
    <row r="22" spans="1:26" ht="15.75" thickBot="1" x14ac:dyDescent="0.3">
      <c r="A22" s="240" t="s">
        <v>503</v>
      </c>
      <c r="B22" s="225" t="s">
        <v>422</v>
      </c>
      <c r="C22" s="2" t="s">
        <v>445</v>
      </c>
      <c r="D22" s="2" t="s">
        <v>564</v>
      </c>
      <c r="E22" s="366">
        <v>1</v>
      </c>
      <c r="G22" s="2" t="s">
        <v>441</v>
      </c>
      <c r="I22" s="566"/>
      <c r="U22" s="6" t="s">
        <v>585</v>
      </c>
      <c r="V22" s="504">
        <v>1</v>
      </c>
      <c r="W22" s="6" t="s">
        <v>235</v>
      </c>
      <c r="X22" s="504">
        <v>1</v>
      </c>
    </row>
    <row r="23" spans="1:26" ht="15.75" thickBot="1" x14ac:dyDescent="0.3">
      <c r="C23" s="2" t="s">
        <v>575</v>
      </c>
      <c r="D23" s="21" t="s">
        <v>417</v>
      </c>
      <c r="E23" s="294" t="s">
        <v>44</v>
      </c>
      <c r="I23" s="566"/>
      <c r="U23" s="6" t="s">
        <v>74</v>
      </c>
      <c r="V23" s="24">
        <v>2</v>
      </c>
      <c r="W23" s="6"/>
    </row>
    <row r="24" spans="1:26" ht="15.75" thickBot="1" x14ac:dyDescent="0.3">
      <c r="I24" s="566"/>
      <c r="U24" s="363"/>
      <c r="V24" s="507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199" t="s">
        <v>271</v>
      </c>
      <c r="I25" s="566"/>
      <c r="J25" s="431" t="s">
        <v>274</v>
      </c>
      <c r="K25" s="100" t="s">
        <v>44</v>
      </c>
      <c r="L25" s="96" t="s">
        <v>103</v>
      </c>
      <c r="P25" s="425">
        <v>1</v>
      </c>
      <c r="U25" s="35"/>
      <c r="V25" s="100">
        <v>8</v>
      </c>
      <c r="W25" s="19" t="s">
        <v>486</v>
      </c>
      <c r="X25" s="511" t="s">
        <v>44</v>
      </c>
    </row>
    <row r="26" spans="1:26" ht="15.75" thickBot="1" x14ac:dyDescent="0.3">
      <c r="A26" s="240" t="s">
        <v>578</v>
      </c>
      <c r="B26" s="21" t="s">
        <v>559</v>
      </c>
      <c r="C26" s="473" t="s">
        <v>155</v>
      </c>
      <c r="D26" s="417" t="s">
        <v>537</v>
      </c>
      <c r="E26" s="472" t="s">
        <v>44</v>
      </c>
      <c r="F26" s="16"/>
      <c r="G26" s="16"/>
      <c r="H26" s="19" t="s">
        <v>220</v>
      </c>
      <c r="I26" s="566"/>
      <c r="K26" s="24">
        <v>15</v>
      </c>
      <c r="L26" s="80" t="s">
        <v>99</v>
      </c>
      <c r="M26" s="417" t="s">
        <v>537</v>
      </c>
      <c r="P26" s="500"/>
      <c r="Q26" s="127" t="s">
        <v>44</v>
      </c>
      <c r="R26" s="24">
        <v>0</v>
      </c>
      <c r="S26" s="24">
        <v>1</v>
      </c>
      <c r="T26" s="61" t="s">
        <v>582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66"/>
      <c r="O27" s="2" t="s">
        <v>99</v>
      </c>
      <c r="P27" s="434" t="s">
        <v>44</v>
      </c>
      <c r="R27" s="112"/>
      <c r="S27" s="112"/>
      <c r="U27" s="449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4">
        <v>2</v>
      </c>
      <c r="I28" s="566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7" t="s">
        <v>136</v>
      </c>
      <c r="H29" s="199" t="s">
        <v>272</v>
      </c>
      <c r="I29" s="567"/>
      <c r="J29" s="342"/>
      <c r="L29" s="96" t="s">
        <v>278</v>
      </c>
      <c r="M29" s="16" t="s">
        <v>283</v>
      </c>
      <c r="R29" s="50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2" t="s">
        <v>388</v>
      </c>
      <c r="B30" s="2" t="s">
        <v>415</v>
      </c>
      <c r="U30" s="509" t="s">
        <v>583</v>
      </c>
      <c r="V30" s="510">
        <v>0</v>
      </c>
      <c r="W30" s="19" t="s">
        <v>516</v>
      </c>
      <c r="X30" s="513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L16" sqref="L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00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6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9" t="s">
        <v>142</v>
      </c>
      <c r="G1" s="426" t="s">
        <v>137</v>
      </c>
      <c r="H1" s="97" t="s">
        <v>350</v>
      </c>
      <c r="I1" s="554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64" t="s">
        <v>156</v>
      </c>
      <c r="Y1" s="610" t="s">
        <v>551</v>
      </c>
      <c r="Z1" s="440">
        <v>1</v>
      </c>
      <c r="AA1" s="365"/>
      <c r="AB1" s="363"/>
      <c r="AC1" s="100" t="s">
        <v>500</v>
      </c>
      <c r="AD1" s="364"/>
      <c r="AE1" s="392"/>
      <c r="AF1" s="392"/>
      <c r="AG1" s="392"/>
      <c r="AH1" s="392"/>
      <c r="AI1" s="392"/>
      <c r="AJ1" s="392"/>
      <c r="AK1" s="477" t="s">
        <v>470</v>
      </c>
      <c r="AL1" s="392" t="s">
        <v>517</v>
      </c>
      <c r="AM1" s="436"/>
      <c r="AN1" s="592"/>
      <c r="AO1" s="359" t="s">
        <v>487</v>
      </c>
      <c r="AQ1" s="68" t="s">
        <v>352</v>
      </c>
    </row>
    <row r="2" spans="1:43" ht="15.75" customHeight="1" thickBot="1" x14ac:dyDescent="0.3">
      <c r="A2" s="574">
        <f ca="1">TODAY()</f>
        <v>45277</v>
      </c>
      <c r="B2" s="576" t="s">
        <v>379</v>
      </c>
      <c r="C2" s="556" t="s">
        <v>365</v>
      </c>
      <c r="D2" s="578" t="s">
        <v>362</v>
      </c>
      <c r="E2" s="622" t="s">
        <v>65</v>
      </c>
      <c r="F2" s="597" t="s">
        <v>103</v>
      </c>
      <c r="G2" s="427" t="s">
        <v>180</v>
      </c>
      <c r="H2" s="80" t="s">
        <v>33</v>
      </c>
      <c r="I2" s="555"/>
      <c r="J2" s="81" t="s">
        <v>77</v>
      </c>
      <c r="K2" s="624" t="s">
        <v>349</v>
      </c>
      <c r="L2" s="625"/>
      <c r="M2" s="597" t="s">
        <v>103</v>
      </c>
      <c r="N2" s="69" t="s">
        <v>28</v>
      </c>
      <c r="O2" s="601" t="s">
        <v>103</v>
      </c>
      <c r="P2" s="85" t="s">
        <v>148</v>
      </c>
      <c r="Q2" s="556" t="s">
        <v>144</v>
      </c>
      <c r="R2" s="528"/>
      <c r="S2" s="614" t="s">
        <v>149</v>
      </c>
      <c r="T2" s="89"/>
      <c r="U2" s="124"/>
      <c r="V2" s="91"/>
      <c r="W2" s="146"/>
      <c r="X2" s="465" t="s">
        <v>157</v>
      </c>
      <c r="Y2" s="611"/>
      <c r="Z2" s="441">
        <v>1</v>
      </c>
      <c r="AA2" s="318"/>
      <c r="AB2" s="217"/>
      <c r="AC2" s="16"/>
      <c r="AD2" s="16"/>
      <c r="AE2" s="247" t="s">
        <v>480</v>
      </c>
      <c r="AF2" s="80"/>
      <c r="AG2" s="80"/>
      <c r="AH2" s="80"/>
      <c r="AI2" s="80"/>
      <c r="AJ2" s="80"/>
      <c r="AK2" s="475" t="s">
        <v>482</v>
      </c>
      <c r="AL2" s="247" t="s">
        <v>481</v>
      </c>
      <c r="AM2" s="462"/>
      <c r="AN2" s="593"/>
    </row>
    <row r="3" spans="1:43" ht="15.75" thickBot="1" x14ac:dyDescent="0.3">
      <c r="A3" s="575"/>
      <c r="B3" s="577"/>
      <c r="C3" s="557"/>
      <c r="D3" s="579"/>
      <c r="E3" s="623"/>
      <c r="F3" s="598"/>
      <c r="G3" s="428" t="s">
        <v>28</v>
      </c>
      <c r="H3" s="82" t="s">
        <v>140</v>
      </c>
      <c r="I3" s="83" t="s">
        <v>28</v>
      </c>
      <c r="J3" s="84" t="s">
        <v>146</v>
      </c>
      <c r="K3" s="209" t="s">
        <v>139</v>
      </c>
      <c r="L3" s="209" t="s">
        <v>108</v>
      </c>
      <c r="M3" s="598"/>
      <c r="N3" s="69" t="s">
        <v>147</v>
      </c>
      <c r="O3" s="602"/>
      <c r="P3" s="2" t="s">
        <v>155</v>
      </c>
      <c r="Q3" s="557"/>
      <c r="R3" s="530"/>
      <c r="S3" s="615"/>
      <c r="T3" s="89"/>
      <c r="U3" s="124"/>
      <c r="V3" s="120"/>
      <c r="W3" s="145"/>
      <c r="X3" s="465" t="s">
        <v>158</v>
      </c>
      <c r="Y3" s="611"/>
      <c r="Z3" s="442">
        <v>1</v>
      </c>
      <c r="AA3" s="318"/>
      <c r="AB3" s="217"/>
      <c r="AC3" s="100" t="s">
        <v>498</v>
      </c>
      <c r="AD3" s="613" t="s">
        <v>473</v>
      </c>
      <c r="AE3" s="266"/>
      <c r="AF3" s="266"/>
      <c r="AG3" s="16"/>
      <c r="AH3" s="16"/>
      <c r="AI3" s="16"/>
      <c r="AJ3" s="16"/>
      <c r="AK3" s="266"/>
      <c r="AL3" s="16"/>
      <c r="AM3" s="462"/>
      <c r="AN3" s="593"/>
    </row>
    <row r="4" spans="1:43" ht="15.75" thickBot="1" x14ac:dyDescent="0.3">
      <c r="A4" s="247" t="s">
        <v>184</v>
      </c>
      <c r="B4" s="590" t="s">
        <v>382</v>
      </c>
      <c r="C4" s="556" t="s">
        <v>155</v>
      </c>
      <c r="D4" s="368" t="s">
        <v>136</v>
      </c>
      <c r="E4" s="405">
        <v>1</v>
      </c>
      <c r="F4" s="598"/>
      <c r="G4" s="409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2"/>
      <c r="M4" s="598"/>
      <c r="N4" s="179" t="s">
        <v>70</v>
      </c>
      <c r="O4" s="602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65" t="s">
        <v>159</v>
      </c>
      <c r="Y4" s="611"/>
      <c r="Z4" s="443"/>
      <c r="AA4" s="318"/>
      <c r="AB4" s="217"/>
      <c r="AC4" s="16"/>
      <c r="AD4" s="613"/>
      <c r="AE4" s="266"/>
      <c r="AF4" s="266"/>
      <c r="AG4" s="16"/>
      <c r="AH4" s="16"/>
      <c r="AI4" s="16"/>
      <c r="AJ4" s="16"/>
      <c r="AK4" s="266"/>
      <c r="AL4" s="16"/>
      <c r="AM4" s="462"/>
      <c r="AN4" s="593"/>
      <c r="AO4" s="359" t="s">
        <v>91</v>
      </c>
    </row>
    <row r="5" spans="1:43" ht="15.75" thickBot="1" x14ac:dyDescent="0.3">
      <c r="A5" s="554" t="s">
        <v>435</v>
      </c>
      <c r="B5" s="591"/>
      <c r="C5" s="557"/>
      <c r="D5" s="61" t="s">
        <v>154</v>
      </c>
      <c r="E5" s="406">
        <v>1</v>
      </c>
      <c r="F5" s="598"/>
      <c r="G5" s="582" t="s">
        <v>193</v>
      </c>
      <c r="H5" s="582"/>
      <c r="I5" s="582"/>
      <c r="J5" s="582"/>
      <c r="K5" s="582"/>
      <c r="L5" s="583"/>
      <c r="M5" s="598"/>
      <c r="N5" s="21">
        <v>8</v>
      </c>
      <c r="O5" s="602"/>
      <c r="T5" s="89"/>
      <c r="U5" s="124"/>
      <c r="V5" s="120"/>
      <c r="W5" s="146"/>
      <c r="X5" s="465" t="s">
        <v>160</v>
      </c>
      <c r="Y5" s="611"/>
      <c r="Z5" s="443">
        <v>1</v>
      </c>
      <c r="AA5" s="318"/>
      <c r="AB5" s="100" t="s">
        <v>501</v>
      </c>
      <c r="AC5" s="99" t="s">
        <v>484</v>
      </c>
      <c r="AD5" s="16"/>
      <c r="AE5" s="16"/>
      <c r="AF5" s="247" t="s">
        <v>495</v>
      </c>
      <c r="AG5" s="16"/>
      <c r="AH5" s="16"/>
      <c r="AI5" s="16"/>
      <c r="AJ5" s="16"/>
      <c r="AK5" s="266"/>
      <c r="AL5" s="80"/>
      <c r="AM5" s="462"/>
      <c r="AN5" s="593"/>
    </row>
    <row r="6" spans="1:43" ht="15.75" thickBot="1" x14ac:dyDescent="0.3">
      <c r="A6" s="555"/>
      <c r="B6" s="588" t="s">
        <v>178</v>
      </c>
      <c r="C6" s="552"/>
      <c r="D6" s="553"/>
      <c r="F6" s="598"/>
      <c r="G6" s="584"/>
      <c r="H6" s="584"/>
      <c r="I6" s="584"/>
      <c r="J6" s="584"/>
      <c r="K6" s="584"/>
      <c r="L6" s="585"/>
      <c r="M6" s="598"/>
      <c r="O6" s="602"/>
      <c r="T6" s="89"/>
      <c r="U6" s="124"/>
      <c r="V6" s="98" t="s">
        <v>176</v>
      </c>
      <c r="W6" s="146"/>
      <c r="X6" s="465" t="s">
        <v>161</v>
      </c>
      <c r="Y6" s="611"/>
      <c r="Z6" s="441">
        <v>1</v>
      </c>
      <c r="AA6" s="318"/>
      <c r="AB6" s="217"/>
      <c r="AC6" s="16"/>
      <c r="AD6" s="447" t="s">
        <v>245</v>
      </c>
      <c r="AE6" s="266"/>
      <c r="AF6" s="266"/>
      <c r="AG6" s="266"/>
      <c r="AH6" s="266"/>
      <c r="AI6" s="607"/>
      <c r="AJ6" s="475" t="s">
        <v>476</v>
      </c>
      <c r="AK6" s="607" t="s">
        <v>256</v>
      </c>
      <c r="AL6" s="266"/>
      <c r="AM6" s="462"/>
      <c r="AN6" s="593"/>
      <c r="AO6" s="359" t="s">
        <v>488</v>
      </c>
    </row>
    <row r="7" spans="1:43" ht="15.75" thickBot="1" x14ac:dyDescent="0.3">
      <c r="A7" s="241" t="s">
        <v>601</v>
      </c>
      <c r="B7" s="589"/>
      <c r="C7" s="210" t="s">
        <v>383</v>
      </c>
      <c r="D7" s="369" t="s">
        <v>395</v>
      </c>
      <c r="E7" s="275">
        <v>0</v>
      </c>
      <c r="F7" s="598"/>
      <c r="G7" s="429">
        <v>3</v>
      </c>
      <c r="H7" s="150">
        <v>0</v>
      </c>
      <c r="I7" s="213">
        <v>0</v>
      </c>
      <c r="J7" s="30">
        <v>0</v>
      </c>
      <c r="K7" s="528">
        <v>1</v>
      </c>
      <c r="L7" s="220">
        <v>0</v>
      </c>
      <c r="M7" s="598"/>
      <c r="O7" s="602"/>
      <c r="R7" s="99" t="s">
        <v>44</v>
      </c>
      <c r="S7" s="169" t="s">
        <v>184</v>
      </c>
      <c r="T7" s="89"/>
      <c r="U7" s="124"/>
      <c r="V7" s="92"/>
      <c r="W7" s="146"/>
      <c r="X7" s="465" t="s">
        <v>162</v>
      </c>
      <c r="Y7" s="611"/>
      <c r="Z7" s="441">
        <v>1</v>
      </c>
      <c r="AA7" s="318"/>
      <c r="AB7" s="217"/>
      <c r="AC7" s="16"/>
      <c r="AD7" s="16"/>
      <c r="AE7" s="266"/>
      <c r="AF7" s="266"/>
      <c r="AG7" s="613" t="s">
        <v>472</v>
      </c>
      <c r="AH7" s="266"/>
      <c r="AI7" s="607"/>
      <c r="AJ7" s="266"/>
      <c r="AK7" s="607"/>
      <c r="AL7" s="80" t="s">
        <v>515</v>
      </c>
      <c r="AM7" s="462"/>
      <c r="AN7" s="593"/>
      <c r="AP7" s="76" t="s">
        <v>489</v>
      </c>
    </row>
    <row r="8" spans="1:43" ht="15.75" thickBot="1" x14ac:dyDescent="0.3">
      <c r="A8" s="2" t="s">
        <v>380</v>
      </c>
      <c r="B8" s="367" t="s">
        <v>291</v>
      </c>
      <c r="D8" s="358"/>
      <c r="E8" s="253">
        <f>SUM(G7:N9)</f>
        <v>19</v>
      </c>
      <c r="F8" s="598"/>
      <c r="G8" s="583">
        <v>0</v>
      </c>
      <c r="H8" s="580" t="s">
        <v>105</v>
      </c>
      <c r="I8" s="528">
        <v>0</v>
      </c>
      <c r="J8" s="580" t="s">
        <v>105</v>
      </c>
      <c r="K8" s="586"/>
      <c r="L8" s="616"/>
      <c r="M8" s="599"/>
      <c r="N8" s="619">
        <f>N5+N11</f>
        <v>15</v>
      </c>
      <c r="O8" s="602"/>
      <c r="T8" s="103" t="s">
        <v>44</v>
      </c>
      <c r="U8" s="124"/>
      <c r="V8" s="92"/>
      <c r="W8" s="146"/>
      <c r="X8" s="465" t="s">
        <v>163</v>
      </c>
      <c r="Y8" s="611"/>
      <c r="Z8" s="443"/>
      <c r="AA8" s="318"/>
      <c r="AB8" s="217"/>
      <c r="AC8" s="16"/>
      <c r="AD8" s="16"/>
      <c r="AE8" s="266"/>
      <c r="AF8" s="266"/>
      <c r="AG8" s="613"/>
      <c r="AH8" s="266"/>
      <c r="AI8" s="607"/>
      <c r="AJ8" s="266"/>
      <c r="AK8" s="266"/>
      <c r="AL8" s="266"/>
      <c r="AM8" s="462"/>
      <c r="AN8" s="593"/>
    </row>
    <row r="9" spans="1:43" ht="15.75" thickBot="1" x14ac:dyDescent="0.3">
      <c r="A9" s="241" t="s">
        <v>602</v>
      </c>
      <c r="B9" s="106" t="s">
        <v>197</v>
      </c>
      <c r="C9" s="210" t="s">
        <v>508</v>
      </c>
      <c r="D9" s="369" t="s">
        <v>286</v>
      </c>
      <c r="F9" s="598"/>
      <c r="G9" s="585"/>
      <c r="H9" s="581"/>
      <c r="I9" s="530"/>
      <c r="J9" s="581"/>
      <c r="K9" s="587"/>
      <c r="L9" s="617"/>
      <c r="M9" s="600"/>
      <c r="N9" s="620"/>
      <c r="O9" s="603"/>
      <c r="S9" s="614" t="s">
        <v>62</v>
      </c>
      <c r="T9" s="89"/>
      <c r="U9" s="124"/>
      <c r="V9" s="98" t="s">
        <v>176</v>
      </c>
      <c r="W9" s="48"/>
      <c r="X9" s="465" t="s">
        <v>164</v>
      </c>
      <c r="Y9" s="611"/>
      <c r="Z9" s="444"/>
      <c r="AA9" s="318"/>
      <c r="AB9" s="217"/>
      <c r="AC9" s="16"/>
      <c r="AD9" s="447" t="s">
        <v>245</v>
      </c>
      <c r="AE9" s="266"/>
      <c r="AF9" s="266"/>
      <c r="AG9" s="613"/>
      <c r="AH9" s="266"/>
      <c r="AI9" s="607"/>
      <c r="AJ9" s="80"/>
      <c r="AK9" s="607" t="s">
        <v>256</v>
      </c>
      <c r="AL9" s="266"/>
      <c r="AM9" s="462"/>
      <c r="AN9" s="593"/>
      <c r="AP9" s="2" t="s">
        <v>527</v>
      </c>
    </row>
    <row r="10" spans="1:43" ht="15.75" customHeight="1" thickBot="1" x14ac:dyDescent="0.3">
      <c r="A10" s="241" t="s">
        <v>603</v>
      </c>
      <c r="B10" s="105" t="s">
        <v>199</v>
      </c>
      <c r="D10" s="142"/>
      <c r="E10" s="246">
        <f>Boat!U8</f>
        <v>37</v>
      </c>
      <c r="F10" s="598"/>
      <c r="N10" s="452" t="s">
        <v>407</v>
      </c>
      <c r="O10" s="631" t="s">
        <v>103</v>
      </c>
      <c r="P10" s="604" t="s">
        <v>411</v>
      </c>
      <c r="R10" s="74" t="s">
        <v>44</v>
      </c>
      <c r="S10" s="618"/>
      <c r="T10" s="89"/>
      <c r="U10" s="123" t="s">
        <v>177</v>
      </c>
      <c r="V10" s="119" t="s">
        <v>222</v>
      </c>
      <c r="W10" s="146"/>
      <c r="X10" s="465" t="s">
        <v>165</v>
      </c>
      <c r="Y10" s="611"/>
      <c r="Z10" s="443">
        <v>0</v>
      </c>
      <c r="AA10" s="318">
        <v>1</v>
      </c>
      <c r="AB10" s="217"/>
      <c r="AC10" s="100" t="s">
        <v>498</v>
      </c>
      <c r="AD10" s="16"/>
      <c r="AE10" s="247" t="s">
        <v>491</v>
      </c>
      <c r="AF10" s="247" t="s">
        <v>318</v>
      </c>
      <c r="AG10" s="613"/>
      <c r="AH10" s="80"/>
      <c r="AI10" s="607"/>
      <c r="AJ10" s="266"/>
      <c r="AK10" s="607"/>
      <c r="AL10" s="266"/>
      <c r="AM10" s="476" t="s">
        <v>325</v>
      </c>
      <c r="AN10" s="593"/>
      <c r="AO10" s="212" t="s">
        <v>95</v>
      </c>
    </row>
    <row r="11" spans="1:43" ht="24" customHeight="1" thickBot="1" x14ac:dyDescent="0.3">
      <c r="A11" s="232" t="s">
        <v>290</v>
      </c>
      <c r="B11" s="528" t="s">
        <v>288</v>
      </c>
      <c r="C11" s="491" t="s">
        <v>178</v>
      </c>
      <c r="D11" s="175" t="s">
        <v>362</v>
      </c>
      <c r="F11" s="598"/>
      <c r="M11" s="6"/>
      <c r="N11" s="117">
        <v>7</v>
      </c>
      <c r="O11" s="632"/>
      <c r="P11" s="605"/>
      <c r="Q11" s="65"/>
      <c r="R11" s="120" t="s">
        <v>222</v>
      </c>
      <c r="S11" s="618"/>
      <c r="T11" s="102" t="s">
        <v>44</v>
      </c>
      <c r="U11" s="124"/>
      <c r="V11" s="121"/>
      <c r="W11" s="146"/>
      <c r="X11" s="465" t="s">
        <v>166</v>
      </c>
      <c r="Y11" s="611"/>
      <c r="Z11" s="443"/>
      <c r="AA11" s="318">
        <v>1</v>
      </c>
      <c r="AB11" s="99" t="s">
        <v>485</v>
      </c>
      <c r="AC11" s="266"/>
      <c r="AD11" s="16"/>
      <c r="AE11" s="266"/>
      <c r="AF11" s="266" t="s">
        <v>494</v>
      </c>
      <c r="AG11" s="613"/>
      <c r="AH11" s="266"/>
      <c r="AI11" s="70"/>
      <c r="AJ11" s="266"/>
      <c r="AK11" s="266"/>
      <c r="AL11" s="266"/>
      <c r="AM11" s="462"/>
      <c r="AN11" s="593"/>
      <c r="AP11" s="76" t="s">
        <v>502</v>
      </c>
    </row>
    <row r="12" spans="1:43" ht="15.75" thickBot="1" x14ac:dyDescent="0.3">
      <c r="A12" s="236" t="s">
        <v>393</v>
      </c>
      <c r="B12" s="530"/>
      <c r="C12" s="492" t="s">
        <v>394</v>
      </c>
      <c r="D12" s="61" t="s">
        <v>154</v>
      </c>
      <c r="E12" s="233">
        <v>3</v>
      </c>
      <c r="F12" s="598"/>
      <c r="G12" s="358" t="s">
        <v>411</v>
      </c>
      <c r="H12" s="533" t="s">
        <v>447</v>
      </c>
      <c r="I12" s="535"/>
      <c r="J12" s="535"/>
      <c r="K12" s="636"/>
      <c r="L12" s="211"/>
      <c r="M12" s="211"/>
      <c r="N12" s="211"/>
      <c r="O12" s="632"/>
      <c r="P12" s="605"/>
      <c r="R12" s="122" t="s">
        <v>181</v>
      </c>
      <c r="S12" s="615"/>
      <c r="T12" s="101" t="s">
        <v>44</v>
      </c>
      <c r="U12" s="124"/>
      <c r="V12" s="146"/>
      <c r="W12" s="146"/>
      <c r="X12" s="465" t="s">
        <v>167</v>
      </c>
      <c r="Y12" s="611"/>
      <c r="Z12" s="441">
        <v>1</v>
      </c>
      <c r="AA12" s="318">
        <v>1</v>
      </c>
      <c r="AB12" s="217"/>
      <c r="AC12" s="100" t="s">
        <v>499</v>
      </c>
      <c r="AD12" s="621" t="s">
        <v>245</v>
      </c>
      <c r="AE12" s="475" t="s">
        <v>244</v>
      </c>
      <c r="AF12" s="613" t="s">
        <v>231</v>
      </c>
      <c r="AG12" s="613"/>
      <c r="AH12" s="247" t="s">
        <v>264</v>
      </c>
      <c r="AI12" s="247" t="s">
        <v>241</v>
      </c>
      <c r="AJ12" s="266"/>
      <c r="AK12" s="266"/>
      <c r="AL12" s="266"/>
      <c r="AM12" s="608" t="s">
        <v>254</v>
      </c>
      <c r="AN12" s="593"/>
      <c r="AO12" s="359" t="s">
        <v>97</v>
      </c>
    </row>
    <row r="13" spans="1:43" ht="15.75" thickBot="1" x14ac:dyDescent="0.3">
      <c r="B13" s="481" t="s">
        <v>196</v>
      </c>
      <c r="E13" s="482">
        <v>-3</v>
      </c>
      <c r="F13" s="598"/>
      <c r="G13" s="535" t="s">
        <v>448</v>
      </c>
      <c r="H13" s="535"/>
      <c r="I13" s="535"/>
      <c r="J13" s="636"/>
      <c r="M13" s="6"/>
      <c r="N13" s="6"/>
      <c r="O13" s="632"/>
      <c r="P13" s="606"/>
      <c r="T13" s="105" t="s">
        <v>44</v>
      </c>
      <c r="U13" s="124"/>
      <c r="V13" s="146"/>
      <c r="W13" s="146"/>
      <c r="X13" s="465" t="s">
        <v>168</v>
      </c>
      <c r="Y13" s="611"/>
      <c r="Z13" s="441">
        <v>1</v>
      </c>
      <c r="AA13" s="318">
        <v>1</v>
      </c>
      <c r="AB13" s="100" t="s">
        <v>519</v>
      </c>
      <c r="AC13" s="16"/>
      <c r="AD13" s="621"/>
      <c r="AF13" s="613"/>
      <c r="AG13" s="80"/>
      <c r="AH13" s="247" t="s">
        <v>314</v>
      </c>
      <c r="AI13" s="247" t="s">
        <v>313</v>
      </c>
      <c r="AJ13" s="80"/>
      <c r="AK13" s="266"/>
      <c r="AL13" s="266"/>
      <c r="AM13" s="608"/>
      <c r="AN13" s="593"/>
    </row>
    <row r="14" spans="1:43" ht="15.75" thickBot="1" x14ac:dyDescent="0.3">
      <c r="A14" s="484"/>
      <c r="B14" s="485"/>
      <c r="C14" s="493"/>
      <c r="D14" s="486"/>
      <c r="E14" s="487"/>
      <c r="F14" s="598"/>
      <c r="G14" s="535" t="s">
        <v>447</v>
      </c>
      <c r="H14" s="535"/>
      <c r="I14" s="535"/>
      <c r="J14" s="636"/>
      <c r="K14" s="2">
        <v>12</v>
      </c>
      <c r="N14" s="6"/>
      <c r="O14" s="632"/>
      <c r="Q14" s="61" t="s">
        <v>555</v>
      </c>
      <c r="S14" s="169" t="s">
        <v>28</v>
      </c>
      <c r="T14" s="89"/>
      <c r="U14" s="124"/>
      <c r="V14" s="93"/>
      <c r="W14" s="146"/>
      <c r="X14" s="465" t="s">
        <v>169</v>
      </c>
      <c r="Y14" s="611"/>
      <c r="Z14" s="441">
        <v>1</v>
      </c>
      <c r="AA14" s="318"/>
      <c r="AB14" s="217"/>
      <c r="AC14" s="16"/>
      <c r="AD14" s="621"/>
      <c r="AE14" s="266"/>
      <c r="AF14" s="613"/>
      <c r="AG14" s="266"/>
      <c r="AH14" s="266"/>
      <c r="AI14" s="70"/>
      <c r="AJ14" s="266"/>
      <c r="AK14" s="266"/>
      <c r="AL14" s="266"/>
      <c r="AM14" s="608"/>
      <c r="AN14" s="593"/>
    </row>
    <row r="15" spans="1:43" ht="15.75" thickBot="1" x14ac:dyDescent="0.3">
      <c r="A15" s="483" t="s">
        <v>525</v>
      </c>
      <c r="C15" s="528" t="s">
        <v>382</v>
      </c>
      <c r="F15" s="598"/>
      <c r="O15" s="632"/>
      <c r="R15" s="99" t="s">
        <v>44</v>
      </c>
      <c r="T15" s="89"/>
      <c r="U15" s="90"/>
      <c r="V15" s="120"/>
      <c r="W15" s="147" t="s">
        <v>181</v>
      </c>
      <c r="X15" s="465" t="s">
        <v>170</v>
      </c>
      <c r="Y15" s="611"/>
      <c r="Z15" s="443">
        <v>1</v>
      </c>
      <c r="AA15" s="318"/>
      <c r="AB15" s="217"/>
      <c r="AC15" s="76" t="s">
        <v>497</v>
      </c>
      <c r="AD15" s="621"/>
      <c r="AF15" s="613"/>
      <c r="AG15" s="80"/>
      <c r="AH15" s="247" t="s">
        <v>466</v>
      </c>
      <c r="AI15" s="247" t="s">
        <v>252</v>
      </c>
      <c r="AJ15" s="80" t="s">
        <v>265</v>
      </c>
      <c r="AK15" s="266"/>
      <c r="AL15" s="266"/>
      <c r="AM15" s="608"/>
      <c r="AN15" s="593"/>
      <c r="AP15" s="76" t="s">
        <v>74</v>
      </c>
      <c r="AQ15" s="76" t="s">
        <v>513</v>
      </c>
    </row>
    <row r="16" spans="1:43" ht="15.75" thickBot="1" x14ac:dyDescent="0.3">
      <c r="A16" s="2" t="s">
        <v>561</v>
      </c>
      <c r="B16" s="21" t="s">
        <v>417</v>
      </c>
      <c r="C16" s="530"/>
      <c r="D16" s="61" t="s">
        <v>511</v>
      </c>
      <c r="E16" s="233">
        <v>1</v>
      </c>
      <c r="F16" s="598"/>
      <c r="G16" s="358" t="s">
        <v>506</v>
      </c>
      <c r="I16" s="505"/>
      <c r="J16" s="20"/>
      <c r="O16" s="632"/>
      <c r="R16" s="469" t="s">
        <v>185</v>
      </c>
      <c r="T16" s="89"/>
      <c r="U16" s="124"/>
      <c r="V16" s="94"/>
      <c r="W16" s="146"/>
      <c r="X16" s="465" t="s">
        <v>171</v>
      </c>
      <c r="Y16" s="611"/>
      <c r="Z16" s="441">
        <v>1</v>
      </c>
      <c r="AA16" s="318"/>
      <c r="AB16" s="217"/>
      <c r="AC16" s="16"/>
      <c r="AD16" s="16"/>
      <c r="AE16" s="266"/>
      <c r="AF16" s="266"/>
      <c r="AG16" s="266"/>
      <c r="AH16" s="266"/>
      <c r="AI16" s="70"/>
      <c r="AJ16" s="247" t="s">
        <v>477</v>
      </c>
      <c r="AK16" s="266"/>
      <c r="AL16" s="80"/>
      <c r="AM16" s="462" t="s">
        <v>324</v>
      </c>
      <c r="AN16" s="593"/>
      <c r="AP16" s="76" t="s">
        <v>235</v>
      </c>
    </row>
    <row r="17" spans="1:43" ht="15.75" thickBot="1" x14ac:dyDescent="0.3">
      <c r="B17" s="80"/>
      <c r="F17" s="598"/>
      <c r="I17" s="506"/>
      <c r="J17" s="20"/>
      <c r="N17" s="6"/>
      <c r="O17" s="632"/>
      <c r="Q17" s="21" t="s">
        <v>553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65" t="s">
        <v>172</v>
      </c>
      <c r="Y17" s="611"/>
      <c r="Z17" s="443"/>
      <c r="AA17" s="318"/>
      <c r="AB17" s="217"/>
      <c r="AC17" s="76" t="s">
        <v>483</v>
      </c>
      <c r="AD17" s="247" t="s">
        <v>247</v>
      </c>
      <c r="AE17" s="266" t="s">
        <v>520</v>
      </c>
      <c r="AF17" s="266"/>
      <c r="AG17" s="80"/>
      <c r="AH17" s="80" t="s">
        <v>521</v>
      </c>
      <c r="AI17" s="266" t="s">
        <v>234</v>
      </c>
      <c r="AJ17" s="80"/>
      <c r="AK17" s="266"/>
      <c r="AL17" s="80"/>
      <c r="AM17" s="462"/>
      <c r="AN17" s="593"/>
      <c r="AO17" s="212" t="s">
        <v>516</v>
      </c>
      <c r="AQ17" s="99" t="s">
        <v>514</v>
      </c>
    </row>
    <row r="18" spans="1:43" ht="15.75" thickBot="1" x14ac:dyDescent="0.3">
      <c r="A18" s="499" t="s">
        <v>600</v>
      </c>
      <c r="B18" s="21" t="s">
        <v>559</v>
      </c>
      <c r="C18" s="488" t="s">
        <v>539</v>
      </c>
      <c r="D18" s="417" t="s">
        <v>537</v>
      </c>
      <c r="E18" s="99" t="s">
        <v>44</v>
      </c>
      <c r="F18" s="598"/>
      <c r="G18" s="358" t="s">
        <v>550</v>
      </c>
      <c r="I18" s="24"/>
      <c r="J18" s="20"/>
      <c r="O18" s="632"/>
      <c r="Q18" s="112"/>
      <c r="R18" s="626" t="s">
        <v>558</v>
      </c>
      <c r="T18" s="100" t="s">
        <v>44</v>
      </c>
      <c r="U18" s="571" t="s">
        <v>44</v>
      </c>
      <c r="V18" s="120"/>
      <c r="W18" s="147" t="s">
        <v>176</v>
      </c>
      <c r="X18" s="465" t="s">
        <v>173</v>
      </c>
      <c r="Y18" s="611"/>
      <c r="Z18" s="443">
        <v>1</v>
      </c>
      <c r="AA18" s="318"/>
      <c r="AB18" s="76" t="s">
        <v>483</v>
      </c>
      <c r="AC18" s="16"/>
      <c r="AD18" s="16"/>
      <c r="AE18" s="266"/>
      <c r="AF18" s="607" t="s">
        <v>493</v>
      </c>
      <c r="AG18" s="266"/>
      <c r="AH18" s="70"/>
      <c r="AI18" s="70"/>
      <c r="AJ18" s="609" t="s">
        <v>322</v>
      </c>
      <c r="AK18" s="266"/>
      <c r="AL18" s="80"/>
      <c r="AM18" s="462"/>
      <c r="AN18" s="593"/>
      <c r="AP18" s="76" t="s">
        <v>88</v>
      </c>
    </row>
    <row r="19" spans="1:43" ht="15.75" thickBot="1" x14ac:dyDescent="0.3">
      <c r="F19" s="598"/>
      <c r="I19" s="228"/>
      <c r="O19" s="632"/>
      <c r="R19" s="627"/>
      <c r="S19" s="30" t="s">
        <v>556</v>
      </c>
      <c r="U19" s="572"/>
      <c r="V19" s="146"/>
      <c r="W19" s="146"/>
      <c r="X19" s="465" t="s">
        <v>174</v>
      </c>
      <c r="Y19" s="611"/>
      <c r="Z19" s="441">
        <v>1</v>
      </c>
      <c r="AA19" s="318"/>
      <c r="AB19" s="217"/>
      <c r="AC19" s="16"/>
      <c r="AD19" s="16"/>
      <c r="AE19" s="266"/>
      <c r="AF19" s="607"/>
      <c r="AG19" s="266"/>
      <c r="AH19" s="266"/>
      <c r="AI19" s="70"/>
      <c r="AJ19" s="609"/>
      <c r="AK19" s="494" t="s">
        <v>256</v>
      </c>
      <c r="AL19" s="80"/>
      <c r="AM19" s="462"/>
      <c r="AN19" s="593"/>
      <c r="AP19" s="76" t="s">
        <v>486</v>
      </c>
    </row>
    <row r="20" spans="1:43" ht="15.75" thickBot="1" x14ac:dyDescent="0.3">
      <c r="A20" s="240" t="s">
        <v>562</v>
      </c>
      <c r="B20" s="225" t="s">
        <v>530</v>
      </c>
      <c r="C20" s="490" t="s">
        <v>504</v>
      </c>
      <c r="D20" s="21" t="s">
        <v>563</v>
      </c>
      <c r="E20" s="471">
        <v>-1</v>
      </c>
      <c r="F20" s="598"/>
      <c r="G20" s="358" t="s">
        <v>509</v>
      </c>
      <c r="I20" s="228"/>
      <c r="O20" s="632"/>
      <c r="Q20" s="634" t="s">
        <v>48</v>
      </c>
      <c r="T20" s="438" t="s">
        <v>44</v>
      </c>
      <c r="U20" s="573"/>
      <c r="W20" s="439"/>
      <c r="X20" s="466" t="s">
        <v>175</v>
      </c>
      <c r="Y20" s="611"/>
      <c r="Z20" s="445">
        <v>1</v>
      </c>
      <c r="AA20" s="446">
        <v>1</v>
      </c>
      <c r="AB20" s="265"/>
      <c r="AC20" s="448"/>
      <c r="AD20" s="448"/>
      <c r="AE20" s="360"/>
      <c r="AF20" s="437"/>
      <c r="AG20" s="360"/>
      <c r="AH20" s="361"/>
      <c r="AI20" s="362" t="s">
        <v>303</v>
      </c>
      <c r="AJ20" s="360"/>
      <c r="AK20" s="495"/>
      <c r="AL20" s="361" t="s">
        <v>518</v>
      </c>
      <c r="AM20" s="409" t="s">
        <v>254</v>
      </c>
      <c r="AN20" s="593"/>
      <c r="AO20" s="359" t="s">
        <v>478</v>
      </c>
      <c r="AQ20" s="100" t="s">
        <v>479</v>
      </c>
    </row>
    <row r="21" spans="1:43" ht="15.75" thickBot="1" x14ac:dyDescent="0.3">
      <c r="A21" s="240" t="s">
        <v>560</v>
      </c>
      <c r="B21" s="21" t="s">
        <v>559</v>
      </c>
      <c r="C21" s="490" t="s">
        <v>504</v>
      </c>
      <c r="D21" s="174" t="s">
        <v>142</v>
      </c>
      <c r="E21" s="275">
        <v>1</v>
      </c>
      <c r="F21" s="598"/>
      <c r="I21" s="228"/>
      <c r="O21" s="632"/>
      <c r="Q21" s="635"/>
      <c r="T21" s="456"/>
      <c r="U21" s="14"/>
      <c r="V21" s="568"/>
      <c r="W21" s="460" t="s">
        <v>176</v>
      </c>
      <c r="X21" s="463" t="s">
        <v>187</v>
      </c>
      <c r="Y21" s="611"/>
      <c r="Z21" s="479">
        <v>3</v>
      </c>
      <c r="AA21" s="480">
        <v>3</v>
      </c>
      <c r="AB21" s="449"/>
      <c r="AC21" s="6"/>
      <c r="AD21" s="447" t="s">
        <v>245</v>
      </c>
      <c r="AE21" s="6"/>
      <c r="AF21" s="6" t="s">
        <v>554</v>
      </c>
      <c r="AG21" s="6"/>
      <c r="AH21" s="247" t="s">
        <v>466</v>
      </c>
      <c r="AI21" s="6"/>
      <c r="AJ21" s="80" t="s">
        <v>320</v>
      </c>
      <c r="AK21" s="266" t="s">
        <v>256</v>
      </c>
      <c r="AL21" s="6"/>
      <c r="AM21" s="462" t="s">
        <v>568</v>
      </c>
      <c r="AN21" s="593"/>
    </row>
    <row r="22" spans="1:43" ht="15.75" thickBot="1" x14ac:dyDescent="0.3">
      <c r="F22" s="598"/>
      <c r="G22" s="358" t="s">
        <v>507</v>
      </c>
      <c r="I22" s="228"/>
      <c r="O22" s="632"/>
      <c r="R22" s="468" t="s">
        <v>44</v>
      </c>
      <c r="T22" s="457" t="s">
        <v>44</v>
      </c>
      <c r="U22" s="15"/>
      <c r="V22" s="569"/>
      <c r="W22" s="460" t="s">
        <v>176</v>
      </c>
      <c r="X22" s="463" t="s">
        <v>188</v>
      </c>
      <c r="Y22" s="611"/>
      <c r="Z22" s="449"/>
      <c r="AA22" s="10"/>
      <c r="AB22" s="449"/>
      <c r="AC22" s="6"/>
      <c r="AD22" s="6"/>
      <c r="AE22" s="6"/>
      <c r="AF22" s="6"/>
      <c r="AG22" s="6"/>
      <c r="AH22" s="6"/>
      <c r="AI22" s="6"/>
      <c r="AJ22" s="607" t="s">
        <v>490</v>
      </c>
      <c r="AK22" s="266"/>
      <c r="AL22" s="80" t="s">
        <v>496</v>
      </c>
      <c r="AM22" s="311"/>
      <c r="AN22" s="593"/>
    </row>
    <row r="23" spans="1:43" ht="15.75" thickBot="1" x14ac:dyDescent="0.3">
      <c r="A23" s="240" t="s">
        <v>574</v>
      </c>
      <c r="B23" s="178" t="s">
        <v>367</v>
      </c>
      <c r="C23" s="489" t="s">
        <v>142</v>
      </c>
      <c r="D23" s="368" t="s">
        <v>136</v>
      </c>
      <c r="E23" s="234">
        <v>1</v>
      </c>
      <c r="F23" s="598"/>
      <c r="I23" s="228"/>
      <c r="O23" s="632"/>
      <c r="Q23" s="634" t="s">
        <v>145</v>
      </c>
      <c r="T23" s="17"/>
      <c r="U23" s="454" t="s">
        <v>44</v>
      </c>
      <c r="V23" s="569"/>
      <c r="W23" s="148"/>
      <c r="X23" s="463" t="s">
        <v>189</v>
      </c>
      <c r="Y23" s="611"/>
      <c r="Z23" s="17"/>
      <c r="AA23" s="10"/>
      <c r="AB23" s="449"/>
      <c r="AC23" s="6"/>
      <c r="AD23" s="6"/>
      <c r="AE23" s="6"/>
      <c r="AF23" s="6"/>
      <c r="AG23" s="6"/>
      <c r="AH23" s="6"/>
      <c r="AI23" s="6"/>
      <c r="AJ23" s="607"/>
      <c r="AK23" s="266"/>
      <c r="AL23" s="80" t="s">
        <v>526</v>
      </c>
      <c r="AM23" s="311"/>
      <c r="AN23" s="593"/>
    </row>
    <row r="24" spans="1:43" ht="15.75" thickBot="1" x14ac:dyDescent="0.3">
      <c r="A24" s="474" t="s">
        <v>446</v>
      </c>
      <c r="B24" s="225" t="s">
        <v>330</v>
      </c>
      <c r="C24" s="491" t="s">
        <v>155</v>
      </c>
      <c r="D24" s="175" t="s">
        <v>270</v>
      </c>
      <c r="E24" s="470">
        <v>1</v>
      </c>
      <c r="F24" s="598"/>
      <c r="G24" s="61" t="s">
        <v>508</v>
      </c>
      <c r="I24" s="228"/>
      <c r="O24" s="632"/>
      <c r="Q24" s="635"/>
      <c r="T24" s="17"/>
      <c r="U24" s="236" t="s">
        <v>44</v>
      </c>
      <c r="V24" s="569"/>
      <c r="W24" s="148"/>
      <c r="X24" s="463" t="s">
        <v>186</v>
      </c>
      <c r="Y24" s="611"/>
      <c r="Z24" s="17"/>
      <c r="AA24" s="10"/>
      <c r="AB24" s="449"/>
      <c r="AC24" s="6"/>
      <c r="AD24" s="6"/>
      <c r="AE24" s="6"/>
      <c r="AF24" s="6"/>
      <c r="AG24" s="6"/>
      <c r="AH24" s="6"/>
      <c r="AI24" s="6"/>
      <c r="AJ24" s="6"/>
      <c r="AK24" s="475" t="s">
        <v>482</v>
      </c>
      <c r="AL24" s="247" t="s">
        <v>481</v>
      </c>
      <c r="AM24" s="311"/>
      <c r="AN24" s="593"/>
    </row>
    <row r="25" spans="1:43" ht="15.75" thickBot="1" x14ac:dyDescent="0.3">
      <c r="F25" s="598"/>
      <c r="I25" s="228"/>
      <c r="O25" s="632"/>
      <c r="P25" s="212" t="s">
        <v>285</v>
      </c>
      <c r="Q25" s="104" t="s">
        <v>20</v>
      </c>
      <c r="T25" s="461" t="s">
        <v>44</v>
      </c>
      <c r="U25" s="434" t="s">
        <v>44</v>
      </c>
      <c r="V25" s="570"/>
      <c r="W25" s="148"/>
      <c r="X25" s="463" t="s">
        <v>190</v>
      </c>
      <c r="Y25" s="611"/>
      <c r="Z25" s="17"/>
      <c r="AA25" s="10"/>
      <c r="AB25" s="449"/>
      <c r="AC25" s="6"/>
      <c r="AD25" s="6"/>
      <c r="AE25" s="247" t="s">
        <v>477</v>
      </c>
      <c r="AF25" s="6"/>
      <c r="AG25" s="6"/>
      <c r="AH25" s="6"/>
      <c r="AI25" s="6"/>
      <c r="AJ25" s="6"/>
      <c r="AK25" s="142"/>
      <c r="AL25" s="6"/>
      <c r="AM25" s="311"/>
      <c r="AN25" s="593"/>
    </row>
    <row r="26" spans="1:43" ht="15.75" thickBot="1" x14ac:dyDescent="0.3">
      <c r="A26" s="240" t="s">
        <v>503</v>
      </c>
      <c r="B26" s="225" t="s">
        <v>422</v>
      </c>
      <c r="C26" s="490" t="s">
        <v>504</v>
      </c>
      <c r="D26" s="61" t="s">
        <v>565</v>
      </c>
      <c r="E26" s="407">
        <v>1</v>
      </c>
      <c r="F26" s="598"/>
      <c r="G26" s="358" t="s">
        <v>505</v>
      </c>
      <c r="I26" s="228"/>
      <c r="O26" s="632"/>
      <c r="P26" s="595" t="s">
        <v>548</v>
      </c>
      <c r="Q26" s="596"/>
      <c r="R26" s="628" t="s">
        <v>557</v>
      </c>
      <c r="T26" s="183"/>
      <c r="U26" s="453"/>
      <c r="V26" s="100" t="s">
        <v>44</v>
      </c>
      <c r="W26" s="148"/>
      <c r="X26" s="463" t="s">
        <v>182</v>
      </c>
      <c r="Y26" s="611"/>
      <c r="Z26" s="17"/>
      <c r="AA26" s="10"/>
      <c r="AB26" s="449"/>
      <c r="AC26" s="76" t="s">
        <v>483</v>
      </c>
      <c r="AD26" s="447" t="s">
        <v>475</v>
      </c>
      <c r="AE26" s="6"/>
      <c r="AF26" s="247" t="s">
        <v>492</v>
      </c>
      <c r="AG26" s="6"/>
      <c r="AH26" s="6"/>
      <c r="AI26" s="247" t="s">
        <v>303</v>
      </c>
      <c r="AJ26" s="6"/>
      <c r="AK26" s="142"/>
      <c r="AL26" s="80" t="s">
        <v>518</v>
      </c>
      <c r="AM26" s="476" t="s">
        <v>474</v>
      </c>
      <c r="AN26" s="593"/>
    </row>
    <row r="27" spans="1:43" ht="15.75" thickBot="1" x14ac:dyDescent="0.3">
      <c r="B27" s="21" t="s">
        <v>418</v>
      </c>
      <c r="D27" s="61" t="s">
        <v>566</v>
      </c>
      <c r="E27" s="275" t="s">
        <v>44</v>
      </c>
      <c r="F27" s="630"/>
      <c r="G27" s="61" t="s">
        <v>567</v>
      </c>
      <c r="I27" s="229"/>
      <c r="O27" s="633"/>
      <c r="R27" s="629"/>
      <c r="S27" s="455" t="s">
        <v>54</v>
      </c>
      <c r="T27" s="459" t="s">
        <v>44</v>
      </c>
      <c r="U27" s="12"/>
      <c r="V27" s="458"/>
      <c r="W27" s="149"/>
      <c r="X27" s="463" t="s">
        <v>552</v>
      </c>
      <c r="Y27" s="612"/>
      <c r="Z27" s="163"/>
      <c r="AA27" s="13"/>
      <c r="AB27" s="450"/>
      <c r="AC27" s="451"/>
      <c r="AD27" s="451"/>
      <c r="AE27" s="451"/>
      <c r="AF27" s="451"/>
      <c r="AG27" s="451"/>
      <c r="AH27" s="451"/>
      <c r="AI27" s="451"/>
      <c r="AJ27" s="451"/>
      <c r="AK27" s="478"/>
      <c r="AL27" s="451"/>
      <c r="AM27" s="409" t="s">
        <v>326</v>
      </c>
      <c r="AN27" s="594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J1" workbookViewId="0">
      <selection activeCell="AD16" sqref="AD1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customWidth="1"/>
    <col min="9" max="9" width="17.7109375" customWidth="1"/>
    <col min="10" max="10" width="15.7109375" bestFit="1" customWidth="1"/>
    <col min="11" max="11" width="27.140625" style="400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00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604</v>
      </c>
      <c r="I1" s="21"/>
      <c r="J1" s="95" t="s">
        <v>41</v>
      </c>
      <c r="K1" s="210" t="s">
        <v>201</v>
      </c>
      <c r="L1" s="21" t="s">
        <v>42</v>
      </c>
      <c r="M1" s="61" t="s">
        <v>43</v>
      </c>
      <c r="N1" s="95" t="s">
        <v>230</v>
      </c>
      <c r="O1" s="223" t="s">
        <v>369</v>
      </c>
      <c r="P1" s="21" t="s">
        <v>416</v>
      </c>
      <c r="R1" s="151">
        <f ca="1">TODAY()</f>
        <v>45277</v>
      </c>
      <c r="S1" s="142"/>
      <c r="T1" s="142"/>
      <c r="U1" s="6"/>
      <c r="V1" s="651" t="s">
        <v>459</v>
      </c>
      <c r="W1" s="652"/>
      <c r="X1" s="317">
        <f>68-(U8+W3+V3+S3)</f>
        <v>0</v>
      </c>
      <c r="Y1" s="102">
        <f>X1+X3</f>
        <v>0</v>
      </c>
      <c r="Z1" s="102" t="s">
        <v>458</v>
      </c>
      <c r="AA1" s="102"/>
      <c r="AB1" s="313" t="s">
        <v>44</v>
      </c>
      <c r="AC1" s="653" t="s">
        <v>191</v>
      </c>
      <c r="AD1" s="654"/>
      <c r="AE1" s="655"/>
      <c r="AF1" s="656" t="s">
        <v>298</v>
      </c>
      <c r="AG1" s="657"/>
      <c r="AH1" s="658"/>
      <c r="AI1" s="646" t="s">
        <v>462</v>
      </c>
      <c r="AJ1" s="647"/>
      <c r="AK1" s="648"/>
      <c r="AN1" s="142"/>
    </row>
    <row r="2" spans="1:40" ht="15.75" thickBot="1" x14ac:dyDescent="0.3">
      <c r="F2" s="22" t="s">
        <v>44</v>
      </c>
      <c r="H2" s="177">
        <f>SUM(H4:H36)</f>
        <v>-2</v>
      </c>
      <c r="J2" s="16" t="s">
        <v>236</v>
      </c>
      <c r="K2" s="336">
        <v>-3</v>
      </c>
      <c r="L2" s="640">
        <f>SUM(L5:L30)</f>
        <v>4</v>
      </c>
      <c r="M2" s="642">
        <f>SUM(M4:M29)</f>
        <v>10</v>
      </c>
      <c r="N2" s="644">
        <f>SUM(N4:N29)</f>
        <v>7</v>
      </c>
      <c r="O2" s="619">
        <f>SUM(M30:M37)* (-1)</f>
        <v>1</v>
      </c>
      <c r="P2" s="279" t="s">
        <v>243</v>
      </c>
      <c r="Q2" s="21" t="s">
        <v>242</v>
      </c>
      <c r="R2" s="2" t="s">
        <v>205</v>
      </c>
      <c r="S2" s="21" t="s">
        <v>267</v>
      </c>
      <c r="T2" s="66" t="s">
        <v>221</v>
      </c>
      <c r="U2" s="649" t="s">
        <v>239</v>
      </c>
      <c r="V2" s="61" t="s">
        <v>456</v>
      </c>
      <c r="W2" s="21" t="s">
        <v>258</v>
      </c>
      <c r="X2" s="61" t="s">
        <v>259</v>
      </c>
      <c r="Y2" s="299" t="s">
        <v>453</v>
      </c>
      <c r="Z2" s="316" t="s">
        <v>457</v>
      </c>
      <c r="AA2" s="316" t="s">
        <v>587</v>
      </c>
      <c r="AB2" s="72" t="s">
        <v>455</v>
      </c>
      <c r="AC2" s="266" t="s">
        <v>454</v>
      </c>
      <c r="AD2" s="299" t="s">
        <v>99</v>
      </c>
      <c r="AE2" s="299" t="s">
        <v>317</v>
      </c>
      <c r="AF2" s="299" t="s">
        <v>260</v>
      </c>
      <c r="AG2" s="299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H3" s="711"/>
      <c r="I3" s="711"/>
      <c r="J3" s="16" t="s">
        <v>237</v>
      </c>
      <c r="K3" s="324">
        <f>T3+V3+W3+S3</f>
        <v>68</v>
      </c>
      <c r="L3" s="641"/>
      <c r="M3" s="643"/>
      <c r="N3" s="645"/>
      <c r="O3" s="620"/>
      <c r="P3" s="177">
        <f>(L2+M2)-W3</f>
        <v>0</v>
      </c>
      <c r="R3" s="161" t="s">
        <v>249</v>
      </c>
      <c r="S3" s="150">
        <f>SUM(S4:S29)</f>
        <v>12</v>
      </c>
      <c r="T3" s="301">
        <f>SUM(T4:T29)</f>
        <v>37</v>
      </c>
      <c r="U3" s="650"/>
      <c r="V3" s="159">
        <f t="shared" ref="V3:AA3" si="0">SUM(V4:V29)</f>
        <v>5</v>
      </c>
      <c r="W3" s="187">
        <f t="shared" si="0"/>
        <v>14</v>
      </c>
      <c r="X3" s="59">
        <f t="shared" si="0"/>
        <v>0</v>
      </c>
      <c r="Y3" s="66">
        <f t="shared" si="0"/>
        <v>7</v>
      </c>
      <c r="Z3" s="66">
        <f t="shared" si="0"/>
        <v>21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395">
        <f t="shared" si="1"/>
        <v>4</v>
      </c>
      <c r="AH3" s="100">
        <f t="shared" si="1"/>
        <v>16</v>
      </c>
      <c r="AI3" s="100">
        <f t="shared" si="1"/>
        <v>10</v>
      </c>
      <c r="AJ3" s="322">
        <f t="shared" si="1"/>
        <v>7</v>
      </c>
      <c r="AK3" s="323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3">
        <v>0</v>
      </c>
      <c r="H4" s="712"/>
      <c r="I4" s="712"/>
      <c r="J4" s="111" t="s">
        <v>531</v>
      </c>
      <c r="K4" s="411" t="s">
        <v>309</v>
      </c>
      <c r="L4" s="344"/>
      <c r="M4" s="107">
        <v>0</v>
      </c>
      <c r="N4" s="303">
        <f>AA4</f>
        <v>0</v>
      </c>
      <c r="O4" s="637" t="s">
        <v>200</v>
      </c>
      <c r="P4" s="20"/>
      <c r="Q4" s="2" t="s">
        <v>341</v>
      </c>
      <c r="R4" s="326" t="s">
        <v>204</v>
      </c>
      <c r="S4" s="165"/>
      <c r="T4" s="188">
        <v>2</v>
      </c>
      <c r="U4" s="326">
        <v>-2</v>
      </c>
      <c r="V4" s="330"/>
      <c r="W4" s="190">
        <f>SUM(L4:M4)</f>
        <v>0</v>
      </c>
      <c r="X4" s="159"/>
      <c r="Y4" s="117">
        <f>N4</f>
        <v>0</v>
      </c>
      <c r="Z4" s="301">
        <f>(W4+Y4+AD4)</f>
        <v>0</v>
      </c>
      <c r="AA4" s="301">
        <v>0</v>
      </c>
      <c r="AB4" s="301">
        <f>IF((AD4+T4+W4+V4+S4)&lt;AC4,(AC4-(AD4+T4+W4+V4+S4))*(-1),0)</f>
        <v>0</v>
      </c>
      <c r="AC4" s="314">
        <v>0</v>
      </c>
      <c r="AD4" s="310"/>
      <c r="AE4" s="308"/>
      <c r="AF4" s="159">
        <f>N4</f>
        <v>0</v>
      </c>
      <c r="AG4" s="396"/>
      <c r="AH4" s="402"/>
      <c r="AI4" s="319">
        <f>AB4+AG4+Y4</f>
        <v>0</v>
      </c>
      <c r="AJ4" s="320">
        <f>IF((AC4-AG4)&gt; Y4,AG4-Y4,Y4)</f>
        <v>0</v>
      </c>
      <c r="AK4" s="321">
        <f>IF((AI4-AJ4)&gt;AJ4,(AI4-AJ4),AJ4)</f>
        <v>0</v>
      </c>
      <c r="AL4" s="326" t="s">
        <v>204</v>
      </c>
      <c r="AM4" s="19" t="s">
        <v>586</v>
      </c>
      <c r="AN4" s="142" t="s">
        <v>579</v>
      </c>
    </row>
    <row r="5" spans="1:40" ht="15.75" thickBot="1" x14ac:dyDescent="0.3">
      <c r="H5" s="711"/>
      <c r="I5" s="711"/>
      <c r="K5" s="412"/>
      <c r="L5" s="306"/>
      <c r="M5" s="107">
        <v>0</v>
      </c>
      <c r="N5" s="303">
        <f>AA5</f>
        <v>0</v>
      </c>
      <c r="O5" s="638"/>
      <c r="P5" s="20"/>
      <c r="Q5" s="2" t="s">
        <v>347</v>
      </c>
      <c r="R5" s="327" t="s">
        <v>244</v>
      </c>
      <c r="S5" s="192"/>
      <c r="T5" s="724">
        <v>2</v>
      </c>
      <c r="U5" s="327">
        <v>-2</v>
      </c>
      <c r="V5" s="331"/>
      <c r="W5" s="190">
        <f>SUM(L5:M5)</f>
        <v>0</v>
      </c>
      <c r="X5" s="307"/>
      <c r="Y5" s="117">
        <f>N5</f>
        <v>0</v>
      </c>
      <c r="Z5" s="301">
        <f t="shared" ref="Z5:Z37" si="2">(W5+Y5+AD5)</f>
        <v>0</v>
      </c>
      <c r="AA5" s="301">
        <v>0</v>
      </c>
      <c r="AB5" s="301">
        <f>IF((AD5+T5+W5+V5+S5)&lt;AC5,(AC5-(AD5+T5+W5+V5+S5))*(-1),0)</f>
        <v>0</v>
      </c>
      <c r="AC5" s="305"/>
      <c r="AD5" s="311"/>
      <c r="AE5" s="307"/>
      <c r="AF5" s="307">
        <f>N5</f>
        <v>0</v>
      </c>
      <c r="AG5" s="357"/>
      <c r="AH5" s="158"/>
      <c r="AI5" s="319">
        <f t="shared" ref="AI5:AI37" si="3">AB5+AG5+Y5</f>
        <v>0</v>
      </c>
      <c r="AJ5" s="320">
        <f t="shared" ref="AJ5:AJ37" si="4">IF((AC5-AG5)&gt; Y5,AG5-Y5,Y5)</f>
        <v>0</v>
      </c>
      <c r="AK5" s="321">
        <f t="shared" ref="AK5:AK37" si="5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7"/>
      <c r="H6" s="713"/>
      <c r="I6" s="713"/>
      <c r="K6" s="414" t="s">
        <v>312</v>
      </c>
      <c r="L6" s="345">
        <v>0</v>
      </c>
      <c r="M6" s="107">
        <v>0</v>
      </c>
      <c r="N6" s="304">
        <f>AA6</f>
        <v>0</v>
      </c>
      <c r="O6" s="638"/>
      <c r="P6" s="19" t="s">
        <v>342</v>
      </c>
      <c r="R6" s="327" t="s">
        <v>231</v>
      </c>
      <c r="S6" s="306">
        <v>2</v>
      </c>
      <c r="T6" s="334">
        <v>2</v>
      </c>
      <c r="U6" s="327">
        <v>-2</v>
      </c>
      <c r="V6" s="332">
        <v>2</v>
      </c>
      <c r="W6" s="190">
        <f>SUM(L6:M6)</f>
        <v>0</v>
      </c>
      <c r="X6" s="307"/>
      <c r="Y6" s="117">
        <f>N6</f>
        <v>0</v>
      </c>
      <c r="Z6" s="301">
        <f t="shared" si="2"/>
        <v>0</v>
      </c>
      <c r="AA6" s="301">
        <v>0</v>
      </c>
      <c r="AB6" s="301">
        <f>IF((AD6+T6+W6+V6+S6)&lt;AC6,(AC6-(AD6+T6+W6+V6+S6))*(-1),0)</f>
        <v>0</v>
      </c>
      <c r="AC6" s="305">
        <v>0</v>
      </c>
      <c r="AD6" s="311"/>
      <c r="AE6" s="307"/>
      <c r="AF6" s="307">
        <f>N6</f>
        <v>0</v>
      </c>
      <c r="AG6" s="357">
        <v>0</v>
      </c>
      <c r="AH6" s="158"/>
      <c r="AI6" s="319">
        <f t="shared" si="3"/>
        <v>0</v>
      </c>
      <c r="AJ6" s="320">
        <f t="shared" si="4"/>
        <v>0</v>
      </c>
      <c r="AK6" s="321">
        <f t="shared" si="5"/>
        <v>0</v>
      </c>
      <c r="AL6" s="6"/>
      <c r="AM6" s="19"/>
      <c r="AN6" s="266"/>
    </row>
    <row r="7" spans="1:40" ht="15.75" thickBot="1" x14ac:dyDescent="0.3">
      <c r="G7" s="222">
        <v>0</v>
      </c>
      <c r="H7" s="714"/>
      <c r="I7" s="714"/>
      <c r="J7" s="111" t="s">
        <v>432</v>
      </c>
      <c r="K7" s="412" t="s">
        <v>311</v>
      </c>
      <c r="L7" s="345">
        <v>1</v>
      </c>
      <c r="M7" s="107">
        <v>0</v>
      </c>
      <c r="N7" s="304">
        <f t="shared" ref="N7:N37" si="6">AA7</f>
        <v>0</v>
      </c>
      <c r="O7" s="638"/>
      <c r="P7" s="20"/>
      <c r="Q7" s="2" t="s">
        <v>342</v>
      </c>
      <c r="R7" s="327" t="s">
        <v>245</v>
      </c>
      <c r="S7" s="280"/>
      <c r="T7" s="189">
        <v>2</v>
      </c>
      <c r="U7" s="329">
        <v>-2</v>
      </c>
      <c r="V7" s="332">
        <v>2</v>
      </c>
      <c r="W7" s="190">
        <f>SUM(L7:M7)</f>
        <v>1</v>
      </c>
      <c r="X7" s="307"/>
      <c r="Y7" s="117">
        <f>N7</f>
        <v>0</v>
      </c>
      <c r="Z7" s="301">
        <f t="shared" si="2"/>
        <v>1</v>
      </c>
      <c r="AA7" s="301">
        <v>0</v>
      </c>
      <c r="AB7" s="301">
        <f>IF((AD7+T7+W7+V7+S7)&lt;AC7,(AC7-(AD7+T7+W7+V7+S7))*(-1),0)</f>
        <v>0</v>
      </c>
      <c r="AC7" s="305">
        <v>0</v>
      </c>
      <c r="AD7" s="107">
        <v>0</v>
      </c>
      <c r="AE7" s="64">
        <v>3</v>
      </c>
      <c r="AF7" s="307">
        <f>N7</f>
        <v>0</v>
      </c>
      <c r="AG7" s="357"/>
      <c r="AH7" s="403"/>
      <c r="AI7" s="319">
        <f t="shared" si="3"/>
        <v>0</v>
      </c>
      <c r="AJ7" s="320">
        <f t="shared" si="4"/>
        <v>0</v>
      </c>
      <c r="AK7" s="321">
        <f t="shared" si="5"/>
        <v>0</v>
      </c>
      <c r="AL7" s="6"/>
      <c r="AM7" s="228"/>
      <c r="AN7" s="266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3">
        <v>0</v>
      </c>
      <c r="G8" s="222">
        <v>0</v>
      </c>
      <c r="H8" s="714"/>
      <c r="I8" s="714"/>
      <c r="J8" s="111" t="s">
        <v>431</v>
      </c>
      <c r="K8" s="414" t="s">
        <v>345</v>
      </c>
      <c r="L8" s="107">
        <v>0</v>
      </c>
      <c r="M8" s="107">
        <v>0</v>
      </c>
      <c r="N8" s="304">
        <f t="shared" si="6"/>
        <v>0</v>
      </c>
      <c r="O8" s="638"/>
      <c r="P8" s="21" t="s">
        <v>238</v>
      </c>
      <c r="Q8" s="111" t="s">
        <v>342</v>
      </c>
      <c r="R8" s="328" t="s">
        <v>202</v>
      </c>
      <c r="S8" s="325">
        <v>0</v>
      </c>
      <c r="T8" s="64">
        <v>1</v>
      </c>
      <c r="U8" s="726">
        <f>T3</f>
        <v>37</v>
      </c>
      <c r="V8" s="332">
        <v>0</v>
      </c>
      <c r="W8" s="190">
        <f>SUM(L8:M8)</f>
        <v>0</v>
      </c>
      <c r="X8" s="307"/>
      <c r="Y8" s="117">
        <f>N8</f>
        <v>0</v>
      </c>
      <c r="Z8" s="301">
        <f t="shared" si="2"/>
        <v>0</v>
      </c>
      <c r="AA8" s="301">
        <v>0</v>
      </c>
      <c r="AB8" s="301">
        <f>IF((AD8+T8+W8+V8+S8)&lt;AC8,(AC8-(AD8+T8+W8+V8+S8))*(-1),0)</f>
        <v>0</v>
      </c>
      <c r="AC8" s="305">
        <v>0</v>
      </c>
      <c r="AD8" s="311"/>
      <c r="AE8" s="307"/>
      <c r="AF8" s="307">
        <f>N8</f>
        <v>0</v>
      </c>
      <c r="AG8" s="397">
        <v>0</v>
      </c>
      <c r="AH8" s="158"/>
      <c r="AI8" s="68">
        <f t="shared" si="3"/>
        <v>0</v>
      </c>
      <c r="AJ8" s="320">
        <f t="shared" si="4"/>
        <v>0</v>
      </c>
      <c r="AK8" s="321">
        <f t="shared" si="5"/>
        <v>0</v>
      </c>
      <c r="AL8" s="6"/>
      <c r="AM8" s="19"/>
      <c r="AN8" s="266"/>
    </row>
    <row r="9" spans="1:40" ht="15.75" thickBot="1" x14ac:dyDescent="0.3">
      <c r="H9" s="711"/>
      <c r="I9" s="711"/>
      <c r="K9" s="412" t="s">
        <v>359</v>
      </c>
      <c r="L9" s="346"/>
      <c r="M9" s="107">
        <v>0</v>
      </c>
      <c r="N9" s="304">
        <f t="shared" si="6"/>
        <v>0</v>
      </c>
      <c r="O9" s="638"/>
      <c r="P9" s="21" t="s">
        <v>342</v>
      </c>
      <c r="R9" s="328" t="s">
        <v>264</v>
      </c>
      <c r="S9" s="221"/>
      <c r="T9" s="725">
        <v>2</v>
      </c>
      <c r="U9" s="326">
        <v>-2</v>
      </c>
      <c r="V9" s="333"/>
      <c r="W9" s="190">
        <f>SUM(L9:M9)</f>
        <v>0</v>
      </c>
      <c r="X9" s="307"/>
      <c r="Y9" s="117">
        <f>N9</f>
        <v>0</v>
      </c>
      <c r="Z9" s="301">
        <f t="shared" si="2"/>
        <v>0</v>
      </c>
      <c r="AA9" s="301">
        <v>0</v>
      </c>
      <c r="AB9" s="301">
        <f>IF((AD9+T9+W9+V9+S9)&lt;AC9,(AC9-(AD9+T9+W9+V9+S9))*(-1),0)</f>
        <v>0</v>
      </c>
      <c r="AC9" s="305">
        <v>0</v>
      </c>
      <c r="AD9" s="311"/>
      <c r="AE9" s="307"/>
      <c r="AF9" s="307">
        <f>N9</f>
        <v>0</v>
      </c>
      <c r="AG9" s="357">
        <v>0</v>
      </c>
      <c r="AH9" s="408">
        <v>0</v>
      </c>
      <c r="AI9" s="319">
        <f t="shared" si="3"/>
        <v>0</v>
      </c>
      <c r="AJ9" s="320">
        <f t="shared" si="4"/>
        <v>0</v>
      </c>
      <c r="AK9" s="321">
        <f t="shared" si="5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711"/>
      <c r="I10" s="711"/>
      <c r="J10" s="111" t="s">
        <v>367</v>
      </c>
      <c r="K10" s="412" t="s">
        <v>363</v>
      </c>
      <c r="L10" s="347"/>
      <c r="M10" s="107">
        <v>2</v>
      </c>
      <c r="N10" s="304">
        <f t="shared" si="6"/>
        <v>1</v>
      </c>
      <c r="O10" s="638"/>
      <c r="P10" s="20"/>
      <c r="Q10" s="2" t="s">
        <v>347</v>
      </c>
      <c r="R10" s="327" t="s">
        <v>74</v>
      </c>
      <c r="S10" s="164">
        <v>1</v>
      </c>
      <c r="T10" s="724">
        <v>0</v>
      </c>
      <c r="U10" s="327">
        <v>-2</v>
      </c>
      <c r="V10" s="334"/>
      <c r="W10" s="190">
        <f>SUM(L10:M10)</f>
        <v>2</v>
      </c>
      <c r="X10" s="307"/>
      <c r="Y10" s="117">
        <f>N10</f>
        <v>1</v>
      </c>
      <c r="Z10" s="301">
        <f t="shared" si="2"/>
        <v>3</v>
      </c>
      <c r="AA10" s="301">
        <v>1</v>
      </c>
      <c r="AB10" s="301">
        <f>IF((AD10+T10+W10+V10+S10)&lt;AC10,(AC10-(AD10+T10+W10+V10+S10))*(-1),0)</f>
        <v>0</v>
      </c>
      <c r="AC10" s="305">
        <v>1</v>
      </c>
      <c r="AD10" s="311"/>
      <c r="AE10" s="307"/>
      <c r="AF10" s="307">
        <f>N10</f>
        <v>1</v>
      </c>
      <c r="AG10" s="357"/>
      <c r="AH10" s="158"/>
      <c r="AI10" s="319">
        <f t="shared" si="3"/>
        <v>1</v>
      </c>
      <c r="AJ10" s="320">
        <f t="shared" si="4"/>
        <v>1</v>
      </c>
      <c r="AK10" s="321">
        <f t="shared" si="5"/>
        <v>1</v>
      </c>
      <c r="AL10" s="6" t="s">
        <v>74</v>
      </c>
      <c r="AM10" s="228"/>
      <c r="AN10" s="266" t="s">
        <v>592</v>
      </c>
    </row>
    <row r="11" spans="1:40" ht="15.75" thickBot="1" x14ac:dyDescent="0.3">
      <c r="H11" s="711"/>
      <c r="I11" s="711"/>
      <c r="K11" s="412" t="s">
        <v>310</v>
      </c>
      <c r="L11" s="347"/>
      <c r="M11" s="107">
        <v>0</v>
      </c>
      <c r="N11" s="304">
        <f t="shared" si="6"/>
        <v>0</v>
      </c>
      <c r="O11" s="638"/>
      <c r="P11" s="21" t="s">
        <v>342</v>
      </c>
      <c r="Q11" s="16"/>
      <c r="R11" s="327" t="s">
        <v>241</v>
      </c>
      <c r="S11" s="164"/>
      <c r="T11" s="724">
        <v>2</v>
      </c>
      <c r="U11" s="327">
        <v>-2</v>
      </c>
      <c r="V11" s="334"/>
      <c r="W11" s="190">
        <f>SUM(L11:M11)</f>
        <v>0</v>
      </c>
      <c r="X11" s="307"/>
      <c r="Y11" s="117">
        <f>N11</f>
        <v>0</v>
      </c>
      <c r="Z11" s="301">
        <f t="shared" si="2"/>
        <v>0</v>
      </c>
      <c r="AA11" s="301"/>
      <c r="AB11" s="301">
        <f>IF((AD11+T11+W11+V11+S11)&lt;AC11,(AC11-(AD11+T11+W11+V11+S11))*(-1),0)</f>
        <v>0</v>
      </c>
      <c r="AC11" s="305"/>
      <c r="AD11" s="311"/>
      <c r="AE11" s="307"/>
      <c r="AF11" s="307">
        <f>N11</f>
        <v>0</v>
      </c>
      <c r="AG11" s="357"/>
      <c r="AH11" s="158"/>
      <c r="AI11" s="319">
        <f t="shared" si="3"/>
        <v>0</v>
      </c>
      <c r="AJ11" s="320">
        <f t="shared" si="4"/>
        <v>0</v>
      </c>
      <c r="AK11" s="321">
        <f t="shared" si="5"/>
        <v>0</v>
      </c>
      <c r="AL11" s="6"/>
      <c r="AM11" s="19"/>
      <c r="AN11" s="142"/>
    </row>
    <row r="12" spans="1:40" ht="15.75" thickBot="1" x14ac:dyDescent="0.3">
      <c r="A12" s="583" t="s">
        <v>55</v>
      </c>
      <c r="B12" s="30">
        <v>13</v>
      </c>
      <c r="C12" s="2" t="s">
        <v>56</v>
      </c>
      <c r="E12" s="634" t="s">
        <v>57</v>
      </c>
      <c r="G12" s="271">
        <v>1</v>
      </c>
      <c r="H12" s="715">
        <v>0</v>
      </c>
      <c r="I12" s="720"/>
      <c r="J12" s="61" t="s">
        <v>569</v>
      </c>
      <c r="K12" s="412" t="s">
        <v>302</v>
      </c>
      <c r="L12" s="347"/>
      <c r="M12" s="107">
        <v>2</v>
      </c>
      <c r="N12" s="304">
        <f t="shared" si="6"/>
        <v>1</v>
      </c>
      <c r="O12" s="638"/>
      <c r="P12" s="21" t="s">
        <v>342</v>
      </c>
      <c r="Q12" s="16"/>
      <c r="R12" s="327" t="s">
        <v>240</v>
      </c>
      <c r="S12" s="164"/>
      <c r="T12" s="724">
        <v>0</v>
      </c>
      <c r="U12" s="327">
        <v>-2</v>
      </c>
      <c r="V12" s="334"/>
      <c r="W12" s="190">
        <f>SUM(L12:M12)</f>
        <v>2</v>
      </c>
      <c r="X12" s="307"/>
      <c r="Y12" s="117">
        <f>N12</f>
        <v>1</v>
      </c>
      <c r="Z12" s="301">
        <f t="shared" si="2"/>
        <v>3</v>
      </c>
      <c r="AA12" s="301">
        <v>1</v>
      </c>
      <c r="AB12" s="301">
        <f>IF((AD12+T12+W12+V12+S12)&lt;AC12,(AC12-(AD12+T12+W12+V12+S12))*(-1),0)</f>
        <v>0</v>
      </c>
      <c r="AC12" s="305">
        <v>1</v>
      </c>
      <c r="AD12" s="311"/>
      <c r="AE12" s="307"/>
      <c r="AF12" s="307">
        <f>N12</f>
        <v>1</v>
      </c>
      <c r="AG12" s="357"/>
      <c r="AH12" s="158">
        <v>6</v>
      </c>
      <c r="AI12" s="319">
        <f t="shared" si="3"/>
        <v>1</v>
      </c>
      <c r="AJ12" s="320">
        <f t="shared" si="4"/>
        <v>1</v>
      </c>
      <c r="AK12" s="321">
        <f t="shared" si="5"/>
        <v>1</v>
      </c>
      <c r="AL12" s="6" t="s">
        <v>466</v>
      </c>
      <c r="AM12" s="228" t="s">
        <v>529</v>
      </c>
      <c r="AN12" s="142" t="s">
        <v>592</v>
      </c>
    </row>
    <row r="13" spans="1:40" ht="15.75" thickBot="1" x14ac:dyDescent="0.3">
      <c r="A13" s="585"/>
      <c r="B13" s="153">
        <v>12</v>
      </c>
      <c r="C13" s="2" t="s">
        <v>58</v>
      </c>
      <c r="E13" s="635"/>
      <c r="F13" s="177">
        <v>0</v>
      </c>
      <c r="G13" s="180">
        <v>1</v>
      </c>
      <c r="H13" s="712"/>
      <c r="I13" s="712"/>
      <c r="J13" s="111" t="s">
        <v>315</v>
      </c>
      <c r="K13" s="414" t="s">
        <v>307</v>
      </c>
      <c r="L13" s="347"/>
      <c r="M13" s="107">
        <v>0</v>
      </c>
      <c r="N13" s="304">
        <f t="shared" si="6"/>
        <v>0</v>
      </c>
      <c r="O13" s="638"/>
      <c r="P13" s="21" t="s">
        <v>342</v>
      </c>
      <c r="Q13" s="16"/>
      <c r="R13" s="327" t="s">
        <v>234</v>
      </c>
      <c r="S13" s="164"/>
      <c r="T13" s="724">
        <v>2</v>
      </c>
      <c r="U13" s="327">
        <v>-2</v>
      </c>
      <c r="V13" s="334"/>
      <c r="W13" s="190">
        <f>SUM(L13:M13)</f>
        <v>0</v>
      </c>
      <c r="X13" s="307"/>
      <c r="Y13" s="117">
        <f>N13</f>
        <v>0</v>
      </c>
      <c r="Z13" s="301">
        <f t="shared" si="2"/>
        <v>0</v>
      </c>
      <c r="AA13" s="301"/>
      <c r="AB13" s="301">
        <f>IF((AD13+T13+W13+V13+S13)&lt;AC13,(AC13-(AD13+T13+W13+V13+S13))*(-1),0)</f>
        <v>0</v>
      </c>
      <c r="AC13" s="305"/>
      <c r="AD13" s="311"/>
      <c r="AE13" s="309"/>
      <c r="AF13" s="307">
        <f>N13</f>
        <v>0</v>
      </c>
      <c r="AG13" s="357"/>
      <c r="AH13" s="158"/>
      <c r="AI13" s="319">
        <f t="shared" si="3"/>
        <v>0</v>
      </c>
      <c r="AJ13" s="320">
        <f t="shared" si="4"/>
        <v>0</v>
      </c>
      <c r="AK13" s="321">
        <f t="shared" si="5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711"/>
      <c r="I14" s="711"/>
      <c r="J14" s="272"/>
      <c r="K14" s="412"/>
      <c r="L14" s="347"/>
      <c r="M14" s="302">
        <v>1</v>
      </c>
      <c r="N14" s="304">
        <f t="shared" si="6"/>
        <v>1</v>
      </c>
      <c r="O14" s="638"/>
      <c r="P14" s="20"/>
      <c r="Q14" s="208" t="s">
        <v>346</v>
      </c>
      <c r="R14" s="327" t="s">
        <v>246</v>
      </c>
      <c r="S14" s="164">
        <v>0</v>
      </c>
      <c r="T14" s="724">
        <v>0</v>
      </c>
      <c r="U14" s="327">
        <v>-1</v>
      </c>
      <c r="V14" s="334"/>
      <c r="W14" s="190">
        <f>SUM(L14:M14)</f>
        <v>1</v>
      </c>
      <c r="X14" s="307"/>
      <c r="Y14" s="117">
        <f>N14</f>
        <v>1</v>
      </c>
      <c r="Z14" s="301">
        <f t="shared" si="2"/>
        <v>2</v>
      </c>
      <c r="AA14" s="301">
        <v>1</v>
      </c>
      <c r="AB14" s="301">
        <f>IF((AD14+T14+W14+V14+S14)&lt;AC14,(AC14-(AD14+T14+W14+V14+S14))*(-1),0)</f>
        <v>-1</v>
      </c>
      <c r="AC14" s="305">
        <v>2</v>
      </c>
      <c r="AD14" s="311"/>
      <c r="AE14" s="307"/>
      <c r="AF14" s="307">
        <f>N14</f>
        <v>1</v>
      </c>
      <c r="AG14" s="357">
        <v>1</v>
      </c>
      <c r="AH14" s="158"/>
      <c r="AI14" s="319">
        <f t="shared" si="3"/>
        <v>1</v>
      </c>
      <c r="AJ14" s="320">
        <f t="shared" si="4"/>
        <v>1</v>
      </c>
      <c r="AK14" s="321">
        <f t="shared" si="5"/>
        <v>1</v>
      </c>
      <c r="AL14" s="6" t="s">
        <v>585</v>
      </c>
      <c r="AM14" s="512" t="s">
        <v>588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0" t="s">
        <v>44</v>
      </c>
      <c r="H15" s="712"/>
      <c r="I15" s="712"/>
      <c r="J15" s="199"/>
      <c r="K15" s="414" t="s">
        <v>195</v>
      </c>
      <c r="L15" s="347"/>
      <c r="M15" s="302">
        <v>0</v>
      </c>
      <c r="N15" s="304">
        <f t="shared" si="6"/>
        <v>0</v>
      </c>
      <c r="O15" s="638"/>
      <c r="P15" s="20"/>
      <c r="Q15" s="208" t="s">
        <v>346</v>
      </c>
      <c r="R15" s="327" t="s">
        <v>232</v>
      </c>
      <c r="S15" s="164"/>
      <c r="T15" s="724">
        <v>2</v>
      </c>
      <c r="U15" s="327">
        <v>-2</v>
      </c>
      <c r="V15" s="333"/>
      <c r="W15" s="190">
        <f>SUM(L15:M15)</f>
        <v>0</v>
      </c>
      <c r="X15" s="307"/>
      <c r="Y15" s="117">
        <f>N15</f>
        <v>0</v>
      </c>
      <c r="Z15" s="301">
        <f t="shared" si="2"/>
        <v>0</v>
      </c>
      <c r="AA15" s="301">
        <v>0</v>
      </c>
      <c r="AB15" s="301">
        <f>IF((AD15+T15+W15+V15+S15)&lt;AC15,(AC15-(AD15+T15+W15+V15+S15))*(-1),0)</f>
        <v>0</v>
      </c>
      <c r="AC15" s="305">
        <v>0</v>
      </c>
      <c r="AD15" s="311"/>
      <c r="AE15" s="307"/>
      <c r="AF15" s="307">
        <f>N15</f>
        <v>0</v>
      </c>
      <c r="AG15" s="357"/>
      <c r="AH15" s="158"/>
      <c r="AI15" s="319">
        <f t="shared" si="3"/>
        <v>0</v>
      </c>
      <c r="AJ15" s="320">
        <f t="shared" si="4"/>
        <v>0</v>
      </c>
      <c r="AK15" s="321">
        <f t="shared" si="5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H16" s="711"/>
      <c r="I16" s="711"/>
      <c r="K16" s="415"/>
      <c r="L16" s="347"/>
      <c r="M16" s="107">
        <v>1</v>
      </c>
      <c r="N16" s="304">
        <f t="shared" si="6"/>
        <v>1</v>
      </c>
      <c r="O16" s="638"/>
      <c r="P16" s="21" t="s">
        <v>342</v>
      </c>
      <c r="Q16" s="2" t="s">
        <v>347</v>
      </c>
      <c r="R16" s="327" t="s">
        <v>235</v>
      </c>
      <c r="S16" s="164"/>
      <c r="T16" s="724">
        <v>2</v>
      </c>
      <c r="U16" s="327">
        <v>-3</v>
      </c>
      <c r="V16" s="333"/>
      <c r="W16" s="190">
        <f>SUM(L16:M16)</f>
        <v>1</v>
      </c>
      <c r="X16" s="307"/>
      <c r="Y16" s="117">
        <f>N16</f>
        <v>1</v>
      </c>
      <c r="Z16" s="301">
        <f t="shared" si="2"/>
        <v>2</v>
      </c>
      <c r="AA16" s="301">
        <v>1</v>
      </c>
      <c r="AB16" s="301">
        <f>IF((AD16+T16+W16+V16+S16)&lt;AC16,(AC16-(AD16+T16+W16+V16+S16))*(-1),0)</f>
        <v>0</v>
      </c>
      <c r="AC16" s="305">
        <v>1</v>
      </c>
      <c r="AD16" s="311"/>
      <c r="AE16" s="307"/>
      <c r="AF16" s="307">
        <f>N16</f>
        <v>1</v>
      </c>
      <c r="AG16" s="357">
        <v>2</v>
      </c>
      <c r="AH16" s="158">
        <v>6</v>
      </c>
      <c r="AI16" s="319">
        <f t="shared" si="3"/>
        <v>3</v>
      </c>
      <c r="AJ16" s="320">
        <f t="shared" si="4"/>
        <v>1</v>
      </c>
      <c r="AK16" s="321">
        <f t="shared" si="5"/>
        <v>2</v>
      </c>
      <c r="AL16" s="6" t="s">
        <v>235</v>
      </c>
      <c r="AM16" s="68" t="s">
        <v>580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H17" s="716"/>
      <c r="I17" s="716"/>
      <c r="K17" s="414" t="s">
        <v>316</v>
      </c>
      <c r="L17" s="347"/>
      <c r="M17" s="107">
        <v>0</v>
      </c>
      <c r="N17" s="304">
        <f t="shared" si="6"/>
        <v>0</v>
      </c>
      <c r="O17" s="638"/>
      <c r="P17" s="20"/>
      <c r="Q17" s="2" t="s">
        <v>348</v>
      </c>
      <c r="R17" s="327" t="s">
        <v>97</v>
      </c>
      <c r="S17" s="164">
        <v>1</v>
      </c>
      <c r="T17" s="724">
        <v>1</v>
      </c>
      <c r="U17" s="327">
        <v>-1</v>
      </c>
      <c r="V17" s="334"/>
      <c r="W17" s="190">
        <f>SUM(L17:M17)</f>
        <v>0</v>
      </c>
      <c r="X17" s="307"/>
      <c r="Y17" s="117">
        <f>N17</f>
        <v>0</v>
      </c>
      <c r="Z17" s="301">
        <f t="shared" si="2"/>
        <v>0</v>
      </c>
      <c r="AA17" s="301"/>
      <c r="AB17" s="301">
        <f>IF((AD17+T17+W17+V17+S17)&lt;AC17,(AC17-(AD17+T17+W17+V17+S17))*(-1),0)</f>
        <v>0</v>
      </c>
      <c r="AC17" s="305"/>
      <c r="AD17" s="311"/>
      <c r="AE17" s="307"/>
      <c r="AF17" s="307">
        <f>N17</f>
        <v>0</v>
      </c>
      <c r="AG17" s="357"/>
      <c r="AH17" s="158"/>
      <c r="AI17" s="319">
        <f t="shared" si="3"/>
        <v>0</v>
      </c>
      <c r="AJ17" s="320">
        <f t="shared" si="4"/>
        <v>0</v>
      </c>
      <c r="AK17" s="321">
        <f t="shared" si="5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717"/>
      <c r="I18" s="717"/>
      <c r="K18" s="414" t="s">
        <v>307</v>
      </c>
      <c r="L18" s="348"/>
      <c r="M18" s="107">
        <v>0</v>
      </c>
      <c r="N18" s="304">
        <f t="shared" si="6"/>
        <v>0</v>
      </c>
      <c r="O18" s="638"/>
      <c r="P18" s="21" t="s">
        <v>342</v>
      </c>
      <c r="Q18" s="16"/>
      <c r="R18" s="327" t="s">
        <v>248</v>
      </c>
      <c r="S18" s="164"/>
      <c r="T18" s="724">
        <v>3</v>
      </c>
      <c r="U18" s="327">
        <v>-3</v>
      </c>
      <c r="V18" s="331"/>
      <c r="W18" s="190">
        <f>SUM(L18:M18)</f>
        <v>0</v>
      </c>
      <c r="X18" s="307"/>
      <c r="Y18" s="117">
        <f>N18</f>
        <v>0</v>
      </c>
      <c r="Z18" s="301">
        <f t="shared" si="2"/>
        <v>0</v>
      </c>
      <c r="AA18" s="301">
        <v>0</v>
      </c>
      <c r="AB18" s="301">
        <f>IF((AD18+T18+W18+V18+S18)&lt;AC18,(AC18-(AD18+T18+W18+V18+S18))*(-1),0)</f>
        <v>0</v>
      </c>
      <c r="AC18" s="305">
        <v>0</v>
      </c>
      <c r="AD18" s="311"/>
      <c r="AE18" s="307"/>
      <c r="AF18" s="307">
        <f>N18</f>
        <v>0</v>
      </c>
      <c r="AG18" s="357"/>
      <c r="AH18" s="158"/>
      <c r="AI18" s="319">
        <f t="shared" si="3"/>
        <v>0</v>
      </c>
      <c r="AJ18" s="320">
        <f t="shared" si="4"/>
        <v>0</v>
      </c>
      <c r="AK18" s="321">
        <f t="shared" si="5"/>
        <v>0</v>
      </c>
      <c r="AL18" s="6"/>
      <c r="AN18" s="142"/>
    </row>
    <row r="19" spans="1:40" ht="15.75" thickBot="1" x14ac:dyDescent="0.3">
      <c r="A19" s="2" t="s">
        <v>67</v>
      </c>
      <c r="H19" s="711"/>
      <c r="I19" s="711"/>
      <c r="K19" s="414" t="s">
        <v>309</v>
      </c>
      <c r="L19" s="118">
        <v>2</v>
      </c>
      <c r="M19" s="107">
        <v>1</v>
      </c>
      <c r="N19" s="304">
        <f t="shared" si="6"/>
        <v>1</v>
      </c>
      <c r="O19" s="638"/>
      <c r="P19" s="20"/>
      <c r="Q19" s="2" t="s">
        <v>341</v>
      </c>
      <c r="R19" s="327" t="s">
        <v>247</v>
      </c>
      <c r="S19" s="164"/>
      <c r="T19" s="724">
        <v>0</v>
      </c>
      <c r="U19" s="327">
        <v>-1</v>
      </c>
      <c r="V19" s="118">
        <v>0</v>
      </c>
      <c r="W19" s="190">
        <f>SUM(L19:M19)</f>
        <v>3</v>
      </c>
      <c r="X19" s="307"/>
      <c r="Y19" s="117">
        <f>N19</f>
        <v>1</v>
      </c>
      <c r="Z19" s="301">
        <f t="shared" si="2"/>
        <v>4</v>
      </c>
      <c r="AA19" s="301">
        <v>1</v>
      </c>
      <c r="AB19" s="301">
        <f>IF((AD19+T19+W19+V19+S19)&lt;AC19,(AC19-(AD19+T19+W19+V19+S19))*(-1),0)</f>
        <v>0</v>
      </c>
      <c r="AC19" s="305">
        <v>1</v>
      </c>
      <c r="AD19" s="311"/>
      <c r="AE19" s="307"/>
      <c r="AF19" s="307">
        <f>N19</f>
        <v>1</v>
      </c>
      <c r="AG19" s="357"/>
      <c r="AH19" s="158"/>
      <c r="AI19" s="319">
        <f t="shared" si="3"/>
        <v>1</v>
      </c>
      <c r="AJ19" s="320">
        <f t="shared" si="4"/>
        <v>1</v>
      </c>
      <c r="AK19" s="321">
        <f t="shared" si="5"/>
        <v>1</v>
      </c>
      <c r="AL19" s="16" t="s">
        <v>576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717"/>
      <c r="I20" s="717"/>
      <c r="J20" s="112" t="s">
        <v>355</v>
      </c>
      <c r="K20" s="414" t="s">
        <v>195</v>
      </c>
      <c r="L20" s="346"/>
      <c r="M20" s="107">
        <v>1</v>
      </c>
      <c r="N20" s="304">
        <f t="shared" si="6"/>
        <v>1</v>
      </c>
      <c r="O20" s="639"/>
      <c r="P20" s="533" t="s">
        <v>342</v>
      </c>
      <c r="Q20" s="636"/>
      <c r="R20" s="327" t="s">
        <v>86</v>
      </c>
      <c r="S20" s="164"/>
      <c r="T20" s="724">
        <v>2</v>
      </c>
      <c r="U20" s="327">
        <v>-3</v>
      </c>
      <c r="V20" s="142"/>
      <c r="W20" s="190">
        <f>SUM(L20:M20)</f>
        <v>1</v>
      </c>
      <c r="X20" s="307"/>
      <c r="Y20" s="117">
        <f>N20</f>
        <v>1</v>
      </c>
      <c r="Z20" s="301">
        <f t="shared" si="2"/>
        <v>2</v>
      </c>
      <c r="AA20" s="301">
        <v>1</v>
      </c>
      <c r="AB20" s="301">
        <f>IF((AD20+T20+W20+V20+S20)&lt;AC20,(AC20-(AD20+T20+W20+V20+S20))*(-1),0)</f>
        <v>0</v>
      </c>
      <c r="AC20" s="305">
        <v>2</v>
      </c>
      <c r="AD20" s="311"/>
      <c r="AE20" s="307"/>
      <c r="AF20" s="307">
        <f>N20</f>
        <v>1</v>
      </c>
      <c r="AG20" s="357">
        <v>1</v>
      </c>
      <c r="AH20" s="158">
        <v>2</v>
      </c>
      <c r="AI20" s="319">
        <f t="shared" si="3"/>
        <v>2</v>
      </c>
      <c r="AJ20" s="320">
        <f t="shared" si="4"/>
        <v>1</v>
      </c>
      <c r="AK20" s="321">
        <f t="shared" si="5"/>
        <v>1</v>
      </c>
      <c r="AL20" s="6" t="s">
        <v>88</v>
      </c>
      <c r="AM20" s="19" t="s">
        <v>465</v>
      </c>
      <c r="AN20" s="64" t="s">
        <v>589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713"/>
      <c r="I21" s="713"/>
      <c r="J21" s="80" t="s">
        <v>261</v>
      </c>
      <c r="K21" s="412" t="s">
        <v>308</v>
      </c>
      <c r="L21" s="349"/>
      <c r="M21" s="107">
        <v>0</v>
      </c>
      <c r="N21" s="304">
        <f t="shared" si="6"/>
        <v>0</v>
      </c>
      <c r="P21" s="20"/>
      <c r="Q21" s="2" t="s">
        <v>347</v>
      </c>
      <c r="R21" s="327" t="s">
        <v>250</v>
      </c>
      <c r="S21" s="164">
        <v>1</v>
      </c>
      <c r="T21" s="724">
        <v>1</v>
      </c>
      <c r="U21" s="327">
        <v>-1</v>
      </c>
      <c r="V21" s="331"/>
      <c r="W21" s="190">
        <f>SUM(L21:M21)</f>
        <v>0</v>
      </c>
      <c r="X21" s="307"/>
      <c r="Y21" s="117">
        <f>N21</f>
        <v>0</v>
      </c>
      <c r="Z21" s="301">
        <f t="shared" si="2"/>
        <v>0</v>
      </c>
      <c r="AA21" s="301">
        <v>0</v>
      </c>
      <c r="AB21" s="301">
        <f>IF((AD21+T21+W21+V21+S21)&lt;AC21,(AC21-(AD21+T21+W21+V21+S21))*(-1),0)</f>
        <v>0</v>
      </c>
      <c r="AC21" s="305">
        <v>0</v>
      </c>
      <c r="AD21" s="311"/>
      <c r="AE21" s="307"/>
      <c r="AF21" s="307">
        <f>N21</f>
        <v>0</v>
      </c>
      <c r="AG21" s="357">
        <v>0</v>
      </c>
      <c r="AH21" s="158">
        <v>0</v>
      </c>
      <c r="AI21" s="319">
        <f t="shared" si="3"/>
        <v>0</v>
      </c>
      <c r="AJ21" s="320">
        <f t="shared" si="4"/>
        <v>0</v>
      </c>
      <c r="AK21" s="321">
        <f t="shared" si="5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H22" s="711"/>
      <c r="I22" s="711"/>
      <c r="K22" s="412" t="s">
        <v>305</v>
      </c>
      <c r="L22" s="350"/>
      <c r="M22" s="107">
        <v>0</v>
      </c>
      <c r="N22" s="304">
        <f t="shared" si="6"/>
        <v>0</v>
      </c>
      <c r="P22" s="21" t="s">
        <v>342</v>
      </c>
      <c r="R22" s="327" t="s">
        <v>265</v>
      </c>
      <c r="S22" s="164"/>
      <c r="T22" s="724">
        <v>2</v>
      </c>
      <c r="U22" s="327">
        <v>-2</v>
      </c>
      <c r="V22" s="142"/>
      <c r="W22" s="190">
        <f>SUM(L22:M22)</f>
        <v>0</v>
      </c>
      <c r="X22" s="307"/>
      <c r="Y22" s="117">
        <f>N22</f>
        <v>0</v>
      </c>
      <c r="Z22" s="301">
        <f t="shared" si="2"/>
        <v>0</v>
      </c>
      <c r="AA22" s="301"/>
      <c r="AB22" s="301">
        <f>IF((AD22+T22+W22+V22+S22)&lt;AC22,(AC22-(AD22+T22+W22+V22+S22))*(-1),0)</f>
        <v>0</v>
      </c>
      <c r="AC22" s="305"/>
      <c r="AD22" s="107">
        <v>0</v>
      </c>
      <c r="AE22" s="64">
        <v>2</v>
      </c>
      <c r="AF22" s="307">
        <f>N22</f>
        <v>0</v>
      </c>
      <c r="AG22" s="357"/>
      <c r="AH22" s="404"/>
      <c r="AI22" s="319">
        <f t="shared" si="3"/>
        <v>0</v>
      </c>
      <c r="AJ22" s="320">
        <f t="shared" si="4"/>
        <v>0</v>
      </c>
      <c r="AK22" s="321">
        <f t="shared" si="5"/>
        <v>0</v>
      </c>
      <c r="AL22" s="16"/>
      <c r="AN22" s="142"/>
    </row>
    <row r="23" spans="1:40" ht="15.75" thickBot="1" x14ac:dyDescent="0.3">
      <c r="E23" s="590" t="s">
        <v>294</v>
      </c>
      <c r="F23" s="185">
        <v>2</v>
      </c>
      <c r="H23" s="711"/>
      <c r="I23" s="711"/>
      <c r="K23" s="412" t="s">
        <v>263</v>
      </c>
      <c r="L23" s="345">
        <v>1</v>
      </c>
      <c r="M23" s="107">
        <v>1</v>
      </c>
      <c r="N23" s="304">
        <f t="shared" si="6"/>
        <v>0</v>
      </c>
      <c r="P23" s="20"/>
      <c r="R23" s="327" t="s">
        <v>252</v>
      </c>
      <c r="S23" s="164"/>
      <c r="T23" s="724">
        <v>0</v>
      </c>
      <c r="U23" s="327">
        <v>-1</v>
      </c>
      <c r="V23" s="332">
        <v>0</v>
      </c>
      <c r="W23" s="190">
        <f>SUM(L23:M23)</f>
        <v>2</v>
      </c>
      <c r="X23" s="307"/>
      <c r="Y23" s="117">
        <f>N23</f>
        <v>0</v>
      </c>
      <c r="Z23" s="301">
        <f t="shared" si="2"/>
        <v>2</v>
      </c>
      <c r="AA23" s="301">
        <v>0</v>
      </c>
      <c r="AB23" s="301">
        <f>IF((AD23+T23+W23+V23+S23)&lt;AC23,(AC23-(AD23+T23+W23+V23+S23))*(-1),0)</f>
        <v>0</v>
      </c>
      <c r="AC23" s="305"/>
      <c r="AD23" s="311"/>
      <c r="AE23" s="307"/>
      <c r="AF23" s="307">
        <f>N23</f>
        <v>0</v>
      </c>
      <c r="AG23" s="357">
        <v>0</v>
      </c>
      <c r="AH23" s="158">
        <v>1</v>
      </c>
      <c r="AI23" s="319">
        <f t="shared" si="3"/>
        <v>0</v>
      </c>
      <c r="AJ23" s="320">
        <f t="shared" si="4"/>
        <v>0</v>
      </c>
      <c r="AK23" s="321">
        <f t="shared" si="5"/>
        <v>0</v>
      </c>
      <c r="AL23" s="6" t="s">
        <v>594</v>
      </c>
      <c r="AM23" s="19" t="s">
        <v>591</v>
      </c>
      <c r="AN23" s="142" t="s">
        <v>592</v>
      </c>
    </row>
    <row r="24" spans="1:40" ht="15.75" thickBot="1" x14ac:dyDescent="0.3">
      <c r="C24" s="2" t="s">
        <v>260</v>
      </c>
      <c r="E24" s="591"/>
      <c r="F24" s="177"/>
      <c r="H24" s="711"/>
      <c r="I24" s="711"/>
      <c r="K24" s="412" t="s">
        <v>301</v>
      </c>
      <c r="L24" s="345">
        <v>0</v>
      </c>
      <c r="M24" s="107">
        <v>1</v>
      </c>
      <c r="N24" s="304">
        <f t="shared" si="6"/>
        <v>1</v>
      </c>
      <c r="P24" s="533" t="s">
        <v>342</v>
      </c>
      <c r="Q24" s="636"/>
      <c r="R24" s="327" t="s">
        <v>254</v>
      </c>
      <c r="S24" s="164">
        <v>2</v>
      </c>
      <c r="T24" s="724">
        <v>1</v>
      </c>
      <c r="U24" s="327">
        <v>-2</v>
      </c>
      <c r="V24" s="333"/>
      <c r="W24" s="190">
        <f>SUM(L24:M24)</f>
        <v>1</v>
      </c>
      <c r="X24" s="307"/>
      <c r="Y24" s="117">
        <f>N24</f>
        <v>1</v>
      </c>
      <c r="Z24" s="301">
        <f t="shared" si="2"/>
        <v>2</v>
      </c>
      <c r="AA24" s="301">
        <v>1</v>
      </c>
      <c r="AB24" s="301">
        <f>IF((AD24+T24+W24+V24+S24)&lt;AC24,(AC24-(AD24+T24+W24+V24+S24))*(-1),0)</f>
        <v>0</v>
      </c>
      <c r="AC24" s="305">
        <v>1</v>
      </c>
      <c r="AD24" s="107">
        <v>0</v>
      </c>
      <c r="AE24" s="64">
        <v>2</v>
      </c>
      <c r="AF24" s="307">
        <f>N24</f>
        <v>1</v>
      </c>
      <c r="AG24" s="357"/>
      <c r="AH24" s="158">
        <v>1</v>
      </c>
      <c r="AI24" s="319">
        <f t="shared" si="3"/>
        <v>1</v>
      </c>
      <c r="AJ24" s="320">
        <f t="shared" si="4"/>
        <v>1</v>
      </c>
      <c r="AK24" s="321">
        <f t="shared" si="5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711"/>
      <c r="I25" s="711"/>
      <c r="J25" s="343"/>
      <c r="K25" s="412" t="s">
        <v>300</v>
      </c>
      <c r="L25" s="351"/>
      <c r="M25" s="107">
        <v>0</v>
      </c>
      <c r="N25" s="304">
        <f t="shared" si="6"/>
        <v>0</v>
      </c>
      <c r="P25" s="86" t="s">
        <v>342</v>
      </c>
      <c r="R25" s="327" t="s">
        <v>255</v>
      </c>
      <c r="S25" s="164">
        <v>2</v>
      </c>
      <c r="T25" s="724">
        <v>2</v>
      </c>
      <c r="U25" s="327">
        <v>-2</v>
      </c>
      <c r="V25" s="142"/>
      <c r="W25" s="190">
        <f>SUM(L25:M25)</f>
        <v>0</v>
      </c>
      <c r="X25" s="307"/>
      <c r="Y25" s="117">
        <f>N25</f>
        <v>0</v>
      </c>
      <c r="Z25" s="301">
        <f t="shared" si="2"/>
        <v>0</v>
      </c>
      <c r="AA25" s="301">
        <v>0</v>
      </c>
      <c r="AB25" s="301">
        <f>IF((AD25+T25+W25+V25+S25)&lt;AC25,(AC25-(AD25+T25+W25+V25+S25))*(-1),0)</f>
        <v>0</v>
      </c>
      <c r="AC25" s="305"/>
      <c r="AD25" s="311"/>
      <c r="AE25" s="307"/>
      <c r="AF25" s="307">
        <f>N25</f>
        <v>0</v>
      </c>
      <c r="AG25" s="357"/>
      <c r="AH25" s="158"/>
      <c r="AI25" s="319">
        <f t="shared" si="3"/>
        <v>0</v>
      </c>
      <c r="AJ25" s="320">
        <f t="shared" si="4"/>
        <v>0</v>
      </c>
      <c r="AK25" s="321">
        <f t="shared" si="5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711"/>
      <c r="I26" s="711"/>
      <c r="J26" s="111" t="s">
        <v>268</v>
      </c>
      <c r="K26" s="412" t="s">
        <v>306</v>
      </c>
      <c r="L26" s="345">
        <v>0</v>
      </c>
      <c r="M26" s="107">
        <v>0</v>
      </c>
      <c r="N26" s="304">
        <f t="shared" si="6"/>
        <v>0</v>
      </c>
      <c r="P26" s="20"/>
      <c r="Q26" s="2" t="s">
        <v>339</v>
      </c>
      <c r="R26" s="327" t="s">
        <v>256</v>
      </c>
      <c r="S26" s="164">
        <v>1</v>
      </c>
      <c r="T26" s="724">
        <v>1</v>
      </c>
      <c r="U26" s="327">
        <v>-2</v>
      </c>
      <c r="V26" s="332">
        <v>1</v>
      </c>
      <c r="W26" s="190">
        <f>SUM(L26:M26)</f>
        <v>0</v>
      </c>
      <c r="X26" s="307"/>
      <c r="Y26" s="117">
        <f>N26</f>
        <v>0</v>
      </c>
      <c r="Z26" s="301">
        <f t="shared" si="2"/>
        <v>0</v>
      </c>
      <c r="AA26" s="301">
        <v>0</v>
      </c>
      <c r="AB26" s="301">
        <f>IF((AD26+T26+W26+V26+S26)&lt;AC26,(AC26-(AD26+T26+W26+V26+S26))*(-1),0)</f>
        <v>0</v>
      </c>
      <c r="AC26" s="305">
        <v>0</v>
      </c>
      <c r="AD26" s="311"/>
      <c r="AE26" s="309"/>
      <c r="AF26" s="307">
        <f>N26</f>
        <v>0</v>
      </c>
      <c r="AG26" s="357"/>
      <c r="AH26" s="158"/>
      <c r="AI26" s="319">
        <f t="shared" si="3"/>
        <v>0</v>
      </c>
      <c r="AJ26" s="320">
        <f t="shared" si="4"/>
        <v>0</v>
      </c>
      <c r="AK26" s="321">
        <f t="shared" si="5"/>
        <v>0</v>
      </c>
      <c r="AL26" s="503"/>
      <c r="AM26" s="19"/>
      <c r="AN26" s="142"/>
    </row>
    <row r="27" spans="1:40" ht="15.75" thickBot="1" x14ac:dyDescent="0.3">
      <c r="E27" s="31" t="s">
        <v>295</v>
      </c>
      <c r="G27" s="181"/>
      <c r="H27" s="718"/>
      <c r="I27" s="718"/>
      <c r="K27" s="412" t="s">
        <v>261</v>
      </c>
      <c r="L27" s="352"/>
      <c r="M27" s="107">
        <v>0</v>
      </c>
      <c r="N27" s="304">
        <f t="shared" si="6"/>
        <v>0</v>
      </c>
      <c r="P27" s="20"/>
      <c r="Q27" s="2" t="s">
        <v>339</v>
      </c>
      <c r="R27" s="327" t="s">
        <v>257</v>
      </c>
      <c r="S27" s="164">
        <v>2</v>
      </c>
      <c r="T27" s="724">
        <v>2</v>
      </c>
      <c r="U27" s="327">
        <v>-2</v>
      </c>
      <c r="V27" s="333"/>
      <c r="W27" s="190">
        <f>SUM(L27:M27)</f>
        <v>0</v>
      </c>
      <c r="X27" s="307"/>
      <c r="Y27" s="117">
        <f>N27</f>
        <v>0</v>
      </c>
      <c r="Z27" s="301">
        <f t="shared" si="2"/>
        <v>0</v>
      </c>
      <c r="AA27" s="301"/>
      <c r="AB27" s="301">
        <f>IF((AD27+T27+W27+V27+S27)&lt;AC27,(AC27-(AD27+T27+W27+V27+S27))*(-1),0)</f>
        <v>0</v>
      </c>
      <c r="AC27" s="305"/>
      <c r="AD27" s="311"/>
      <c r="AE27" s="307"/>
      <c r="AF27" s="307">
        <f>N27</f>
        <v>0</v>
      </c>
      <c r="AG27" s="357"/>
      <c r="AH27" s="158"/>
      <c r="AI27" s="319">
        <f t="shared" si="3"/>
        <v>0</v>
      </c>
      <c r="AJ27" s="320">
        <f t="shared" si="4"/>
        <v>0</v>
      </c>
      <c r="AK27" s="321">
        <f t="shared" si="5"/>
        <v>0</v>
      </c>
      <c r="AL27" s="16"/>
      <c r="AN27" s="142"/>
    </row>
    <row r="28" spans="1:40" ht="15.75" thickBot="1" x14ac:dyDescent="0.3">
      <c r="H28" s="711"/>
      <c r="I28" s="711"/>
      <c r="K28" s="414" t="s">
        <v>316</v>
      </c>
      <c r="L28" s="350"/>
      <c r="M28" s="107">
        <v>0</v>
      </c>
      <c r="N28" s="304">
        <f t="shared" si="6"/>
        <v>0</v>
      </c>
      <c r="P28" s="20"/>
      <c r="R28" s="327" t="s">
        <v>253</v>
      </c>
      <c r="S28" s="164"/>
      <c r="T28" s="724">
        <v>1</v>
      </c>
      <c r="U28" s="327">
        <v>-1</v>
      </c>
      <c r="V28" s="333"/>
      <c r="W28" s="190">
        <f>SUM(L28:M28)</f>
        <v>0</v>
      </c>
      <c r="X28" s="307"/>
      <c r="Y28" s="117">
        <f>N28</f>
        <v>0</v>
      </c>
      <c r="Z28" s="301">
        <f t="shared" si="2"/>
        <v>0</v>
      </c>
      <c r="AA28" s="301"/>
      <c r="AB28" s="64">
        <f>IF((AD28+T28+W28+V28+S28)&lt;AC28,(AC28-(AD28+T28+W28+V28+S28))*(-1),0)</f>
        <v>0</v>
      </c>
      <c r="AC28" s="305"/>
      <c r="AD28" s="311"/>
      <c r="AE28" s="307"/>
      <c r="AF28" s="307">
        <f>N28</f>
        <v>0</v>
      </c>
      <c r="AG28" s="357"/>
      <c r="AH28" s="158"/>
      <c r="AI28" s="319">
        <f t="shared" si="3"/>
        <v>0</v>
      </c>
      <c r="AJ28" s="320">
        <f t="shared" si="4"/>
        <v>0</v>
      </c>
      <c r="AK28" s="321">
        <f t="shared" si="5"/>
        <v>0</v>
      </c>
      <c r="AN28" s="142"/>
    </row>
    <row r="29" spans="1:40" ht="15.75" thickBot="1" x14ac:dyDescent="0.3">
      <c r="E29" s="267" t="s">
        <v>297</v>
      </c>
      <c r="G29" s="6"/>
      <c r="H29" s="719"/>
      <c r="I29" s="719"/>
      <c r="J29" s="266"/>
      <c r="K29" s="414" t="s">
        <v>366</v>
      </c>
      <c r="L29" s="342"/>
      <c r="M29" s="64">
        <v>0</v>
      </c>
      <c r="N29" s="304">
        <f t="shared" si="6"/>
        <v>0</v>
      </c>
      <c r="P29" s="20"/>
      <c r="Q29" s="2" t="s">
        <v>343</v>
      </c>
      <c r="R29" s="329" t="s">
        <v>266</v>
      </c>
      <c r="S29" s="192"/>
      <c r="T29" s="189">
        <v>2</v>
      </c>
      <c r="U29" s="329">
        <v>-2</v>
      </c>
      <c r="V29" s="331"/>
      <c r="W29" s="190">
        <f>SUM(L29:M29)</f>
        <v>0</v>
      </c>
      <c r="X29" s="300"/>
      <c r="Y29" s="117">
        <f>N29</f>
        <v>0</v>
      </c>
      <c r="Z29" s="64">
        <f t="shared" si="2"/>
        <v>0</v>
      </c>
      <c r="AA29" s="64">
        <v>0</v>
      </c>
      <c r="AB29" s="312">
        <f>IF((AD29+T29+W29+V29+S29)&lt;AC29,(AC29-(AD29+T29+W29+V29+S29))*(-1),0)</f>
        <v>0</v>
      </c>
      <c r="AC29" s="315">
        <v>0</v>
      </c>
      <c r="AD29" s="311"/>
      <c r="AE29" s="311"/>
      <c r="AF29" s="311">
        <f>N29</f>
        <v>0</v>
      </c>
      <c r="AG29" s="401"/>
      <c r="AH29" s="158"/>
      <c r="AI29" s="319">
        <f t="shared" si="3"/>
        <v>0</v>
      </c>
      <c r="AJ29" s="320">
        <f t="shared" si="4"/>
        <v>0</v>
      </c>
      <c r="AK29" s="321">
        <f t="shared" si="5"/>
        <v>0</v>
      </c>
      <c r="AN29" s="142"/>
    </row>
    <row r="30" spans="1:40" ht="15.75" thickBot="1" x14ac:dyDescent="0.3">
      <c r="G30" s="278"/>
      <c r="H30" s="720">
        <v>-1</v>
      </c>
      <c r="I30" s="720"/>
      <c r="J30" s="61" t="s">
        <v>511</v>
      </c>
      <c r="K30" s="415"/>
      <c r="L30" s="353"/>
      <c r="M30" s="254">
        <v>-1</v>
      </c>
      <c r="N30" s="304">
        <f t="shared" si="6"/>
        <v>0</v>
      </c>
      <c r="P30" s="20"/>
      <c r="R30" s="154"/>
      <c r="S30" s="194"/>
      <c r="T30" s="160"/>
      <c r="U30" s="155"/>
      <c r="V30" s="188"/>
      <c r="W30" s="190">
        <f>SUM(L30:M30)</f>
        <v>-1</v>
      </c>
      <c r="X30" s="65"/>
      <c r="Y30" s="117">
        <f>N30</f>
        <v>0</v>
      </c>
      <c r="Z30" s="64">
        <f t="shared" si="2"/>
        <v>-1</v>
      </c>
      <c r="AA30" s="64"/>
      <c r="AB30" s="312">
        <f>IF((AD30+T30+W30+V30+S30)&lt;AC30,(AC30-(AD30+T30+W30+V30+S30))*(-1),0)</f>
        <v>-1</v>
      </c>
      <c r="AC30" s="371"/>
      <c r="AD30" s="373"/>
      <c r="AE30" s="374"/>
      <c r="AF30" s="330">
        <f>N30</f>
        <v>0</v>
      </c>
      <c r="AG30" s="398"/>
      <c r="AH30" s="337"/>
      <c r="AI30" s="356">
        <f t="shared" si="3"/>
        <v>-1</v>
      </c>
      <c r="AJ30" s="320">
        <f t="shared" si="4"/>
        <v>0</v>
      </c>
      <c r="AK30" s="321">
        <f t="shared" si="5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711"/>
      <c r="I31" s="711"/>
      <c r="J31" s="111" t="s">
        <v>436</v>
      </c>
      <c r="K31" s="412"/>
      <c r="L31" s="354"/>
      <c r="M31" s="255">
        <v>-1</v>
      </c>
      <c r="N31" s="304">
        <f t="shared" si="6"/>
        <v>0</v>
      </c>
      <c r="P31" s="20"/>
      <c r="R31" s="17"/>
      <c r="S31" s="156"/>
      <c r="T31" s="157"/>
      <c r="U31" s="15"/>
      <c r="V31" s="189"/>
      <c r="W31" s="190">
        <f>SUM(L31:M31)</f>
        <v>-1</v>
      </c>
      <c r="X31" s="65"/>
      <c r="Y31" s="117">
        <f>N31</f>
        <v>0</v>
      </c>
      <c r="Z31" s="64">
        <f t="shared" si="2"/>
        <v>-1</v>
      </c>
      <c r="AA31" s="64"/>
      <c r="AB31" s="312">
        <f>IF((AD31+T31+W31+V31+S31)&lt;AC31,(AC31-(AD31+T31+W31+V31+S31))*(-1),0)</f>
        <v>-1</v>
      </c>
      <c r="AC31" s="371"/>
      <c r="AD31" s="375"/>
      <c r="AE31" s="376"/>
      <c r="AF31" s="334">
        <f>N31</f>
        <v>0</v>
      </c>
      <c r="AG31" s="357"/>
      <c r="AH31" s="335"/>
      <c r="AI31" s="356">
        <f t="shared" si="3"/>
        <v>-1</v>
      </c>
      <c r="AJ31" s="320">
        <f t="shared" si="4"/>
        <v>0</v>
      </c>
      <c r="AK31" s="321">
        <f t="shared" si="5"/>
        <v>0</v>
      </c>
      <c r="AN31" s="142"/>
    </row>
    <row r="32" spans="1:40" ht="15.75" thickBot="1" x14ac:dyDescent="0.3">
      <c r="H32" s="711"/>
      <c r="I32" s="711"/>
      <c r="J32" s="225" t="s">
        <v>330</v>
      </c>
      <c r="K32" s="415"/>
      <c r="L32" s="354"/>
      <c r="M32" s="259">
        <v>0</v>
      </c>
      <c r="N32" s="304">
        <f t="shared" si="6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90">
        <f>SUM(L32:M32)</f>
        <v>0</v>
      </c>
      <c r="X32" s="65"/>
      <c r="Y32" s="117">
        <f>N32</f>
        <v>0</v>
      </c>
      <c r="Z32" s="64">
        <f t="shared" si="2"/>
        <v>0</v>
      </c>
      <c r="AA32" s="64">
        <v>0</v>
      </c>
      <c r="AB32" s="312">
        <f>IF((AD32+T32+W32+V32+S32)&lt;AC32,(AC32-(AD32+T32+W32+V32+S32))*(-1),0)</f>
        <v>0</v>
      </c>
      <c r="AC32" s="371">
        <v>0</v>
      </c>
      <c r="AD32" s="375"/>
      <c r="AE32" s="376"/>
      <c r="AF32" s="334">
        <f>N32</f>
        <v>0</v>
      </c>
      <c r="AG32" s="357">
        <v>0</v>
      </c>
      <c r="AH32" s="335"/>
      <c r="AI32" s="356">
        <f t="shared" si="3"/>
        <v>0</v>
      </c>
      <c r="AJ32" s="320">
        <f t="shared" si="4"/>
        <v>0</v>
      </c>
      <c r="AK32" s="321">
        <f t="shared" si="5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723"/>
      <c r="H33" s="722">
        <v>-1</v>
      </c>
      <c r="I33" s="721"/>
      <c r="J33" s="21" t="s">
        <v>512</v>
      </c>
      <c r="K33" s="415"/>
      <c r="L33" s="354"/>
      <c r="M33" s="256">
        <v>-1</v>
      </c>
      <c r="N33" s="304">
        <f t="shared" si="6"/>
        <v>0</v>
      </c>
      <c r="P33" s="20"/>
      <c r="R33" s="191"/>
      <c r="S33" s="193"/>
      <c r="T33" s="162"/>
      <c r="U33" s="168"/>
      <c r="V33" s="173"/>
      <c r="W33" s="190">
        <f>SUM(L33:M33)</f>
        <v>-1</v>
      </c>
      <c r="X33" s="65"/>
      <c r="Y33" s="117">
        <f>N33</f>
        <v>0</v>
      </c>
      <c r="Z33" s="64">
        <f t="shared" si="2"/>
        <v>-1</v>
      </c>
      <c r="AA33" s="64"/>
      <c r="AB33" s="312">
        <f>IF((AD33+T33+W33+V33+S33)&lt;AC33,(AC33-(AD33+T33+W33+V33+S33))*(-1),0)</f>
        <v>-1</v>
      </c>
      <c r="AC33" s="371"/>
      <c r="AD33" s="375"/>
      <c r="AE33" s="376"/>
      <c r="AF33" s="334">
        <f>N33</f>
        <v>0</v>
      </c>
      <c r="AG33" s="357"/>
      <c r="AH33" s="335"/>
      <c r="AI33" s="356">
        <f t="shared" si="3"/>
        <v>-1</v>
      </c>
      <c r="AJ33" s="320">
        <f t="shared" si="4"/>
        <v>0</v>
      </c>
      <c r="AK33" s="321">
        <f t="shared" si="5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H34" s="711"/>
      <c r="I34" s="711"/>
      <c r="K34" s="412" t="s">
        <v>305</v>
      </c>
      <c r="L34" s="354"/>
      <c r="M34" s="257">
        <v>0</v>
      </c>
      <c r="N34" s="304">
        <f t="shared" si="6"/>
        <v>0</v>
      </c>
      <c r="P34" s="21" t="s">
        <v>342</v>
      </c>
      <c r="R34" s="195" t="s">
        <v>303</v>
      </c>
      <c r="S34" s="196">
        <v>2</v>
      </c>
      <c r="T34" s="197">
        <v>2</v>
      </c>
      <c r="U34" s="198">
        <v>-2</v>
      </c>
      <c r="V34" s="219"/>
      <c r="W34" s="190">
        <f>SUM(L34:M34)</f>
        <v>0</v>
      </c>
      <c r="X34" s="65"/>
      <c r="Y34" s="117">
        <f>N34</f>
        <v>0</v>
      </c>
      <c r="Z34" s="64">
        <f t="shared" si="2"/>
        <v>0</v>
      </c>
      <c r="AA34" s="64"/>
      <c r="AB34" s="312">
        <f>IF((AD34+T34+W34+V34+S34)&lt;AC34,(AC34-(AD34+T34+W34+V34+S34))*(-1),0)</f>
        <v>0</v>
      </c>
      <c r="AC34" s="371"/>
      <c r="AD34" s="375"/>
      <c r="AE34" s="376"/>
      <c r="AF34" s="334">
        <f>N34</f>
        <v>0</v>
      </c>
      <c r="AG34" s="357"/>
      <c r="AH34" s="335">
        <v>1</v>
      </c>
      <c r="AI34" s="356">
        <f t="shared" si="3"/>
        <v>0</v>
      </c>
      <c r="AJ34" s="320">
        <f t="shared" si="4"/>
        <v>0</v>
      </c>
      <c r="AK34" s="321">
        <f t="shared" si="5"/>
        <v>0</v>
      </c>
      <c r="AL34" s="6" t="s">
        <v>303</v>
      </c>
      <c r="AM34" s="19" t="s">
        <v>591</v>
      </c>
      <c r="AN34" s="266" t="s">
        <v>191</v>
      </c>
    </row>
    <row r="35" spans="3:40" ht="15.75" thickBot="1" x14ac:dyDescent="0.3">
      <c r="E35" s="23"/>
      <c r="H35" s="711"/>
      <c r="I35" s="711"/>
      <c r="K35" s="412" t="s">
        <v>300</v>
      </c>
      <c r="L35" s="354"/>
      <c r="M35" s="259">
        <v>0</v>
      </c>
      <c r="N35" s="304">
        <f t="shared" si="6"/>
        <v>0</v>
      </c>
      <c r="P35" s="20"/>
      <c r="R35" s="154" t="s">
        <v>314</v>
      </c>
      <c r="S35" s="165">
        <v>1</v>
      </c>
      <c r="T35" s="160">
        <v>1</v>
      </c>
      <c r="U35" s="155">
        <v>-1</v>
      </c>
      <c r="V35" s="64"/>
      <c r="W35" s="190">
        <f>SUM(L35:M35)</f>
        <v>0</v>
      </c>
      <c r="X35" s="65"/>
      <c r="Y35" s="117">
        <f>N35</f>
        <v>0</v>
      </c>
      <c r="Z35" s="64">
        <f t="shared" si="2"/>
        <v>0</v>
      </c>
      <c r="AA35" s="64">
        <v>0</v>
      </c>
      <c r="AB35" s="312">
        <f>IF((AD35+T35+W35+V35+S35)&lt;AC35,(AC35-(AD35+T35+W35+V35+S35))*(-1),0)</f>
        <v>0</v>
      </c>
      <c r="AC35" s="371">
        <v>0</v>
      </c>
      <c r="AD35" s="375"/>
      <c r="AE35" s="376"/>
      <c r="AF35" s="334">
        <f>N35</f>
        <v>0</v>
      </c>
      <c r="AG35" s="357"/>
      <c r="AH35" s="404">
        <v>0</v>
      </c>
      <c r="AI35" s="356">
        <f t="shared" si="3"/>
        <v>0</v>
      </c>
      <c r="AJ35" s="320">
        <f t="shared" si="4"/>
        <v>0</v>
      </c>
      <c r="AK35" s="321">
        <f t="shared" si="5"/>
        <v>0</v>
      </c>
      <c r="AL35" s="6" t="s">
        <v>314</v>
      </c>
      <c r="AM35" s="19"/>
      <c r="AN35" s="142"/>
    </row>
    <row r="36" spans="3:40" ht="15.75" thickBot="1" x14ac:dyDescent="0.3">
      <c r="F36" s="268" t="s">
        <v>44</v>
      </c>
      <c r="G36" s="68">
        <v>-1</v>
      </c>
      <c r="H36" s="713"/>
      <c r="I36" s="713"/>
      <c r="K36" s="412" t="s">
        <v>300</v>
      </c>
      <c r="L36" s="354"/>
      <c r="M36" s="259">
        <v>1</v>
      </c>
      <c r="N36" s="304">
        <f t="shared" si="6"/>
        <v>0</v>
      </c>
      <c r="P36" s="20"/>
      <c r="R36" s="163" t="s">
        <v>313</v>
      </c>
      <c r="S36" s="166">
        <v>1</v>
      </c>
      <c r="T36" s="262">
        <v>0</v>
      </c>
      <c r="U36" s="18">
        <v>-1</v>
      </c>
      <c r="V36" s="64"/>
      <c r="W36" s="190">
        <f>SUM(L36:M36)</f>
        <v>1</v>
      </c>
      <c r="X36" s="65"/>
      <c r="Y36" s="117">
        <f>N36</f>
        <v>0</v>
      </c>
      <c r="Z36" s="64">
        <f t="shared" si="2"/>
        <v>1</v>
      </c>
      <c r="AA36" s="64"/>
      <c r="AB36" s="312">
        <f>IF((AD36+T36+W36+V36+S36)&lt;AC36,(AC36-(AD36+T36+W36+V36+S36))*(-1),0)</f>
        <v>0</v>
      </c>
      <c r="AC36" s="371"/>
      <c r="AD36" s="375"/>
      <c r="AE36" s="376"/>
      <c r="AF36" s="334">
        <f>N36</f>
        <v>0</v>
      </c>
      <c r="AG36" s="357"/>
      <c r="AI36" s="68">
        <f t="shared" si="3"/>
        <v>0</v>
      </c>
      <c r="AJ36" s="320">
        <f t="shared" si="4"/>
        <v>0</v>
      </c>
      <c r="AK36" s="321">
        <f t="shared" si="5"/>
        <v>0</v>
      </c>
      <c r="AL36" s="6" t="s">
        <v>313</v>
      </c>
      <c r="AN36" s="142" t="s">
        <v>592</v>
      </c>
    </row>
    <row r="37" spans="3:40" ht="15.75" thickBot="1" x14ac:dyDescent="0.3">
      <c r="H37" s="711"/>
      <c r="I37" s="711"/>
      <c r="K37" s="416"/>
      <c r="L37" s="355"/>
      <c r="M37" s="258">
        <v>1</v>
      </c>
      <c r="N37" s="304">
        <f t="shared" si="6"/>
        <v>1</v>
      </c>
      <c r="P37" s="20"/>
      <c r="R37" s="260" t="s">
        <v>486</v>
      </c>
      <c r="S37" s="261">
        <v>1</v>
      </c>
      <c r="T37" s="200">
        <v>0</v>
      </c>
      <c r="U37" s="229">
        <v>-1</v>
      </c>
      <c r="V37" s="200"/>
      <c r="W37" s="24">
        <f>SUM(L37:M37)</f>
        <v>1</v>
      </c>
      <c r="X37" s="65"/>
      <c r="Y37" s="117">
        <f>N37</f>
        <v>1</v>
      </c>
      <c r="Z37" s="64">
        <f t="shared" si="2"/>
        <v>2</v>
      </c>
      <c r="AA37" s="64">
        <v>1</v>
      </c>
      <c r="AB37" s="312">
        <f>IF((AD37+T37+W37+V37+S37)&lt;AC37,(AC37-(AD37+T37+W37+V37+S37))*(-1),0)</f>
        <v>0</v>
      </c>
      <c r="AC37" s="371">
        <v>1</v>
      </c>
      <c r="AD37" s="377"/>
      <c r="AE37" s="378"/>
      <c r="AF37" s="372">
        <f>N37</f>
        <v>1</v>
      </c>
      <c r="AG37" s="399">
        <v>0</v>
      </c>
      <c r="AH37" s="338">
        <v>0</v>
      </c>
      <c r="AI37" s="356">
        <f t="shared" si="3"/>
        <v>1</v>
      </c>
      <c r="AJ37" s="320">
        <f t="shared" si="4"/>
        <v>1</v>
      </c>
      <c r="AK37" s="321">
        <f t="shared" si="5"/>
        <v>1</v>
      </c>
      <c r="AL37" s="6" t="s">
        <v>486</v>
      </c>
      <c r="AM37" s="19" t="s">
        <v>590</v>
      </c>
      <c r="AN37" s="64" t="s">
        <v>589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3" t="s">
        <v>317</v>
      </c>
      <c r="C1" s="636"/>
      <c r="D1" s="212"/>
      <c r="J1" s="533" t="s">
        <v>70</v>
      </c>
      <c r="K1" s="636"/>
      <c r="L1" s="203" t="s">
        <v>337</v>
      </c>
      <c r="M1" s="205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4"/>
      <c r="M2" s="659"/>
      <c r="N2" s="154">
        <v>2</v>
      </c>
      <c r="O2" s="155"/>
      <c r="P2" s="5"/>
      <c r="Q2" s="66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0"/>
      <c r="N3" s="17">
        <v>1</v>
      </c>
      <c r="O3" s="15"/>
      <c r="P3" s="10"/>
      <c r="Q3" s="663"/>
      <c r="R3" s="228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0"/>
      <c r="N4" s="17"/>
      <c r="O4" s="15">
        <v>1</v>
      </c>
      <c r="P4" s="10"/>
      <c r="Q4" s="663"/>
      <c r="R4" s="228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4"/>
      <c r="M5" s="660"/>
      <c r="N5" s="17">
        <v>1</v>
      </c>
      <c r="O5" s="15"/>
      <c r="P5" s="10"/>
      <c r="Q5" s="66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0"/>
      <c r="N6" s="17">
        <v>1</v>
      </c>
      <c r="O6" s="15"/>
      <c r="P6" s="10"/>
      <c r="Q6" s="663"/>
      <c r="R6" s="228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6"/>
      <c r="M7" s="660"/>
      <c r="N7" s="17">
        <v>1</v>
      </c>
      <c r="O7" s="15"/>
      <c r="P7" s="10"/>
      <c r="Q7" s="66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0"/>
      <c r="N8" s="17">
        <v>1</v>
      </c>
      <c r="O8" s="15"/>
      <c r="P8" s="10"/>
      <c r="Q8" s="663"/>
      <c r="R8" s="228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1"/>
      <c r="N9" s="163"/>
      <c r="O9" s="18"/>
      <c r="P9" s="13">
        <v>1</v>
      </c>
      <c r="Q9" s="664"/>
      <c r="R9" s="229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abSelected="1"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3" t="s">
        <v>71</v>
      </c>
      <c r="W1" s="63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9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10" t="s">
        <v>75</v>
      </c>
      <c r="G2" s="66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1" t="s">
        <v>121</v>
      </c>
      <c r="W2" s="652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0"/>
      <c r="AE2" s="64" t="s">
        <v>99</v>
      </c>
    </row>
    <row r="3" spans="1:31" ht="24.75" thickBot="1" x14ac:dyDescent="0.3">
      <c r="A3" s="61" t="s">
        <v>339</v>
      </c>
      <c r="B3" s="210" t="s">
        <v>338</v>
      </c>
      <c r="C3" s="52" t="s">
        <v>44</v>
      </c>
      <c r="D3" s="23"/>
      <c r="E3" s="39" t="s">
        <v>80</v>
      </c>
      <c r="F3" s="587"/>
      <c r="G3" s="668"/>
      <c r="H3" s="40" t="s">
        <v>81</v>
      </c>
      <c r="J3" s="23">
        <v>15</v>
      </c>
      <c r="M3" s="169" t="s">
        <v>82</v>
      </c>
      <c r="N3" s="44"/>
      <c r="O3" s="677" t="s">
        <v>44</v>
      </c>
      <c r="P3" s="698" t="s">
        <v>219</v>
      </c>
      <c r="Q3" s="699"/>
      <c r="S3" s="57" t="s">
        <v>220</v>
      </c>
      <c r="V3" s="59" t="s">
        <v>105</v>
      </c>
      <c r="W3" s="59" t="s">
        <v>105</v>
      </c>
      <c r="AD3" s="680"/>
    </row>
    <row r="4" spans="1:31" ht="15.75" thickBot="1" x14ac:dyDescent="0.3">
      <c r="G4" s="668"/>
      <c r="H4" s="6"/>
      <c r="L4" s="662" t="s">
        <v>83</v>
      </c>
      <c r="O4" s="678"/>
      <c r="T4" s="55" t="s">
        <v>98</v>
      </c>
      <c r="U4" s="56" t="s">
        <v>99</v>
      </c>
      <c r="X4" s="67" t="s">
        <v>223</v>
      </c>
      <c r="Y4" s="533" t="s">
        <v>195</v>
      </c>
      <c r="Z4" s="535"/>
      <c r="AA4" s="636"/>
      <c r="AD4" s="680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8"/>
      <c r="H5" s="46" t="s">
        <v>76</v>
      </c>
      <c r="K5" s="685" t="s">
        <v>217</v>
      </c>
      <c r="L5" s="700"/>
      <c r="M5" s="2" t="s">
        <v>215</v>
      </c>
      <c r="N5" s="61" t="s">
        <v>214</v>
      </c>
      <c r="O5" s="67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8" t="s">
        <v>287</v>
      </c>
      <c r="Z5" s="689"/>
      <c r="AD5" s="680"/>
    </row>
    <row r="6" spans="1:31" ht="15.75" thickBot="1" x14ac:dyDescent="0.3">
      <c r="C6" s="109"/>
      <c r="D6" s="127" t="s">
        <v>44</v>
      </c>
      <c r="E6" s="45" t="s">
        <v>86</v>
      </c>
      <c r="G6" s="668"/>
      <c r="H6" s="46" t="s">
        <v>81</v>
      </c>
      <c r="I6" s="23">
        <v>15</v>
      </c>
      <c r="K6" s="686"/>
      <c r="L6" s="700"/>
      <c r="O6" s="678"/>
      <c r="T6" s="2" t="s">
        <v>101</v>
      </c>
      <c r="U6" s="144">
        <v>3</v>
      </c>
      <c r="V6" s="21">
        <v>-1</v>
      </c>
      <c r="AD6" s="680"/>
    </row>
    <row r="7" spans="1:31" ht="15.75" thickBot="1" x14ac:dyDescent="0.3">
      <c r="C7" s="110"/>
      <c r="G7" s="668"/>
      <c r="H7" s="6"/>
      <c r="K7" s="686"/>
      <c r="L7" s="700"/>
      <c r="N7" s="21" t="s">
        <v>120</v>
      </c>
      <c r="O7" s="678"/>
      <c r="P7" s="73"/>
      <c r="U7" s="104" t="s">
        <v>20</v>
      </c>
      <c r="AD7" s="680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68"/>
      <c r="H8" s="50" t="s">
        <v>76</v>
      </c>
      <c r="I8" s="99" t="s">
        <v>44</v>
      </c>
      <c r="J8" s="111">
        <v>115</v>
      </c>
      <c r="K8" s="686"/>
      <c r="L8" s="700"/>
      <c r="O8" s="678"/>
      <c r="P8" s="49"/>
      <c r="S8" s="682" t="s">
        <v>212</v>
      </c>
      <c r="T8" s="683"/>
      <c r="U8" s="683"/>
      <c r="V8" s="683"/>
      <c r="W8" s="683"/>
      <c r="X8" s="683"/>
      <c r="Y8" s="683"/>
      <c r="Z8" s="683"/>
      <c r="AA8" s="683"/>
      <c r="AB8" s="683"/>
      <c r="AC8" s="684"/>
      <c r="AD8" s="680"/>
    </row>
    <row r="9" spans="1:31" ht="15.75" thickBot="1" x14ac:dyDescent="0.3">
      <c r="C9" s="704"/>
      <c r="G9" s="668"/>
      <c r="H9" s="6"/>
      <c r="K9" s="686"/>
      <c r="L9" s="671" t="s">
        <v>218</v>
      </c>
      <c r="M9" s="672"/>
      <c r="N9" s="673"/>
      <c r="O9" s="678"/>
      <c r="P9" s="75"/>
      <c r="AD9" s="680"/>
    </row>
    <row r="10" spans="1:31" ht="15.75" thickBot="1" x14ac:dyDescent="0.3">
      <c r="C10" s="705"/>
      <c r="D10" s="23"/>
      <c r="E10" s="45" t="s">
        <v>88</v>
      </c>
      <c r="F10" s="66" t="s">
        <v>89</v>
      </c>
      <c r="G10" s="668"/>
      <c r="H10" s="51"/>
      <c r="I10" s="21" t="s">
        <v>81</v>
      </c>
      <c r="J10" s="3">
        <v>15</v>
      </c>
      <c r="K10" s="686"/>
      <c r="M10" s="707" t="s">
        <v>90</v>
      </c>
      <c r="N10" s="708"/>
      <c r="O10" s="708"/>
      <c r="P10" s="708"/>
      <c r="Q10" s="708"/>
      <c r="R10" s="708"/>
      <c r="S10" s="708"/>
      <c r="T10" s="708"/>
      <c r="U10" s="708"/>
      <c r="V10" s="708"/>
      <c r="W10" s="708"/>
      <c r="X10" s="708"/>
      <c r="Y10" s="708"/>
      <c r="Z10" s="708"/>
      <c r="AA10" s="708"/>
      <c r="AB10" s="708"/>
      <c r="AC10" s="709"/>
      <c r="AD10" s="680"/>
    </row>
    <row r="11" spans="1:31" ht="15.75" thickBot="1" x14ac:dyDescent="0.3">
      <c r="C11" s="706"/>
      <c r="G11" s="668"/>
      <c r="H11" s="6"/>
      <c r="K11" s="686"/>
      <c r="R11" s="52" t="s">
        <v>44</v>
      </c>
      <c r="S11" s="70"/>
      <c r="Y11" s="68" t="s">
        <v>121</v>
      </c>
      <c r="Z11" s="696" t="s">
        <v>121</v>
      </c>
      <c r="AA11" s="697"/>
      <c r="AB11" s="52" t="s">
        <v>44</v>
      </c>
      <c r="AC11" s="118" t="s">
        <v>121</v>
      </c>
      <c r="AD11" s="680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8"/>
      <c r="H12" s="128"/>
      <c r="I12" s="19" t="s">
        <v>81</v>
      </c>
      <c r="J12" s="3">
        <v>15</v>
      </c>
      <c r="K12" s="686"/>
      <c r="L12" s="701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8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0" t="s">
        <v>126</v>
      </c>
      <c r="AB12" s="691"/>
      <c r="AC12" s="21" t="s">
        <v>233</v>
      </c>
      <c r="AD12" s="680"/>
    </row>
    <row r="13" spans="1:31" ht="15.75" thickBot="1" x14ac:dyDescent="0.3">
      <c r="C13" s="704"/>
      <c r="G13" s="668"/>
      <c r="K13" s="686"/>
      <c r="L13" s="702"/>
      <c r="M13" s="47"/>
      <c r="Q13" s="670" t="s">
        <v>210</v>
      </c>
      <c r="R13" s="596"/>
      <c r="S13" s="529"/>
      <c r="T13" s="6"/>
      <c r="U13" s="96" t="s">
        <v>132</v>
      </c>
      <c r="X13" s="2" t="s">
        <v>123</v>
      </c>
      <c r="AA13" s="692"/>
      <c r="AB13" s="693"/>
      <c r="AD13" s="680"/>
    </row>
    <row r="14" spans="1:31" ht="15.75" thickBot="1" x14ac:dyDescent="0.3">
      <c r="B14" s="2" t="s">
        <v>339</v>
      </c>
      <c r="C14" s="706"/>
      <c r="D14" s="23"/>
      <c r="G14" s="668"/>
      <c r="H14" s="125"/>
      <c r="I14" s="99" t="s">
        <v>44</v>
      </c>
      <c r="J14" s="111">
        <v>115</v>
      </c>
      <c r="K14" s="686"/>
      <c r="L14" s="702"/>
      <c r="M14" s="21" t="s">
        <v>111</v>
      </c>
      <c r="N14" s="21" t="s">
        <v>113</v>
      </c>
      <c r="R14" s="115" t="s">
        <v>44</v>
      </c>
      <c r="S14" s="529"/>
      <c r="T14" s="77" t="s">
        <v>130</v>
      </c>
      <c r="V14" s="68" t="s">
        <v>44</v>
      </c>
      <c r="X14" s="47"/>
      <c r="Y14" s="21" t="s">
        <v>73</v>
      </c>
      <c r="AA14" s="692"/>
      <c r="AB14" s="693"/>
      <c r="AD14" s="680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68"/>
      <c r="H15" s="2" t="s">
        <v>81</v>
      </c>
      <c r="I15" s="53" t="s">
        <v>81</v>
      </c>
      <c r="K15" s="686"/>
      <c r="L15" s="703"/>
      <c r="Q15" s="670" t="s">
        <v>211</v>
      </c>
      <c r="R15" s="596"/>
      <c r="S15" s="529"/>
      <c r="T15" s="6"/>
      <c r="V15" s="68" t="s">
        <v>44</v>
      </c>
      <c r="X15" s="2" t="s">
        <v>128</v>
      </c>
      <c r="AA15" s="692"/>
      <c r="AB15" s="693"/>
      <c r="AD15" s="680"/>
    </row>
    <row r="16" spans="1:31" ht="15.75" thickBot="1" x14ac:dyDescent="0.3">
      <c r="C16" s="132"/>
      <c r="G16" s="668"/>
      <c r="K16" s="686"/>
      <c r="N16" s="47"/>
      <c r="O16" s="61" t="s">
        <v>109</v>
      </c>
      <c r="R16" s="114" t="s">
        <v>44</v>
      </c>
      <c r="S16" s="529"/>
      <c r="T16" s="76" t="s">
        <v>129</v>
      </c>
      <c r="W16" s="52" t="s">
        <v>44</v>
      </c>
      <c r="X16" s="47"/>
      <c r="Z16" s="76" t="s">
        <v>127</v>
      </c>
      <c r="AA16" s="692"/>
      <c r="AB16" s="693"/>
      <c r="AD16" s="680"/>
    </row>
    <row r="17" spans="3:30" ht="15.75" thickBot="1" x14ac:dyDescent="0.3">
      <c r="C17" s="109"/>
      <c r="E17" s="6" t="s">
        <v>95</v>
      </c>
      <c r="F17" s="665" t="s">
        <v>96</v>
      </c>
      <c r="G17" s="668"/>
      <c r="H17" s="54"/>
      <c r="I17" s="133" t="s">
        <v>81</v>
      </c>
      <c r="K17" s="686"/>
      <c r="S17" s="529"/>
      <c r="V17" s="68" t="s">
        <v>44</v>
      </c>
      <c r="X17" s="2" t="s">
        <v>118</v>
      </c>
      <c r="AA17" s="692"/>
      <c r="AB17" s="693"/>
      <c r="AD17" s="680"/>
    </row>
    <row r="18" spans="3:30" ht="15.75" thickBot="1" x14ac:dyDescent="0.3">
      <c r="C18" s="130"/>
      <c r="D18" s="131" t="s">
        <v>44</v>
      </c>
      <c r="E18" s="6" t="s">
        <v>97</v>
      </c>
      <c r="F18" s="666"/>
      <c r="G18" s="668"/>
      <c r="H18" s="108" t="s">
        <v>76</v>
      </c>
      <c r="I18" s="21" t="s">
        <v>81</v>
      </c>
      <c r="K18" s="686"/>
      <c r="O18" s="64" t="s">
        <v>115</v>
      </c>
      <c r="S18" s="529"/>
      <c r="U18" s="76" t="s">
        <v>133</v>
      </c>
      <c r="X18" s="2" t="s">
        <v>117</v>
      </c>
      <c r="AA18" s="694"/>
      <c r="AB18" s="695"/>
      <c r="AD18" s="680"/>
    </row>
    <row r="19" spans="3:30" ht="15.75" thickBot="1" x14ac:dyDescent="0.3">
      <c r="F19" s="64" t="s">
        <v>209</v>
      </c>
      <c r="G19" s="669"/>
      <c r="K19" s="687"/>
      <c r="Q19" s="68" t="s">
        <v>44</v>
      </c>
      <c r="R19" s="674" t="s">
        <v>124</v>
      </c>
      <c r="S19" s="675"/>
      <c r="T19" s="676"/>
      <c r="V19" s="77" t="s">
        <v>115</v>
      </c>
      <c r="Y19" s="19" t="s">
        <v>125</v>
      </c>
      <c r="AD19" s="68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2023-12-17T16:54:05Z</dcterms:modified>
</cp:coreProperties>
</file>