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1 (2)" sheetId="2" r:id="rId2"/>
  </sheets>
  <calcPr calcId="152511"/>
</workbook>
</file>

<file path=xl/calcChain.xml><?xml version="1.0" encoding="utf-8"?>
<calcChain xmlns="http://schemas.openxmlformats.org/spreadsheetml/2006/main">
  <c r="E55" i="2" l="1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D55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D53" i="2"/>
  <c r="E51" i="2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V54" i="2"/>
  <c r="W54" i="2"/>
  <c r="X54" i="2"/>
  <c r="Y54" i="2"/>
  <c r="Z54" i="2"/>
  <c r="AA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D54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D52" i="2"/>
  <c r="H3" i="2" l="1"/>
  <c r="H4" i="2"/>
  <c r="I4" i="2" s="1"/>
  <c r="F32" i="2" l="1"/>
  <c r="E28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E7" i="2"/>
  <c r="E13" i="2"/>
  <c r="E18" i="2"/>
  <c r="I34" i="2" l="1"/>
  <c r="E8" i="2"/>
  <c r="E9" i="2"/>
  <c r="E10" i="2"/>
  <c r="E11" i="2"/>
  <c r="E12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9" i="2"/>
  <c r="E30" i="2"/>
  <c r="E5" i="2"/>
  <c r="E4" i="2"/>
  <c r="I32" i="1"/>
  <c r="G28" i="1"/>
  <c r="G32" i="1"/>
  <c r="F32" i="1"/>
  <c r="F31" i="1"/>
  <c r="G30" i="1"/>
  <c r="G29" i="1"/>
  <c r="G22" i="1"/>
  <c r="G13" i="1"/>
  <c r="G12" i="1"/>
  <c r="G11" i="1"/>
  <c r="G10" i="1"/>
  <c r="G9" i="1"/>
  <c r="G8" i="1"/>
  <c r="G7" i="1"/>
  <c r="E32" i="2" l="1"/>
  <c r="H5" i="2"/>
  <c r="F33" i="2" s="1"/>
  <c r="F34" i="2" s="1"/>
  <c r="I35" i="2" s="1"/>
  <c r="J14" i="2" s="1"/>
  <c r="F33" i="1"/>
  <c r="E5" i="1"/>
  <c r="E4" i="1"/>
  <c r="H5" i="1" s="1"/>
  <c r="J17" i="2" l="1"/>
  <c r="J24" i="2"/>
  <c r="J8" i="2"/>
  <c r="J19" i="2"/>
  <c r="J26" i="2"/>
  <c r="J10" i="2"/>
  <c r="J29" i="2"/>
  <c r="J13" i="2"/>
  <c r="J20" i="2"/>
  <c r="J7" i="2"/>
  <c r="J15" i="2"/>
  <c r="J22" i="2"/>
  <c r="J25" i="2"/>
  <c r="J9" i="2"/>
  <c r="J16" i="2"/>
  <c r="J27" i="2"/>
  <c r="J11" i="2"/>
  <c r="J18" i="2"/>
  <c r="J21" i="2"/>
  <c r="J28" i="2"/>
  <c r="J12" i="2"/>
  <c r="J23" i="2"/>
  <c r="J30" i="2"/>
  <c r="E33" i="2"/>
  <c r="E34" i="2" s="1"/>
  <c r="I5" i="2"/>
  <c r="E28" i="1"/>
  <c r="G26" i="1"/>
  <c r="G18" i="1"/>
  <c r="G14" i="1"/>
  <c r="E22" i="1"/>
  <c r="D22" i="1" s="1"/>
  <c r="G23" i="1"/>
  <c r="G15" i="1"/>
  <c r="I5" i="1"/>
  <c r="G25" i="1"/>
  <c r="G21" i="1"/>
  <c r="G17" i="1"/>
  <c r="E13" i="1"/>
  <c r="G24" i="1"/>
  <c r="G20" i="1"/>
  <c r="G16" i="1"/>
  <c r="G27" i="1"/>
  <c r="G19" i="1"/>
  <c r="D9" i="2" l="1"/>
  <c r="D13" i="2"/>
  <c r="D17" i="2"/>
  <c r="D21" i="2"/>
  <c r="D25" i="2"/>
  <c r="D29" i="2"/>
  <c r="D10" i="2"/>
  <c r="D14" i="2"/>
  <c r="D18" i="2"/>
  <c r="D22" i="2"/>
  <c r="D26" i="2"/>
  <c r="D30" i="2"/>
  <c r="D11" i="2"/>
  <c r="D15" i="2"/>
  <c r="D19" i="2"/>
  <c r="D23" i="2"/>
  <c r="D27" i="2"/>
  <c r="D8" i="2"/>
  <c r="D12" i="2"/>
  <c r="D16" i="2"/>
  <c r="D20" i="2"/>
  <c r="D24" i="2"/>
  <c r="D28" i="2"/>
  <c r="I31" i="1"/>
  <c r="G33" i="1"/>
  <c r="G31" i="1"/>
  <c r="D7" i="2" l="1"/>
  <c r="J33" i="2"/>
  <c r="H31" i="1"/>
  <c r="H32" i="1"/>
  <c r="J32" i="1" s="1"/>
  <c r="D28" i="1"/>
  <c r="D13" i="1"/>
  <c r="H11" i="1" l="1"/>
  <c r="E11" i="1" s="1"/>
  <c r="D11" i="1" s="1"/>
  <c r="H10" i="1"/>
  <c r="E10" i="1" s="1"/>
  <c r="D10" i="1" s="1"/>
  <c r="H9" i="1"/>
  <c r="E9" i="1" s="1"/>
  <c r="D9" i="1" s="1"/>
  <c r="H12" i="1"/>
  <c r="E12" i="1" s="1"/>
  <c r="D12" i="1" s="1"/>
  <c r="H8" i="1"/>
  <c r="E8" i="1" s="1"/>
  <c r="D8" i="1" s="1"/>
  <c r="H7" i="1"/>
  <c r="H29" i="1"/>
  <c r="E29" i="1" s="1"/>
  <c r="D29" i="1" s="1"/>
  <c r="H30" i="1"/>
  <c r="E30" i="1" s="1"/>
  <c r="D30" i="1" s="1"/>
  <c r="J31" i="1"/>
  <c r="H17" i="1" l="1"/>
  <c r="E17" i="1" s="1"/>
  <c r="D17" i="1" s="1"/>
  <c r="H20" i="1"/>
  <c r="E20" i="1" s="1"/>
  <c r="D20" i="1" s="1"/>
  <c r="H27" i="1"/>
  <c r="E27" i="1" s="1"/>
  <c r="D27" i="1" s="1"/>
  <c r="H24" i="1"/>
  <c r="E24" i="1" s="1"/>
  <c r="D24" i="1" s="1"/>
  <c r="H25" i="1"/>
  <c r="E25" i="1" s="1"/>
  <c r="D25" i="1" s="1"/>
  <c r="H19" i="1"/>
  <c r="E19" i="1" s="1"/>
  <c r="D19" i="1" s="1"/>
  <c r="H14" i="1"/>
  <c r="H15" i="1"/>
  <c r="E15" i="1" s="1"/>
  <c r="D15" i="1" s="1"/>
  <c r="H21" i="1"/>
  <c r="E21" i="1" s="1"/>
  <c r="D21" i="1" s="1"/>
  <c r="H18" i="1"/>
  <c r="E18" i="1" s="1"/>
  <c r="D18" i="1" s="1"/>
  <c r="H23" i="1"/>
  <c r="E23" i="1" s="1"/>
  <c r="D23" i="1" s="1"/>
  <c r="H16" i="1"/>
  <c r="E16" i="1" s="1"/>
  <c r="D16" i="1" s="1"/>
  <c r="H26" i="1"/>
  <c r="E26" i="1" s="1"/>
  <c r="D26" i="1" s="1"/>
  <c r="E7" i="1"/>
  <c r="D7" i="1" s="1"/>
  <c r="D31" i="2" l="1"/>
  <c r="D36" i="2" s="1"/>
  <c r="H33" i="1"/>
  <c r="E14" i="1"/>
  <c r="D14" i="1" l="1"/>
  <c r="D31" i="1" s="1"/>
  <c r="E32" i="1"/>
  <c r="E33" i="1" s="1"/>
</calcChain>
</file>

<file path=xl/sharedStrings.xml><?xml version="1.0" encoding="utf-8"?>
<sst xmlns="http://schemas.openxmlformats.org/spreadsheetml/2006/main" count="30" uniqueCount="17">
  <si>
    <t>max</t>
  </si>
  <si>
    <t>min</t>
  </si>
  <si>
    <t>W</t>
  </si>
  <si>
    <t>max-min</t>
  </si>
  <si>
    <t>sr</t>
  </si>
  <si>
    <t>kz</t>
  </si>
  <si>
    <t>t</t>
  </si>
  <si>
    <t>P</t>
  </si>
  <si>
    <t>k</t>
  </si>
  <si>
    <t>Сельские производственные потребители</t>
  </si>
  <si>
    <t>весна</t>
  </si>
  <si>
    <t>[10]</t>
  </si>
  <si>
    <t>Сельские жилые дома</t>
  </si>
  <si>
    <t>тип2</t>
  </si>
  <si>
    <t>тип 1</t>
  </si>
  <si>
    <t>тип3</t>
  </si>
  <si>
    <t>тип4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</si>
</sst>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0EFC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0" fillId="0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2" fontId="0" fillId="5" borderId="0" xfId="0" applyNumberFormat="1" applyFill="1"/>
    <xf numFmtId="2" fontId="0" fillId="8" borderId="0" xfId="0" applyNumberFormat="1" applyFill="1"/>
    <xf numFmtId="0" fontId="0" fillId="8" borderId="0" xfId="0" applyFill="1"/>
    <xf numFmtId="0" fontId="0" fillId="9" borderId="0" xfId="0" applyFill="1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  <xf numFmtId="0" fontId="0" fillId="10" borderId="0" xfId="0" applyFill="1"/>
    <xf numFmtId="0" fontId="0" fillId="11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Лист1!$C$7:$C$30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Лист1!$D$7:$D$30</c:f>
              <c:numCache>
                <c:formatCode>0.00</c:formatCode>
                <c:ptCount val="24"/>
                <c:pt idx="0">
                  <c:v>30.516260162601618</c:v>
                </c:pt>
                <c:pt idx="1">
                  <c:v>33.677506775067748</c:v>
                </c:pt>
                <c:pt idx="2">
                  <c:v>36.838753387533878</c:v>
                </c:pt>
                <c:pt idx="3">
                  <c:v>40</c:v>
                </c:pt>
                <c:pt idx="4">
                  <c:v>33.677506775067748</c:v>
                </c:pt>
                <c:pt idx="5">
                  <c:v>27.355013550135496</c:v>
                </c:pt>
                <c:pt idx="6">
                  <c:v>54.166666666666664</c:v>
                </c:pt>
                <c:pt idx="7">
                  <c:v>40.329365079365083</c:v>
                </c:pt>
                <c:pt idx="8">
                  <c:v>82.951247165532891</c:v>
                </c:pt>
                <c:pt idx="9">
                  <c:v>100</c:v>
                </c:pt>
                <c:pt idx="10">
                  <c:v>91.475623582766445</c:v>
                </c:pt>
                <c:pt idx="11">
                  <c:v>82.951247165532891</c:v>
                </c:pt>
                <c:pt idx="12">
                  <c:v>57.378117913832199</c:v>
                </c:pt>
                <c:pt idx="13">
                  <c:v>40.329365079365083</c:v>
                </c:pt>
                <c:pt idx="14">
                  <c:v>23.280612244897966</c:v>
                </c:pt>
                <c:pt idx="15">
                  <c:v>54.166666666666664</c:v>
                </c:pt>
                <c:pt idx="16">
                  <c:v>57.378117913832199</c:v>
                </c:pt>
                <c:pt idx="17">
                  <c:v>82.951247165532891</c:v>
                </c:pt>
                <c:pt idx="18">
                  <c:v>100</c:v>
                </c:pt>
                <c:pt idx="19">
                  <c:v>82.951247165532891</c:v>
                </c:pt>
                <c:pt idx="20">
                  <c:v>40.329365079365083</c:v>
                </c:pt>
                <c:pt idx="21">
                  <c:v>54.166666666666664</c:v>
                </c:pt>
                <c:pt idx="22">
                  <c:v>25.774390243902438</c:v>
                </c:pt>
                <c:pt idx="23">
                  <c:v>27.355013550135496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22432"/>
        <c:axId val="514215712"/>
      </c:lineChart>
      <c:catAx>
        <c:axId val="51422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15712"/>
        <c:crosses val="autoZero"/>
        <c:auto val="1"/>
        <c:lblAlgn val="ctr"/>
        <c:lblOffset val="100"/>
        <c:noMultiLvlLbl val="0"/>
      </c:catAx>
      <c:valAx>
        <c:axId val="5142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'Лист1 (2)'!$D$6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 (2)'!$C$7:$C$30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'Лист1 (2)'!$D$7:$D$30</c:f>
              <c:numCache>
                <c:formatCode>0.00</c:formatCode>
                <c:ptCount val="24"/>
                <c:pt idx="0">
                  <c:v>29.496890117484451</c:v>
                </c:pt>
                <c:pt idx="1">
                  <c:v>31.694540428472703</c:v>
                </c:pt>
                <c:pt idx="2">
                  <c:v>36.552868002764342</c:v>
                </c:pt>
                <c:pt idx="3">
                  <c:v>40</c:v>
                </c:pt>
                <c:pt idx="4">
                  <c:v>33.784381478921908</c:v>
                </c:pt>
                <c:pt idx="5">
                  <c:v>29.496890117484451</c:v>
                </c:pt>
                <c:pt idx="6">
                  <c:v>36.06772633033863</c:v>
                </c:pt>
                <c:pt idx="7">
                  <c:v>53.496890117484448</c:v>
                </c:pt>
                <c:pt idx="8">
                  <c:v>81.784381478921915</c:v>
                </c:pt>
                <c:pt idx="9">
                  <c:v>100</c:v>
                </c:pt>
                <c:pt idx="10">
                  <c:v>90.552868002764342</c:v>
                </c:pt>
                <c:pt idx="11">
                  <c:v>81.784381478921915</c:v>
                </c:pt>
                <c:pt idx="12">
                  <c:v>59.550794747753969</c:v>
                </c:pt>
                <c:pt idx="13">
                  <c:v>48.121630960608151</c:v>
                </c:pt>
                <c:pt idx="14">
                  <c:v>39.407049067035246</c:v>
                </c:pt>
                <c:pt idx="15">
                  <c:v>36.06772633033863</c:v>
                </c:pt>
                <c:pt idx="16">
                  <c:v>59.550794747753969</c:v>
                </c:pt>
                <c:pt idx="17">
                  <c:v>81.784381478921915</c:v>
                </c:pt>
                <c:pt idx="18">
                  <c:v>100</c:v>
                </c:pt>
                <c:pt idx="19">
                  <c:v>81.784381478921915</c:v>
                </c:pt>
                <c:pt idx="20">
                  <c:v>48.121630960608151</c:v>
                </c:pt>
                <c:pt idx="21">
                  <c:v>36.06772633033863</c:v>
                </c:pt>
                <c:pt idx="22">
                  <c:v>33.407049067035246</c:v>
                </c:pt>
                <c:pt idx="23">
                  <c:v>31.425017277125082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26912"/>
        <c:axId val="514227472"/>
      </c:lineChart>
      <c:catAx>
        <c:axId val="5142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27472"/>
        <c:crosses val="autoZero"/>
        <c:auto val="1"/>
        <c:lblAlgn val="ctr"/>
        <c:lblOffset val="100"/>
        <c:noMultiLvlLbl val="0"/>
      </c:catAx>
      <c:valAx>
        <c:axId val="514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'Лист1 (2)'!$D$45:$AA$45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0.35</c:v>
                </c:pt>
                <c:pt idx="6">
                  <c:v>0.45</c:v>
                </c:pt>
                <c:pt idx="7">
                  <c:v>0.05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0.7</c:v>
                </c:pt>
                <c:pt idx="20">
                  <c:v>1</c:v>
                </c:pt>
                <c:pt idx="21">
                  <c:v>0.2</c:v>
                </c:pt>
                <c:pt idx="22">
                  <c:v>0.5</c:v>
                </c:pt>
                <c:pt idx="23">
                  <c:v>0.3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'Лист1 (2)'!$D$46:$AA$46</c:f>
              <c:numCache>
                <c:formatCode>General</c:formatCode>
                <c:ptCount val="24"/>
                <c:pt idx="0">
                  <c:v>0.54</c:v>
                </c:pt>
                <c:pt idx="1">
                  <c:v>0.44</c:v>
                </c:pt>
                <c:pt idx="2">
                  <c:v>0.38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0.28000000000000003</c:v>
                </c:pt>
                <c:pt idx="6">
                  <c:v>0.37</c:v>
                </c:pt>
                <c:pt idx="7">
                  <c:v>0.44</c:v>
                </c:pt>
                <c:pt idx="8">
                  <c:v>0.8</c:v>
                </c:pt>
                <c:pt idx="9">
                  <c:v>1</c:v>
                </c:pt>
                <c:pt idx="10">
                  <c:v>0.9</c:v>
                </c:pt>
                <c:pt idx="11">
                  <c:v>0.64</c:v>
                </c:pt>
                <c:pt idx="12">
                  <c:v>0.8</c:v>
                </c:pt>
                <c:pt idx="13">
                  <c:v>0.9</c:v>
                </c:pt>
                <c:pt idx="14">
                  <c:v>0.95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0.62</c:v>
                </c:pt>
                <c:pt idx="19">
                  <c:v>0.5</c:v>
                </c:pt>
                <c:pt idx="20">
                  <c:v>0.54</c:v>
                </c:pt>
                <c:pt idx="21">
                  <c:v>0.84</c:v>
                </c:pt>
                <c:pt idx="22">
                  <c:v>0.78</c:v>
                </c:pt>
                <c:pt idx="23">
                  <c:v>0.68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'Лист1 (2)'!$D$47:$AA$47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0.57999999999999996</c:v>
                </c:pt>
                <c:pt idx="8">
                  <c:v>0.65</c:v>
                </c:pt>
                <c:pt idx="9">
                  <c:v>0.75</c:v>
                </c:pt>
                <c:pt idx="10">
                  <c:v>0.8</c:v>
                </c:pt>
                <c:pt idx="11">
                  <c:v>0.75</c:v>
                </c:pt>
                <c:pt idx="12">
                  <c:v>0.6</c:v>
                </c:pt>
                <c:pt idx="13">
                  <c:v>0.6</c:v>
                </c:pt>
                <c:pt idx="14">
                  <c:v>0.8</c:v>
                </c:pt>
                <c:pt idx="15">
                  <c:v>0.95</c:v>
                </c:pt>
                <c:pt idx="16">
                  <c:v>1</c:v>
                </c:pt>
                <c:pt idx="17">
                  <c:v>0.95</c:v>
                </c:pt>
                <c:pt idx="18">
                  <c:v>0.8</c:v>
                </c:pt>
                <c:pt idx="19">
                  <c:v>0.6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0.4</c:v>
                </c:pt>
                <c:pt idx="23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33392"/>
        <c:axId val="524932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'Лист1 (2)'!$D$44:$AA$44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0.35</c:v>
                      </c:pt>
                      <c:pt idx="1">
                        <c:v>0.35</c:v>
                      </c:pt>
                      <c:pt idx="2">
                        <c:v>0.35</c:v>
                      </c:pt>
                      <c:pt idx="3">
                        <c:v>0.35</c:v>
                      </c:pt>
                      <c:pt idx="4">
                        <c:v>0.4</c:v>
                      </c:pt>
                      <c:pt idx="5">
                        <c:v>0.45</c:v>
                      </c:pt>
                      <c:pt idx="6">
                        <c:v>0.5</c:v>
                      </c:pt>
                      <c:pt idx="7">
                        <c:v>0.6</c:v>
                      </c:pt>
                      <c:pt idx="8">
                        <c:v>0.75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0.8</c:v>
                      </c:pt>
                      <c:pt idx="12">
                        <c:v>0.6</c:v>
                      </c:pt>
                      <c:pt idx="13">
                        <c:v>0.65</c:v>
                      </c:pt>
                      <c:pt idx="14">
                        <c:v>0.7</c:v>
                      </c:pt>
                      <c:pt idx="15">
                        <c:v>0.7</c:v>
                      </c:pt>
                      <c:pt idx="16">
                        <c:v>0.65</c:v>
                      </c:pt>
                      <c:pt idx="17">
                        <c:v>0.6</c:v>
                      </c:pt>
                      <c:pt idx="18">
                        <c:v>0.6</c:v>
                      </c:pt>
                      <c:pt idx="19">
                        <c:v>0.6</c:v>
                      </c:pt>
                      <c:pt idx="20">
                        <c:v>0.55000000000000004</c:v>
                      </c:pt>
                      <c:pt idx="21">
                        <c:v>0.5</c:v>
                      </c:pt>
                      <c:pt idx="22">
                        <c:v>0.4</c:v>
                      </c:pt>
                      <c:pt idx="23">
                        <c:v>0.35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'Лист1 (2)'!#REF!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49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32832"/>
        <c:crosses val="autoZero"/>
        <c:auto val="1"/>
        <c:lblAlgn val="ctr"/>
        <c:lblOffset val="100"/>
        <c:noMultiLvlLbl val="0"/>
      </c:catAx>
      <c:valAx>
        <c:axId val="5249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176212</xdr:rowOff>
    </xdr:from>
    <xdr:to>
      <xdr:col>19</xdr:col>
      <xdr:colOff>295275</xdr:colOff>
      <xdr:row>21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6</xdr:row>
      <xdr:rowOff>176212</xdr:rowOff>
    </xdr:from>
    <xdr:to>
      <xdr:col>19</xdr:col>
      <xdr:colOff>295275</xdr:colOff>
      <xdr:row>21</xdr:row>
      <xdr:rowOff>61912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26</xdr:row>
      <xdr:rowOff>14287</xdr:rowOff>
    </xdr:from>
    <xdr:to>
      <xdr:col>20</xdr:col>
      <xdr:colOff>133350</xdr:colOff>
      <xdr:row>40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line-electric.ru/spisok.php?lit=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5"/>
  <sheetViews>
    <sheetView workbookViewId="0">
      <selection activeCell="J7" sqref="J7"/>
    </sheetView>
  </sheetViews>
  <sheetFormatPr defaultRowHeight="15" x14ac:dyDescent="0.25"/>
  <cols>
    <col min="7" max="7" width="9.5703125" bestFit="1" customWidth="1"/>
  </cols>
  <sheetData>
    <row r="1" spans="3:9" x14ac:dyDescent="0.25">
      <c r="D1" t="s">
        <v>0</v>
      </c>
      <c r="E1">
        <v>100</v>
      </c>
    </row>
    <row r="2" spans="3:9" x14ac:dyDescent="0.25">
      <c r="D2" t="s">
        <v>1</v>
      </c>
      <c r="E2">
        <v>40</v>
      </c>
    </row>
    <row r="3" spans="3:9" x14ac:dyDescent="0.25">
      <c r="D3" t="s">
        <v>2</v>
      </c>
      <c r="E3">
        <v>1300</v>
      </c>
    </row>
    <row r="4" spans="3:9" x14ac:dyDescent="0.25">
      <c r="D4" t="s">
        <v>3</v>
      </c>
      <c r="E4">
        <f>E1-E2</f>
        <v>60</v>
      </c>
    </row>
    <row r="5" spans="3:9" x14ac:dyDescent="0.25">
      <c r="D5" t="s">
        <v>4</v>
      </c>
      <c r="E5">
        <f>E3/24</f>
        <v>54.166666666666664</v>
      </c>
      <c r="G5" t="s">
        <v>5</v>
      </c>
      <c r="H5">
        <f>(E3-E2*24)/(E4*24)</f>
        <v>0.2361111111111111</v>
      </c>
      <c r="I5">
        <f>(1-H5)/H5</f>
        <v>3.2352941176470589</v>
      </c>
    </row>
    <row r="6" spans="3:9" x14ac:dyDescent="0.25">
      <c r="C6" t="s">
        <v>6</v>
      </c>
      <c r="D6" t="s">
        <v>7</v>
      </c>
      <c r="E6" t="s">
        <v>8</v>
      </c>
    </row>
    <row r="7" spans="3:9" x14ac:dyDescent="0.25">
      <c r="C7">
        <v>1</v>
      </c>
      <c r="D7" s="3">
        <f t="shared" ref="D7:D30" si="0">$E$2+$E$4*E7</f>
        <v>30.516260162601618</v>
      </c>
      <c r="E7" s="3">
        <f>(H7+1)*$H$5</f>
        <v>-0.15806233062330632</v>
      </c>
      <c r="F7" s="8">
        <v>-0.4</v>
      </c>
      <c r="G7" s="3">
        <f>F7</f>
        <v>-0.4</v>
      </c>
      <c r="H7" s="3">
        <f>G7+$J$32*(1+G7)</f>
        <v>-1.6694404591104739</v>
      </c>
    </row>
    <row r="8" spans="3:9" x14ac:dyDescent="0.25">
      <c r="C8">
        <v>2</v>
      </c>
      <c r="D8" s="3">
        <f t="shared" si="0"/>
        <v>33.677506775067748</v>
      </c>
      <c r="E8" s="3">
        <f t="shared" ref="E8:E30" si="1">(H8+1)*$H$5</f>
        <v>-0.1053748870822042</v>
      </c>
      <c r="F8" s="8">
        <v>-0.6</v>
      </c>
      <c r="G8" s="3">
        <f t="shared" ref="G8:G13" si="2">F8</f>
        <v>-0.6</v>
      </c>
      <c r="H8" s="3">
        <f t="shared" ref="H8:H12" si="3">G8+$J$32*(1+G8)</f>
        <v>-1.4462936394069825</v>
      </c>
    </row>
    <row r="9" spans="3:9" x14ac:dyDescent="0.25">
      <c r="C9">
        <v>3</v>
      </c>
      <c r="D9" s="3">
        <f t="shared" si="0"/>
        <v>36.838753387533878</v>
      </c>
      <c r="E9" s="3">
        <f t="shared" si="1"/>
        <v>-5.2687443541102073E-2</v>
      </c>
      <c r="F9" s="8">
        <v>-0.8</v>
      </c>
      <c r="G9" s="3">
        <f t="shared" si="2"/>
        <v>-0.8</v>
      </c>
      <c r="H9" s="3">
        <f t="shared" si="3"/>
        <v>-1.2231468197034912</v>
      </c>
    </row>
    <row r="10" spans="3:9" x14ac:dyDescent="0.25">
      <c r="C10">
        <v>4</v>
      </c>
      <c r="D10" s="4">
        <f t="shared" si="0"/>
        <v>40</v>
      </c>
      <c r="E10" s="3">
        <f t="shared" si="1"/>
        <v>0</v>
      </c>
      <c r="F10" s="8">
        <v>-1</v>
      </c>
      <c r="G10" s="3">
        <f t="shared" si="2"/>
        <v>-1</v>
      </c>
      <c r="H10" s="3">
        <f t="shared" si="3"/>
        <v>-1</v>
      </c>
    </row>
    <row r="11" spans="3:9" x14ac:dyDescent="0.25">
      <c r="C11">
        <v>5</v>
      </c>
      <c r="D11" s="3">
        <f t="shared" si="0"/>
        <v>33.677506775067748</v>
      </c>
      <c r="E11" s="3">
        <f t="shared" si="1"/>
        <v>-0.1053748870822042</v>
      </c>
      <c r="F11" s="8">
        <v>-0.6</v>
      </c>
      <c r="G11" s="3">
        <f t="shared" si="2"/>
        <v>-0.6</v>
      </c>
      <c r="H11" s="3">
        <f t="shared" si="3"/>
        <v>-1.4462936394069825</v>
      </c>
    </row>
    <row r="12" spans="3:9" x14ac:dyDescent="0.25">
      <c r="C12">
        <v>6</v>
      </c>
      <c r="D12" s="5">
        <f t="shared" si="0"/>
        <v>27.355013550135496</v>
      </c>
      <c r="E12" s="3">
        <f t="shared" si="1"/>
        <v>-0.2107497741644084</v>
      </c>
      <c r="F12" s="8">
        <v>-0.2</v>
      </c>
      <c r="G12" s="3">
        <f t="shared" si="2"/>
        <v>-0.2</v>
      </c>
      <c r="H12" s="3">
        <f t="shared" si="3"/>
        <v>-1.892587278813965</v>
      </c>
    </row>
    <row r="13" spans="3:9" x14ac:dyDescent="0.25">
      <c r="C13">
        <v>7</v>
      </c>
      <c r="D13" s="6">
        <f t="shared" si="0"/>
        <v>54.166666666666664</v>
      </c>
      <c r="E13" s="3">
        <f t="shared" si="1"/>
        <v>0.2361111111111111</v>
      </c>
      <c r="F13">
        <v>0</v>
      </c>
      <c r="G13" s="3">
        <f t="shared" si="2"/>
        <v>0</v>
      </c>
      <c r="H13" s="3">
        <v>0</v>
      </c>
    </row>
    <row r="14" spans="3:9" x14ac:dyDescent="0.25">
      <c r="C14">
        <v>8</v>
      </c>
      <c r="D14" s="3">
        <f t="shared" si="0"/>
        <v>40.329365079365083</v>
      </c>
      <c r="E14" s="3">
        <f t="shared" si="1"/>
        <v>5.4894179894180222E-3</v>
      </c>
      <c r="F14" s="10">
        <v>0.3</v>
      </c>
      <c r="G14">
        <f>F14*(1-$H$5)/$H$5</f>
        <v>0.97058823529411753</v>
      </c>
      <c r="H14" s="3">
        <f>G14-($I$5-G14)*$J$31</f>
        <v>-0.97675070028011191</v>
      </c>
    </row>
    <row r="15" spans="3:9" x14ac:dyDescent="0.25">
      <c r="C15">
        <v>9</v>
      </c>
      <c r="D15" s="3">
        <f t="shared" si="0"/>
        <v>82.951247165532891</v>
      </c>
      <c r="E15" s="3">
        <f t="shared" si="1"/>
        <v>0.71585411942554811</v>
      </c>
      <c r="F15" s="10">
        <v>0.8</v>
      </c>
      <c r="G15">
        <f t="shared" ref="G15:G27" si="4">F15*(1-$H$5)/$H$5</f>
        <v>2.5882352941176472</v>
      </c>
      <c r="H15" s="3">
        <f t="shared" ref="H15:H27" si="5">G15-($I$5-G15)*$J$31</f>
        <v>2.0318527410964391</v>
      </c>
    </row>
    <row r="16" spans="3:9" x14ac:dyDescent="0.25">
      <c r="C16">
        <v>10</v>
      </c>
      <c r="D16" s="7">
        <f t="shared" si="0"/>
        <v>100</v>
      </c>
      <c r="E16" s="3">
        <f t="shared" si="1"/>
        <v>1</v>
      </c>
      <c r="F16" s="10">
        <v>1</v>
      </c>
      <c r="G16">
        <f t="shared" si="4"/>
        <v>3.2352941176470589</v>
      </c>
      <c r="H16" s="3">
        <f t="shared" si="5"/>
        <v>3.2352941176470589</v>
      </c>
    </row>
    <row r="17" spans="3:10" x14ac:dyDescent="0.25">
      <c r="C17">
        <v>11</v>
      </c>
      <c r="D17" s="3">
        <f t="shared" si="0"/>
        <v>91.475623582766445</v>
      </c>
      <c r="E17" s="3">
        <f t="shared" si="1"/>
        <v>0.85792705971277394</v>
      </c>
      <c r="F17" s="10">
        <v>0.9</v>
      </c>
      <c r="G17">
        <f t="shared" si="4"/>
        <v>2.9117647058823528</v>
      </c>
      <c r="H17" s="3">
        <f t="shared" si="5"/>
        <v>2.6335734293717485</v>
      </c>
    </row>
    <row r="18" spans="3:10" x14ac:dyDescent="0.25">
      <c r="C18">
        <v>12</v>
      </c>
      <c r="D18" s="3">
        <f t="shared" si="0"/>
        <v>82.951247165532891</v>
      </c>
      <c r="E18" s="3">
        <f t="shared" si="1"/>
        <v>0.71585411942554811</v>
      </c>
      <c r="F18" s="10">
        <v>0.8</v>
      </c>
      <c r="G18">
        <f t="shared" si="4"/>
        <v>2.5882352941176472</v>
      </c>
      <c r="H18" s="3">
        <f t="shared" si="5"/>
        <v>2.0318527410964391</v>
      </c>
    </row>
    <row r="19" spans="3:10" x14ac:dyDescent="0.25">
      <c r="C19">
        <v>13</v>
      </c>
      <c r="D19" s="3">
        <f t="shared" si="0"/>
        <v>57.378117913832199</v>
      </c>
      <c r="E19" s="3">
        <f t="shared" si="1"/>
        <v>0.28963529856386999</v>
      </c>
      <c r="F19" s="10">
        <v>0.5</v>
      </c>
      <c r="G19">
        <f t="shared" si="4"/>
        <v>1.6176470588235294</v>
      </c>
      <c r="H19" s="3">
        <f t="shared" si="5"/>
        <v>0.22669067627050832</v>
      </c>
    </row>
    <row r="20" spans="3:10" x14ac:dyDescent="0.25">
      <c r="C20">
        <v>14</v>
      </c>
      <c r="D20" s="3">
        <f t="shared" si="0"/>
        <v>40.329365079365083</v>
      </c>
      <c r="E20" s="3">
        <f t="shared" si="1"/>
        <v>5.4894179894180222E-3</v>
      </c>
      <c r="F20" s="10">
        <v>0.3</v>
      </c>
      <c r="G20">
        <f t="shared" si="4"/>
        <v>0.97058823529411753</v>
      </c>
      <c r="H20" s="3">
        <f t="shared" si="5"/>
        <v>-0.97675070028011191</v>
      </c>
    </row>
    <row r="21" spans="3:10" x14ac:dyDescent="0.25">
      <c r="C21">
        <v>15</v>
      </c>
      <c r="D21" s="3">
        <f t="shared" si="0"/>
        <v>23.280612244897966</v>
      </c>
      <c r="E21" s="3">
        <f t="shared" si="1"/>
        <v>-0.2786564625850339</v>
      </c>
      <c r="F21" s="10">
        <v>0.1</v>
      </c>
      <c r="G21">
        <f t="shared" si="4"/>
        <v>0.3235294117647059</v>
      </c>
      <c r="H21" s="3">
        <f t="shared" si="5"/>
        <v>-2.1801920768307319</v>
      </c>
    </row>
    <row r="22" spans="3:10" x14ac:dyDescent="0.25">
      <c r="C22">
        <v>16</v>
      </c>
      <c r="D22" s="6">
        <f t="shared" si="0"/>
        <v>54.166666666666664</v>
      </c>
      <c r="E22" s="3">
        <f t="shared" si="1"/>
        <v>0.2361111111111111</v>
      </c>
      <c r="F22" s="2">
        <v>0</v>
      </c>
      <c r="G22" s="3">
        <f t="shared" ref="G22" si="6">F22</f>
        <v>0</v>
      </c>
      <c r="H22" s="3">
        <v>0</v>
      </c>
    </row>
    <row r="23" spans="3:10" x14ac:dyDescent="0.25">
      <c r="C23">
        <v>17</v>
      </c>
      <c r="D23" s="3">
        <f t="shared" si="0"/>
        <v>57.378117913832199</v>
      </c>
      <c r="E23" s="3">
        <f t="shared" si="1"/>
        <v>0.28963529856386999</v>
      </c>
      <c r="F23" s="10">
        <v>0.5</v>
      </c>
      <c r="G23">
        <f t="shared" si="4"/>
        <v>1.6176470588235294</v>
      </c>
      <c r="H23" s="3">
        <f t="shared" si="5"/>
        <v>0.22669067627050832</v>
      </c>
    </row>
    <row r="24" spans="3:10" x14ac:dyDescent="0.25">
      <c r="C24">
        <v>18</v>
      </c>
      <c r="D24" s="3">
        <f t="shared" si="0"/>
        <v>82.951247165532891</v>
      </c>
      <c r="E24" s="3">
        <f t="shared" si="1"/>
        <v>0.71585411942554811</v>
      </c>
      <c r="F24" s="10">
        <v>0.8</v>
      </c>
      <c r="G24">
        <f t="shared" si="4"/>
        <v>2.5882352941176472</v>
      </c>
      <c r="H24" s="3">
        <f t="shared" si="5"/>
        <v>2.0318527410964391</v>
      </c>
    </row>
    <row r="25" spans="3:10" x14ac:dyDescent="0.25">
      <c r="C25">
        <v>19</v>
      </c>
      <c r="D25" s="7">
        <f t="shared" si="0"/>
        <v>100</v>
      </c>
      <c r="E25" s="3">
        <f t="shared" si="1"/>
        <v>1</v>
      </c>
      <c r="F25" s="10">
        <v>1</v>
      </c>
      <c r="G25">
        <f t="shared" si="4"/>
        <v>3.2352941176470589</v>
      </c>
      <c r="H25" s="3">
        <f t="shared" si="5"/>
        <v>3.2352941176470589</v>
      </c>
    </row>
    <row r="26" spans="3:10" x14ac:dyDescent="0.25">
      <c r="C26">
        <v>20</v>
      </c>
      <c r="D26" s="3">
        <f t="shared" si="0"/>
        <v>82.951247165532891</v>
      </c>
      <c r="E26" s="3">
        <f t="shared" si="1"/>
        <v>0.71585411942554811</v>
      </c>
      <c r="F26" s="10">
        <v>0.8</v>
      </c>
      <c r="G26">
        <f t="shared" si="4"/>
        <v>2.5882352941176472</v>
      </c>
      <c r="H26" s="3">
        <f t="shared" si="5"/>
        <v>2.0318527410964391</v>
      </c>
    </row>
    <row r="27" spans="3:10" x14ac:dyDescent="0.25">
      <c r="C27">
        <v>21</v>
      </c>
      <c r="D27" s="3">
        <f t="shared" si="0"/>
        <v>40.329365079365083</v>
      </c>
      <c r="E27" s="3">
        <f t="shared" si="1"/>
        <v>5.4894179894180222E-3</v>
      </c>
      <c r="F27" s="10">
        <v>0.3</v>
      </c>
      <c r="G27">
        <f t="shared" si="4"/>
        <v>0.97058823529411753</v>
      </c>
      <c r="H27" s="3">
        <f t="shared" si="5"/>
        <v>-0.97675070028011191</v>
      </c>
    </row>
    <row r="28" spans="3:10" x14ac:dyDescent="0.25">
      <c r="C28">
        <v>22</v>
      </c>
      <c r="D28" s="6">
        <f t="shared" si="0"/>
        <v>54.166666666666664</v>
      </c>
      <c r="E28" s="3">
        <f t="shared" si="1"/>
        <v>0.2361111111111111</v>
      </c>
      <c r="F28">
        <v>0</v>
      </c>
      <c r="G28" s="3">
        <f>F28</f>
        <v>0</v>
      </c>
      <c r="H28" s="3">
        <v>0</v>
      </c>
    </row>
    <row r="29" spans="3:10" x14ac:dyDescent="0.25">
      <c r="C29">
        <v>23</v>
      </c>
      <c r="D29" s="3">
        <f t="shared" si="0"/>
        <v>25.774390243902438</v>
      </c>
      <c r="E29" s="3">
        <f t="shared" si="1"/>
        <v>-0.2370934959349594</v>
      </c>
      <c r="F29" s="8">
        <v>-0.1</v>
      </c>
      <c r="G29" s="3">
        <f t="shared" ref="G29:G30" si="7">F29</f>
        <v>-0.1</v>
      </c>
      <c r="H29" s="3">
        <f t="shared" ref="H29:H30" si="8">G29+$J$32*(1+G29)</f>
        <v>-2.0041606886657104</v>
      </c>
    </row>
    <row r="30" spans="3:10" x14ac:dyDescent="0.25">
      <c r="C30">
        <v>24</v>
      </c>
      <c r="D30" s="3">
        <f t="shared" si="0"/>
        <v>27.355013550135496</v>
      </c>
      <c r="E30" s="3">
        <f t="shared" si="1"/>
        <v>-0.2107497741644084</v>
      </c>
      <c r="F30" s="8">
        <v>-0.2</v>
      </c>
      <c r="G30" s="3">
        <f t="shared" si="7"/>
        <v>-0.2</v>
      </c>
      <c r="H30" s="3">
        <f t="shared" si="8"/>
        <v>-1.892587278813965</v>
      </c>
    </row>
    <row r="31" spans="3:10" x14ac:dyDescent="0.25">
      <c r="D31">
        <f>SUM(D7:D30)</f>
        <v>1300</v>
      </c>
      <c r="E31" s="3"/>
      <c r="F31">
        <f>SUM(F14:F27)</f>
        <v>8.1</v>
      </c>
      <c r="G31">
        <f>SUM(G14:G27)</f>
        <v>26.205882352941178</v>
      </c>
      <c r="H31" s="12">
        <f>G33/18*11</f>
        <v>13.631372549019609</v>
      </c>
      <c r="I31" s="13">
        <f>13*(1-H5)/H5-SUM(G14:G27)</f>
        <v>15.852941176470591</v>
      </c>
      <c r="J31" s="13">
        <f>H31/I31</f>
        <v>0.8598639455782312</v>
      </c>
    </row>
    <row r="32" spans="3:10" x14ac:dyDescent="0.25">
      <c r="E32" s="3">
        <f>SUM(E7:E30)</f>
        <v>5.666666666666667</v>
      </c>
      <c r="F32">
        <f>SUM(F29:F30,F7:F12)</f>
        <v>-3.9000000000000004</v>
      </c>
      <c r="G32">
        <f>SUM(G29:G30,G7:G12)</f>
        <v>-3.9000000000000004</v>
      </c>
      <c r="H32" s="11">
        <f>G33/18*7</f>
        <v>8.6745098039215698</v>
      </c>
      <c r="I32" s="8">
        <f>-8-SUM(F29:F30,F7:F12)</f>
        <v>-4.0999999999999996</v>
      </c>
      <c r="J32" s="8">
        <f>H32/I32</f>
        <v>-2.1157340985174562</v>
      </c>
    </row>
    <row r="33" spans="5:8" x14ac:dyDescent="0.25">
      <c r="E33">
        <f>E32/24</f>
        <v>0.23611111111111113</v>
      </c>
      <c r="F33">
        <f>SUM(F7:F30)</f>
        <v>4.2</v>
      </c>
      <c r="G33" s="3">
        <f>SUM(G7:G30)</f>
        <v>22.305882352941175</v>
      </c>
      <c r="H33" s="3">
        <f>SUM(H7:H30)</f>
        <v>0</v>
      </c>
    </row>
    <row r="34" spans="5:8" x14ac:dyDescent="0.25">
      <c r="G34" s="3"/>
      <c r="H34" s="3"/>
    </row>
    <row r="35" spans="5:8" x14ac:dyDescent="0.25">
      <c r="G35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topLeftCell="A4" workbookViewId="0">
      <selection activeCell="E57" sqref="E57"/>
    </sheetView>
  </sheetViews>
  <sheetFormatPr defaultRowHeight="15" x14ac:dyDescent="0.25"/>
  <cols>
    <col min="1" max="1" width="27" customWidth="1"/>
    <col min="4" max="4" width="12" bestFit="1" customWidth="1"/>
    <col min="7" max="7" width="9.5703125" bestFit="1" customWidth="1"/>
    <col min="10" max="10" width="10.28515625" bestFit="1" customWidth="1"/>
  </cols>
  <sheetData>
    <row r="1" spans="3:10" x14ac:dyDescent="0.25">
      <c r="D1" t="s">
        <v>0</v>
      </c>
      <c r="E1">
        <v>100</v>
      </c>
    </row>
    <row r="2" spans="3:10" x14ac:dyDescent="0.25">
      <c r="D2" t="s">
        <v>1</v>
      </c>
      <c r="E2">
        <v>40</v>
      </c>
    </row>
    <row r="3" spans="3:10" x14ac:dyDescent="0.25">
      <c r="D3" t="s">
        <v>2</v>
      </c>
      <c r="E3">
        <v>1300</v>
      </c>
      <c r="H3">
        <f>E2/E1</f>
        <v>0.4</v>
      </c>
    </row>
    <row r="4" spans="3:10" x14ac:dyDescent="0.25">
      <c r="D4" t="s">
        <v>3</v>
      </c>
      <c r="E4">
        <f>E1-E2</f>
        <v>60</v>
      </c>
      <c r="H4">
        <f>E3/24/E1</f>
        <v>0.54166666666666663</v>
      </c>
      <c r="I4">
        <f>(1+2*H4)/3/H4</f>
        <v>1.2820512820512819</v>
      </c>
      <c r="J4" s="3"/>
    </row>
    <row r="5" spans="3:10" x14ac:dyDescent="0.25">
      <c r="D5" t="s">
        <v>4</v>
      </c>
      <c r="E5">
        <f>E3/24</f>
        <v>54.166666666666664</v>
      </c>
      <c r="G5" t="s">
        <v>5</v>
      </c>
      <c r="H5">
        <f>(E3-E2*24)/(E4*24)</f>
        <v>0.2361111111111111</v>
      </c>
      <c r="I5">
        <f>(1-H5)/H5</f>
        <v>3.2352941176470589</v>
      </c>
    </row>
    <row r="6" spans="3:10" x14ac:dyDescent="0.25">
      <c r="C6" t="s">
        <v>6</v>
      </c>
      <c r="D6" t="s">
        <v>7</v>
      </c>
      <c r="E6" t="s">
        <v>8</v>
      </c>
    </row>
    <row r="7" spans="3:10" x14ac:dyDescent="0.25">
      <c r="C7" s="15">
        <v>1</v>
      </c>
      <c r="D7" s="16">
        <f>$E$2+$E$4*J7</f>
        <v>29.496890117484451</v>
      </c>
      <c r="E7" s="16">
        <f>(F7+1)/2</f>
        <v>0.3</v>
      </c>
      <c r="F7" s="8">
        <v>-0.4</v>
      </c>
      <c r="G7" s="3"/>
      <c r="H7" s="3"/>
      <c r="I7" s="14">
        <f>1-(F7^2)</f>
        <v>0.84</v>
      </c>
      <c r="J7">
        <f>(F7-I7*$I$35+1)/2</f>
        <v>-0.17505183137525915</v>
      </c>
    </row>
    <row r="8" spans="3:10" x14ac:dyDescent="0.25">
      <c r="C8" s="15">
        <v>2</v>
      </c>
      <c r="D8" s="16">
        <f t="shared" ref="D8:D30" si="0">$E$2+$E$4*J8</f>
        <v>31.694540428472703</v>
      </c>
      <c r="E8" s="16">
        <f t="shared" ref="E8:E30" si="1">(F8+1)/2</f>
        <v>0.15000000000000002</v>
      </c>
      <c r="F8" s="8">
        <v>-0.7</v>
      </c>
      <c r="G8" s="3"/>
      <c r="H8" s="3"/>
      <c r="I8" s="14">
        <f t="shared" ref="I8:I30" si="2">1-(F8^2)</f>
        <v>0.51</v>
      </c>
      <c r="J8">
        <f t="shared" ref="J8:J30" si="3">(F8-I8*$I$35+1)/2</f>
        <v>-0.13842432619212164</v>
      </c>
    </row>
    <row r="9" spans="3:10" x14ac:dyDescent="0.25">
      <c r="C9" s="15">
        <v>3</v>
      </c>
      <c r="D9" s="16">
        <f t="shared" si="0"/>
        <v>36.552868002764342</v>
      </c>
      <c r="E9" s="16">
        <f t="shared" si="1"/>
        <v>4.9999999999999989E-2</v>
      </c>
      <c r="F9" s="8">
        <v>-0.9</v>
      </c>
      <c r="G9" s="3"/>
      <c r="H9" s="3"/>
      <c r="I9" s="14">
        <f t="shared" si="2"/>
        <v>0.18999999999999995</v>
      </c>
      <c r="J9">
        <f t="shared" si="3"/>
        <v>-5.7452199953927696E-2</v>
      </c>
    </row>
    <row r="10" spans="3:10" x14ac:dyDescent="0.25">
      <c r="C10" s="15">
        <v>4</v>
      </c>
      <c r="D10" s="17">
        <f t="shared" si="0"/>
        <v>40</v>
      </c>
      <c r="E10" s="16">
        <f t="shared" si="1"/>
        <v>0</v>
      </c>
      <c r="F10" s="8">
        <v>-1</v>
      </c>
      <c r="G10" s="3"/>
      <c r="H10" s="3"/>
      <c r="I10" s="14">
        <f t="shared" si="2"/>
        <v>0</v>
      </c>
      <c r="J10">
        <f t="shared" si="3"/>
        <v>0</v>
      </c>
    </row>
    <row r="11" spans="3:10" x14ac:dyDescent="0.25">
      <c r="C11" s="15">
        <v>5</v>
      </c>
      <c r="D11" s="16">
        <f t="shared" si="0"/>
        <v>33.784381478921908</v>
      </c>
      <c r="E11" s="16">
        <f t="shared" si="1"/>
        <v>9.9999999999999978E-2</v>
      </c>
      <c r="F11" s="8">
        <v>-0.8</v>
      </c>
      <c r="G11" s="3"/>
      <c r="H11" s="3"/>
      <c r="I11" s="14">
        <f t="shared" si="2"/>
        <v>0.35999999999999988</v>
      </c>
      <c r="J11">
        <f t="shared" si="3"/>
        <v>-0.10359364201796817</v>
      </c>
    </row>
    <row r="12" spans="3:10" x14ac:dyDescent="0.25">
      <c r="C12" s="15">
        <v>6</v>
      </c>
      <c r="D12" s="18">
        <f t="shared" si="0"/>
        <v>29.496890117484451</v>
      </c>
      <c r="E12" s="16">
        <f t="shared" si="1"/>
        <v>0.3</v>
      </c>
      <c r="F12" s="8">
        <v>-0.4</v>
      </c>
      <c r="G12" s="3"/>
      <c r="H12" s="3"/>
      <c r="I12" s="14">
        <f t="shared" si="2"/>
        <v>0.84</v>
      </c>
      <c r="J12">
        <f t="shared" si="3"/>
        <v>-0.17505183137525915</v>
      </c>
    </row>
    <row r="13" spans="3:10" x14ac:dyDescent="0.25">
      <c r="C13" s="15">
        <v>7</v>
      </c>
      <c r="D13" s="18">
        <f t="shared" si="0"/>
        <v>36.06772633033863</v>
      </c>
      <c r="E13" s="16">
        <f>(F13+1)/2</f>
        <v>0.5</v>
      </c>
      <c r="F13">
        <v>0</v>
      </c>
      <c r="G13" s="3"/>
      <c r="H13" s="3"/>
      <c r="I13" s="14">
        <f t="shared" si="2"/>
        <v>1</v>
      </c>
      <c r="J13">
        <f t="shared" si="3"/>
        <v>-6.5537894494356208E-2</v>
      </c>
    </row>
    <row r="14" spans="3:10" x14ac:dyDescent="0.25">
      <c r="C14" s="15">
        <v>8</v>
      </c>
      <c r="D14" s="16">
        <f t="shared" si="0"/>
        <v>53.496890117484448</v>
      </c>
      <c r="E14" s="16">
        <f t="shared" si="1"/>
        <v>0.7</v>
      </c>
      <c r="F14" s="10">
        <v>0.4</v>
      </c>
      <c r="H14" s="3"/>
      <c r="I14" s="14">
        <f t="shared" si="2"/>
        <v>0.84</v>
      </c>
      <c r="J14">
        <f t="shared" si="3"/>
        <v>0.22494816862474082</v>
      </c>
    </row>
    <row r="15" spans="3:10" x14ac:dyDescent="0.25">
      <c r="C15" s="15">
        <v>9</v>
      </c>
      <c r="D15" s="16">
        <f t="shared" si="0"/>
        <v>81.784381478921915</v>
      </c>
      <c r="E15" s="16">
        <f t="shared" si="1"/>
        <v>0.9</v>
      </c>
      <c r="F15" s="10">
        <v>0.8</v>
      </c>
      <c r="H15" s="3"/>
      <c r="I15" s="14">
        <f t="shared" si="2"/>
        <v>0.35999999999999988</v>
      </c>
      <c r="J15">
        <f t="shared" si="3"/>
        <v>0.69640635798203188</v>
      </c>
    </row>
    <row r="16" spans="3:10" x14ac:dyDescent="0.25">
      <c r="C16" s="15">
        <v>10</v>
      </c>
      <c r="D16" s="19">
        <f t="shared" si="0"/>
        <v>100</v>
      </c>
      <c r="E16" s="16">
        <f t="shared" si="1"/>
        <v>1</v>
      </c>
      <c r="F16" s="10">
        <v>1</v>
      </c>
      <c r="H16" s="3"/>
      <c r="I16" s="14">
        <f t="shared" si="2"/>
        <v>0</v>
      </c>
      <c r="J16">
        <f t="shared" si="3"/>
        <v>1</v>
      </c>
    </row>
    <row r="17" spans="3:10" x14ac:dyDescent="0.25">
      <c r="C17" s="15">
        <v>11</v>
      </c>
      <c r="D17" s="16">
        <f t="shared" si="0"/>
        <v>90.552868002764342</v>
      </c>
      <c r="E17" s="16">
        <f t="shared" si="1"/>
        <v>0.95</v>
      </c>
      <c r="F17" s="10">
        <v>0.9</v>
      </c>
      <c r="H17" s="3"/>
      <c r="I17" s="14">
        <f t="shared" si="2"/>
        <v>0.18999999999999995</v>
      </c>
      <c r="J17">
        <f t="shared" si="3"/>
        <v>0.84254780004607244</v>
      </c>
    </row>
    <row r="18" spans="3:10" x14ac:dyDescent="0.25">
      <c r="C18" s="15">
        <v>12</v>
      </c>
      <c r="D18" s="16">
        <f t="shared" si="0"/>
        <v>81.784381478921915</v>
      </c>
      <c r="E18" s="16">
        <f>(F18+1)/2</f>
        <v>0.9</v>
      </c>
      <c r="F18" s="10">
        <v>0.8</v>
      </c>
      <c r="H18" s="3"/>
      <c r="I18" s="14">
        <f t="shared" si="2"/>
        <v>0.35999999999999988</v>
      </c>
      <c r="J18">
        <f t="shared" si="3"/>
        <v>0.69640635798203188</v>
      </c>
    </row>
    <row r="19" spans="3:10" x14ac:dyDescent="0.25">
      <c r="C19" s="15">
        <v>13</v>
      </c>
      <c r="D19" s="16">
        <f t="shared" si="0"/>
        <v>59.550794747753969</v>
      </c>
      <c r="E19" s="16">
        <f t="shared" si="1"/>
        <v>0.75</v>
      </c>
      <c r="F19" s="10">
        <v>0.5</v>
      </c>
      <c r="H19" s="3"/>
      <c r="I19" s="14">
        <f t="shared" si="2"/>
        <v>0.75</v>
      </c>
      <c r="J19">
        <f t="shared" si="3"/>
        <v>0.32584657912923287</v>
      </c>
    </row>
    <row r="20" spans="3:10" x14ac:dyDescent="0.25">
      <c r="C20" s="15">
        <v>14</v>
      </c>
      <c r="D20" s="16">
        <f t="shared" si="0"/>
        <v>48.121630960608151</v>
      </c>
      <c r="E20" s="16">
        <f t="shared" si="1"/>
        <v>0.65</v>
      </c>
      <c r="F20" s="10">
        <v>0.3</v>
      </c>
      <c r="H20" s="3"/>
      <c r="I20" s="14">
        <f t="shared" si="2"/>
        <v>0.91</v>
      </c>
      <c r="J20">
        <f t="shared" si="3"/>
        <v>0.13536051601013588</v>
      </c>
    </row>
    <row r="21" spans="3:10" x14ac:dyDescent="0.25">
      <c r="C21" s="15">
        <v>15</v>
      </c>
      <c r="D21" s="16">
        <f t="shared" si="0"/>
        <v>39.407049067035246</v>
      </c>
      <c r="E21" s="16">
        <f t="shared" si="1"/>
        <v>0.55000000000000004</v>
      </c>
      <c r="F21" s="10">
        <v>0.1</v>
      </c>
      <c r="H21" s="3"/>
      <c r="I21" s="14">
        <f t="shared" si="2"/>
        <v>0.99</v>
      </c>
      <c r="J21">
        <f t="shared" si="3"/>
        <v>-9.8825155494125516E-3</v>
      </c>
    </row>
    <row r="22" spans="3:10" x14ac:dyDescent="0.25">
      <c r="C22" s="15">
        <v>16</v>
      </c>
      <c r="D22" s="18">
        <f t="shared" si="0"/>
        <v>36.06772633033863</v>
      </c>
      <c r="E22" s="16">
        <f t="shared" si="1"/>
        <v>0.5</v>
      </c>
      <c r="F22" s="2">
        <v>0</v>
      </c>
      <c r="G22" s="3"/>
      <c r="H22" s="3"/>
      <c r="I22" s="14">
        <f t="shared" si="2"/>
        <v>1</v>
      </c>
      <c r="J22">
        <f t="shared" si="3"/>
        <v>-6.5537894494356208E-2</v>
      </c>
    </row>
    <row r="23" spans="3:10" x14ac:dyDescent="0.25">
      <c r="C23" s="15">
        <v>17</v>
      </c>
      <c r="D23" s="16">
        <f t="shared" si="0"/>
        <v>59.550794747753969</v>
      </c>
      <c r="E23" s="16">
        <f t="shared" si="1"/>
        <v>0.75</v>
      </c>
      <c r="F23" s="10">
        <v>0.5</v>
      </c>
      <c r="H23" s="3"/>
      <c r="I23" s="14">
        <f t="shared" si="2"/>
        <v>0.75</v>
      </c>
      <c r="J23">
        <f t="shared" si="3"/>
        <v>0.32584657912923287</v>
      </c>
    </row>
    <row r="24" spans="3:10" x14ac:dyDescent="0.25">
      <c r="C24" s="15">
        <v>18</v>
      </c>
      <c r="D24" s="16">
        <f t="shared" si="0"/>
        <v>81.784381478921915</v>
      </c>
      <c r="E24" s="16">
        <f t="shared" si="1"/>
        <v>0.9</v>
      </c>
      <c r="F24" s="10">
        <v>0.8</v>
      </c>
      <c r="H24" s="3"/>
      <c r="I24" s="14">
        <f t="shared" si="2"/>
        <v>0.35999999999999988</v>
      </c>
      <c r="J24">
        <f t="shared" si="3"/>
        <v>0.69640635798203188</v>
      </c>
    </row>
    <row r="25" spans="3:10" x14ac:dyDescent="0.25">
      <c r="C25" s="15">
        <v>19</v>
      </c>
      <c r="D25" s="19">
        <f t="shared" si="0"/>
        <v>100</v>
      </c>
      <c r="E25" s="16">
        <f t="shared" si="1"/>
        <v>1</v>
      </c>
      <c r="F25" s="10">
        <v>1</v>
      </c>
      <c r="H25" s="3"/>
      <c r="I25" s="14">
        <f t="shared" si="2"/>
        <v>0</v>
      </c>
      <c r="J25">
        <f t="shared" si="3"/>
        <v>1</v>
      </c>
    </row>
    <row r="26" spans="3:10" x14ac:dyDescent="0.25">
      <c r="C26" s="15">
        <v>20</v>
      </c>
      <c r="D26" s="16">
        <f t="shared" si="0"/>
        <v>81.784381478921915</v>
      </c>
      <c r="E26" s="16">
        <f t="shared" si="1"/>
        <v>0.9</v>
      </c>
      <c r="F26" s="10">
        <v>0.8</v>
      </c>
      <c r="H26" s="3"/>
      <c r="I26" s="14">
        <f t="shared" si="2"/>
        <v>0.35999999999999988</v>
      </c>
      <c r="J26">
        <f t="shared" si="3"/>
        <v>0.69640635798203188</v>
      </c>
    </row>
    <row r="27" spans="3:10" x14ac:dyDescent="0.25">
      <c r="C27" s="15">
        <v>21</v>
      </c>
      <c r="D27" s="16">
        <f t="shared" si="0"/>
        <v>48.121630960608151</v>
      </c>
      <c r="E27" s="16">
        <f t="shared" si="1"/>
        <v>0.65</v>
      </c>
      <c r="F27" s="10">
        <v>0.3</v>
      </c>
      <c r="H27" s="3"/>
      <c r="I27" s="14">
        <f t="shared" si="2"/>
        <v>0.91</v>
      </c>
      <c r="J27">
        <f t="shared" si="3"/>
        <v>0.13536051601013588</v>
      </c>
    </row>
    <row r="28" spans="3:10" x14ac:dyDescent="0.25">
      <c r="C28" s="15">
        <v>22</v>
      </c>
      <c r="D28" s="20">
        <f t="shared" si="0"/>
        <v>36.06772633033863</v>
      </c>
      <c r="E28" s="16">
        <f>(F28+1)/2</f>
        <v>0.5</v>
      </c>
      <c r="F28">
        <v>0</v>
      </c>
      <c r="G28" s="3"/>
      <c r="H28" s="3"/>
      <c r="I28" s="14">
        <f t="shared" si="2"/>
        <v>1</v>
      </c>
      <c r="J28">
        <f t="shared" si="3"/>
        <v>-6.5537894494356208E-2</v>
      </c>
    </row>
    <row r="29" spans="3:10" x14ac:dyDescent="0.25">
      <c r="C29" s="15">
        <v>23</v>
      </c>
      <c r="D29" s="16">
        <f t="shared" si="0"/>
        <v>33.407049067035246</v>
      </c>
      <c r="E29" s="16">
        <f t="shared" si="1"/>
        <v>0.45</v>
      </c>
      <c r="F29" s="8">
        <v>-0.1</v>
      </c>
      <c r="G29" s="3"/>
      <c r="H29" s="3"/>
      <c r="I29" s="14">
        <f t="shared" si="2"/>
        <v>0.99</v>
      </c>
      <c r="J29">
        <f t="shared" si="3"/>
        <v>-0.10988251554941264</v>
      </c>
    </row>
    <row r="30" spans="3:10" x14ac:dyDescent="0.25">
      <c r="C30" s="15">
        <v>24</v>
      </c>
      <c r="D30" s="16">
        <f t="shared" si="0"/>
        <v>31.425017277125082</v>
      </c>
      <c r="E30" s="16">
        <f t="shared" si="1"/>
        <v>0.4</v>
      </c>
      <c r="F30" s="8">
        <v>-0.2</v>
      </c>
      <c r="G30" s="3"/>
      <c r="H30" s="3"/>
      <c r="I30" s="14">
        <f t="shared" si="2"/>
        <v>0.96</v>
      </c>
      <c r="J30">
        <f t="shared" si="3"/>
        <v>-0.14291637871458196</v>
      </c>
    </row>
    <row r="31" spans="3:10" x14ac:dyDescent="0.25">
      <c r="D31">
        <f>SUM(D7:D30)</f>
        <v>1300.0000000000002</v>
      </c>
      <c r="E31" s="4" t="s">
        <v>14</v>
      </c>
      <c r="H31" s="12"/>
      <c r="I31" s="13"/>
      <c r="J31" s="13"/>
    </row>
    <row r="32" spans="3:10" x14ac:dyDescent="0.25">
      <c r="E32" s="3">
        <f>SUM(E7:E30)</f>
        <v>13.850000000000001</v>
      </c>
      <c r="F32">
        <f>(SUM(F7:F30))</f>
        <v>3.6999999999999997</v>
      </c>
      <c r="H32" s="11"/>
      <c r="I32" s="8"/>
      <c r="J32" s="8"/>
    </row>
    <row r="33" spans="1:29" x14ac:dyDescent="0.25">
      <c r="E33">
        <f>24*H5</f>
        <v>5.6666666666666661</v>
      </c>
      <c r="F33" s="1">
        <f>24*(H5*2-1)</f>
        <v>-12.666666666666668</v>
      </c>
      <c r="G33" s="3"/>
      <c r="H33" s="3"/>
      <c r="J33">
        <f>SUM(J7:J30)</f>
        <v>5.666666666666667</v>
      </c>
    </row>
    <row r="34" spans="1:29" x14ac:dyDescent="0.25">
      <c r="E34" s="3">
        <f>E32-E33</f>
        <v>8.1833333333333353</v>
      </c>
      <c r="F34" s="9">
        <f>F32-F33</f>
        <v>16.366666666666667</v>
      </c>
      <c r="G34" s="3"/>
      <c r="H34" s="3"/>
      <c r="I34" s="21">
        <f>SUM(I7:I30)</f>
        <v>14.469999999999999</v>
      </c>
    </row>
    <row r="35" spans="1:29" x14ac:dyDescent="0.25">
      <c r="G35" s="3"/>
      <c r="I35" s="1">
        <f>F34/I34</f>
        <v>1.1310757889887124</v>
      </c>
    </row>
    <row r="36" spans="1:29" x14ac:dyDescent="0.25">
      <c r="D36">
        <f>(D7^2+D8^2+D9^2+D10^2+D11^2+D12^2+D13^2+D14^2+D15^2+D16^2+D17^2+D18^2+D19^2+D20^2+D21^2+D22^2+D23^2+D24^2+D25^2+D26^2+D27^2+D28^2+D29^2+D30^2)/D31^2*24</f>
        <v>1.1917881763848965</v>
      </c>
    </row>
    <row r="44" spans="1:29" ht="15" customHeight="1" x14ac:dyDescent="0.25">
      <c r="A44" s="25" t="s">
        <v>9</v>
      </c>
      <c r="B44" s="25" t="s">
        <v>10</v>
      </c>
      <c r="C44" s="23" t="s">
        <v>7</v>
      </c>
      <c r="D44" s="23">
        <v>0.35</v>
      </c>
      <c r="E44" s="23">
        <v>0.35</v>
      </c>
      <c r="F44" s="23">
        <v>0.35</v>
      </c>
      <c r="G44" s="23">
        <v>0.35</v>
      </c>
      <c r="H44" s="23">
        <v>0.4</v>
      </c>
      <c r="I44" s="23">
        <v>0.45</v>
      </c>
      <c r="J44" s="23">
        <v>0.5</v>
      </c>
      <c r="K44" s="23">
        <v>0.6</v>
      </c>
      <c r="L44" s="23">
        <v>0.75</v>
      </c>
      <c r="M44" s="23">
        <v>0.9</v>
      </c>
      <c r="N44" s="23">
        <v>1</v>
      </c>
      <c r="O44" s="23">
        <v>0.8</v>
      </c>
      <c r="P44" s="23">
        <v>0.6</v>
      </c>
      <c r="Q44" s="23">
        <v>0.65</v>
      </c>
      <c r="R44" s="23">
        <v>0.7</v>
      </c>
      <c r="S44" s="23">
        <v>0.7</v>
      </c>
      <c r="T44" s="23">
        <v>0.65</v>
      </c>
      <c r="U44" s="23">
        <v>0.6</v>
      </c>
      <c r="V44" s="23">
        <v>0.6</v>
      </c>
      <c r="W44" s="23">
        <v>0.6</v>
      </c>
      <c r="X44" s="23">
        <v>0.55000000000000004</v>
      </c>
      <c r="Y44" s="23">
        <v>0.5</v>
      </c>
      <c r="Z44" s="23">
        <v>0.4</v>
      </c>
      <c r="AA44" s="23">
        <v>0.35</v>
      </c>
      <c r="AB44" s="24"/>
      <c r="AC44" s="23"/>
    </row>
    <row r="45" spans="1:29" x14ac:dyDescent="0.25">
      <c r="A45" s="25" t="s">
        <v>12</v>
      </c>
      <c r="B45" s="25" t="s">
        <v>10</v>
      </c>
      <c r="C45" s="23" t="s">
        <v>7</v>
      </c>
      <c r="D45" s="23">
        <v>0.25</v>
      </c>
      <c r="E45" s="23">
        <v>0.25</v>
      </c>
      <c r="F45" s="23">
        <v>0.25</v>
      </c>
      <c r="G45" s="23">
        <v>0.25</v>
      </c>
      <c r="H45" s="23">
        <v>0.25</v>
      </c>
      <c r="I45" s="23">
        <v>0.35</v>
      </c>
      <c r="J45" s="23">
        <v>0.45</v>
      </c>
      <c r="K45" s="23">
        <v>0.05</v>
      </c>
      <c r="L45" s="23">
        <v>0.4</v>
      </c>
      <c r="M45" s="23">
        <v>0.3</v>
      </c>
      <c r="N45" s="23">
        <v>0.3</v>
      </c>
      <c r="O45" s="23">
        <v>0.35</v>
      </c>
      <c r="P45" s="23">
        <v>0.4</v>
      </c>
      <c r="Q45" s="23">
        <v>0.3</v>
      </c>
      <c r="R45" s="23">
        <v>0.3</v>
      </c>
      <c r="S45" s="23">
        <v>0.3</v>
      </c>
      <c r="T45" s="23">
        <v>0.3</v>
      </c>
      <c r="U45" s="23">
        <v>0.4</v>
      </c>
      <c r="V45" s="23">
        <v>0.5</v>
      </c>
      <c r="W45" s="23">
        <v>0.7</v>
      </c>
      <c r="X45" s="23">
        <v>1</v>
      </c>
      <c r="Y45" s="23">
        <v>0.2</v>
      </c>
      <c r="Z45" s="23">
        <v>0.5</v>
      </c>
      <c r="AA45" s="23">
        <v>0.3</v>
      </c>
      <c r="AB45" s="24" t="s">
        <v>11</v>
      </c>
      <c r="AC45" s="23"/>
    </row>
    <row r="46" spans="1:29" x14ac:dyDescent="0.25">
      <c r="C46" s="23" t="s">
        <v>7</v>
      </c>
      <c r="D46" s="22">
        <v>0.54</v>
      </c>
      <c r="E46" s="22">
        <v>0.44</v>
      </c>
      <c r="F46" s="22">
        <v>0.38</v>
      </c>
      <c r="G46" s="22">
        <v>0.28000000000000003</v>
      </c>
      <c r="H46" s="22">
        <v>0.32</v>
      </c>
      <c r="I46" s="22">
        <v>0.28000000000000003</v>
      </c>
      <c r="J46" s="22">
        <v>0.37</v>
      </c>
      <c r="K46" s="22">
        <v>0.44</v>
      </c>
      <c r="L46" s="22">
        <v>0.8</v>
      </c>
      <c r="M46" s="22">
        <v>1</v>
      </c>
      <c r="N46" s="22">
        <v>0.9</v>
      </c>
      <c r="O46" s="22">
        <v>0.64</v>
      </c>
      <c r="P46" s="22">
        <v>0.8</v>
      </c>
      <c r="Q46" s="22">
        <v>0.9</v>
      </c>
      <c r="R46" s="22">
        <v>0.95</v>
      </c>
      <c r="S46" s="22">
        <v>0.6</v>
      </c>
      <c r="T46" s="22">
        <v>0.64</v>
      </c>
      <c r="U46" s="22">
        <v>0.68</v>
      </c>
      <c r="V46" s="22">
        <v>0.62</v>
      </c>
      <c r="W46" s="22">
        <v>0.5</v>
      </c>
      <c r="X46" s="22">
        <v>0.54</v>
      </c>
      <c r="Y46" s="22">
        <v>0.84</v>
      </c>
      <c r="Z46" s="22">
        <v>0.78</v>
      </c>
      <c r="AA46" s="22">
        <v>0.68</v>
      </c>
    </row>
    <row r="47" spans="1:29" x14ac:dyDescent="0.25">
      <c r="D47" s="23">
        <v>0.35</v>
      </c>
      <c r="E47" s="23">
        <v>0.35</v>
      </c>
      <c r="F47" s="23">
        <v>0.35</v>
      </c>
      <c r="G47" s="23">
        <v>0.35</v>
      </c>
      <c r="H47" s="23">
        <v>0.4</v>
      </c>
      <c r="I47" s="23">
        <v>0.45</v>
      </c>
      <c r="J47" s="23">
        <v>0.5</v>
      </c>
      <c r="K47" s="23">
        <v>0.57999999999999996</v>
      </c>
      <c r="L47" s="23">
        <v>0.65</v>
      </c>
      <c r="M47" s="23">
        <v>0.75</v>
      </c>
      <c r="N47" s="23">
        <v>0.8</v>
      </c>
      <c r="O47" s="23">
        <v>0.75</v>
      </c>
      <c r="P47" s="23">
        <v>0.6</v>
      </c>
      <c r="Q47" s="23">
        <v>0.6</v>
      </c>
      <c r="R47" s="23">
        <v>0.8</v>
      </c>
      <c r="S47" s="23">
        <v>0.95</v>
      </c>
      <c r="T47" s="23">
        <v>1</v>
      </c>
      <c r="U47" s="23">
        <v>0.95</v>
      </c>
      <c r="V47" s="23">
        <v>0.8</v>
      </c>
      <c r="W47" s="23">
        <v>0.6</v>
      </c>
      <c r="X47" s="23">
        <v>0.55000000000000004</v>
      </c>
      <c r="Y47" s="23">
        <v>0.5</v>
      </c>
      <c r="Z47" s="23">
        <v>0.4</v>
      </c>
      <c r="AA47" s="23">
        <v>0.35</v>
      </c>
    </row>
    <row r="51" spans="3:27" x14ac:dyDescent="0.25">
      <c r="D51">
        <v>0</v>
      </c>
      <c r="E51">
        <f>D51+1</f>
        <v>1</v>
      </c>
      <c r="F51">
        <f t="shared" ref="F51:AA51" si="4">E51+1</f>
        <v>2</v>
      </c>
      <c r="G51">
        <f t="shared" si="4"/>
        <v>3</v>
      </c>
      <c r="H51">
        <f t="shared" si="4"/>
        <v>4</v>
      </c>
      <c r="I51">
        <f t="shared" si="4"/>
        <v>5</v>
      </c>
      <c r="J51">
        <f t="shared" si="4"/>
        <v>6</v>
      </c>
      <c r="K51">
        <f t="shared" si="4"/>
        <v>7</v>
      </c>
      <c r="L51">
        <f t="shared" si="4"/>
        <v>8</v>
      </c>
      <c r="M51">
        <f t="shared" si="4"/>
        <v>9</v>
      </c>
      <c r="N51">
        <f t="shared" si="4"/>
        <v>10</v>
      </c>
      <c r="O51">
        <f t="shared" si="4"/>
        <v>11</v>
      </c>
      <c r="P51">
        <f t="shared" si="4"/>
        <v>12</v>
      </c>
      <c r="Q51">
        <f t="shared" si="4"/>
        <v>13</v>
      </c>
      <c r="R51">
        <f t="shared" si="4"/>
        <v>14</v>
      </c>
      <c r="S51">
        <f t="shared" si="4"/>
        <v>15</v>
      </c>
      <c r="T51">
        <f t="shared" si="4"/>
        <v>16</v>
      </c>
      <c r="U51">
        <f t="shared" si="4"/>
        <v>17</v>
      </c>
      <c r="V51">
        <f t="shared" si="4"/>
        <v>18</v>
      </c>
      <c r="W51">
        <f t="shared" si="4"/>
        <v>19</v>
      </c>
      <c r="X51">
        <f t="shared" si="4"/>
        <v>20</v>
      </c>
      <c r="Y51">
        <f t="shared" si="4"/>
        <v>21</v>
      </c>
      <c r="Z51">
        <f t="shared" si="4"/>
        <v>22</v>
      </c>
      <c r="AA51">
        <f t="shared" si="4"/>
        <v>23</v>
      </c>
    </row>
    <row r="52" spans="3:27" x14ac:dyDescent="0.25">
      <c r="C52" s="26" t="s">
        <v>15</v>
      </c>
      <c r="D52" s="3">
        <f>(-(1-D44)/(1-$D$44)+0.5)*2</f>
        <v>-1</v>
      </c>
      <c r="E52" s="3">
        <f>(-(1-E44)/(1-$D$44)+0.5)*2</f>
        <v>-1</v>
      </c>
      <c r="F52" s="3">
        <f>(-(1-F44)/(1-$D$44)+0.5)*2</f>
        <v>-1</v>
      </c>
      <c r="G52" s="3">
        <f>(-(1-G44)/(1-$D$44)+0.5)*2</f>
        <v>-1</v>
      </c>
      <c r="H52" s="3">
        <f>(-(1-H44)/(1-$D$44)+0.5)*2</f>
        <v>-0.84615384615384603</v>
      </c>
      <c r="I52" s="3">
        <f>(-(1-I44)/(1-$D$44)+0.5)*2</f>
        <v>-0.69230769230769229</v>
      </c>
      <c r="J52" s="3">
        <f>(-(1-J44)/(1-$D$44)+0.5)*2</f>
        <v>-0.53846153846153832</v>
      </c>
      <c r="K52" s="3">
        <f>(-(1-K44)/(1-$D$44)+0.5)*2</f>
        <v>-0.23076923076923084</v>
      </c>
      <c r="L52" s="3">
        <f>(-(1-L44)/(1-$D$44)+0.5)*2</f>
        <v>0.23076923076923084</v>
      </c>
      <c r="M52" s="3">
        <f>(-(1-M44)/(1-$D$44)+0.5)*2</f>
        <v>0.6923076923076924</v>
      </c>
      <c r="N52" s="3">
        <f>(-(1-N44)/(1-$D$44)+0.5)*2</f>
        <v>1</v>
      </c>
      <c r="O52" s="3">
        <f>(-(1-O44)/(1-$D$44)+0.5)*2</f>
        <v>0.3846153846153848</v>
      </c>
      <c r="P52" s="3">
        <f>(-(1-P44)/(1-$D$44)+0.5)*2</f>
        <v>-0.23076923076923084</v>
      </c>
      <c r="Q52" s="3">
        <f>(-(1-Q44)/(1-$D$44)+0.5)*2</f>
        <v>-7.6923076923076872E-2</v>
      </c>
      <c r="R52" s="3">
        <f>(-(1-R44)/(1-$D$44)+0.5)*2</f>
        <v>7.6923076923076872E-2</v>
      </c>
      <c r="S52" s="3">
        <f>(-(1-S44)/(1-$D$44)+0.5)*2</f>
        <v>7.6923076923076872E-2</v>
      </c>
      <c r="T52" s="3">
        <f>(-(1-T44)/(1-$D$44)+0.5)*2</f>
        <v>-7.6923076923076872E-2</v>
      </c>
      <c r="U52" s="3">
        <f>(-(1-U44)/(1-$D$44)+0.5)*2</f>
        <v>-0.23076923076923084</v>
      </c>
      <c r="V52" s="3">
        <f>(-(1-V44)/(1-$D$44)+0.5)*2</f>
        <v>-0.23076923076923084</v>
      </c>
      <c r="W52" s="3">
        <f>(-(1-W44)/(1-$D$44)+0.5)*2</f>
        <v>-0.23076923076923084</v>
      </c>
      <c r="X52" s="3">
        <f>(-(1-X44)/(1-$D$44)+0.5)*2</f>
        <v>-0.38461538461538436</v>
      </c>
      <c r="Y52" s="3">
        <f>(-(1-Y44)/(1-$D$44)+0.5)*2</f>
        <v>-0.53846153846153832</v>
      </c>
      <c r="Z52" s="3">
        <f>(-(1-Z44)/(1-$D$44)+0.5)*2</f>
        <v>-0.84615384615384603</v>
      </c>
      <c r="AA52" s="3">
        <f>(-(1-AA44)/(1-$D$44)+0.5)*2</f>
        <v>-1</v>
      </c>
    </row>
    <row r="53" spans="3:27" x14ac:dyDescent="0.25">
      <c r="C53" s="26" t="s">
        <v>16</v>
      </c>
      <c r="D53" s="3">
        <f>(-(1-D45)/(1-$K$45)+0.5)*2</f>
        <v>-0.57894736842105265</v>
      </c>
      <c r="E53" s="3">
        <f>(-(1-E45)/(1-$K$45)+0.5)*2</f>
        <v>-0.57894736842105265</v>
      </c>
      <c r="F53" s="3">
        <f>(-(1-F45)/(1-$K$45)+0.5)*2</f>
        <v>-0.57894736842105265</v>
      </c>
      <c r="G53" s="3">
        <f>(-(1-G45)/(1-$K$45)+0.5)*2</f>
        <v>-0.57894736842105265</v>
      </c>
      <c r="H53" s="3">
        <f>(-(1-H45)/(1-$K$45)+0.5)*2</f>
        <v>-0.57894736842105265</v>
      </c>
      <c r="I53" s="3">
        <f>(-(1-I45)/(1-$K$45)+0.5)*2</f>
        <v>-0.36842105263157898</v>
      </c>
      <c r="J53" s="3">
        <f>(-(1-J45)/(1-$K$45)+0.5)*2</f>
        <v>-0.15789473684210531</v>
      </c>
      <c r="K53" s="3">
        <f>(-(1-K45)/(1-$K$45)+0.5)*2</f>
        <v>-1</v>
      </c>
      <c r="L53" s="3">
        <f>(-(1-L45)/(1-$K$45)+0.5)*2</f>
        <v>-0.26315789473684204</v>
      </c>
      <c r="M53" s="3">
        <f>(-(1-M45)/(1-$K$45)+0.5)*2</f>
        <v>-0.47368421052631571</v>
      </c>
      <c r="N53" s="3">
        <f>(-(1-N45)/(1-$K$45)+0.5)*2</f>
        <v>-0.47368421052631571</v>
      </c>
      <c r="O53" s="3">
        <f>(-(1-O45)/(1-$K$45)+0.5)*2</f>
        <v>-0.36842105263157898</v>
      </c>
      <c r="P53" s="3">
        <f>(-(1-P45)/(1-$K$45)+0.5)*2</f>
        <v>-0.26315789473684204</v>
      </c>
      <c r="Q53" s="3">
        <f>(-(1-Q45)/(1-$K$45)+0.5)*2</f>
        <v>-0.47368421052631571</v>
      </c>
      <c r="R53" s="3">
        <f>(-(1-R45)/(1-$K$45)+0.5)*2</f>
        <v>-0.47368421052631571</v>
      </c>
      <c r="S53" s="3">
        <f>(-(1-S45)/(1-$K$45)+0.5)*2</f>
        <v>-0.47368421052631571</v>
      </c>
      <c r="T53" s="3">
        <f>(-(1-T45)/(1-$K$45)+0.5)*2</f>
        <v>-0.47368421052631571</v>
      </c>
      <c r="U53" s="3">
        <f>(-(1-U45)/(1-$K$45)+0.5)*2</f>
        <v>-0.26315789473684204</v>
      </c>
      <c r="V53" s="3">
        <f>(-(1-V45)/(1-$K$45)+0.5)*2</f>
        <v>-5.2631578947368363E-2</v>
      </c>
      <c r="W53" s="3">
        <f>(-(1-W45)/(1-$K$45)+0.5)*2</f>
        <v>0.36842105263157887</v>
      </c>
      <c r="X53" s="3">
        <f>(-(1-X45)/(1-$K$45)+0.5)*2</f>
        <v>1</v>
      </c>
      <c r="Y53" s="3">
        <f>(-(1-Y45)/(1-$K$45)+0.5)*2</f>
        <v>-0.6842105263157896</v>
      </c>
      <c r="Z53" s="3">
        <f>(-(1-Z45)/(1-$K$45)+0.5)*2</f>
        <v>-5.2631578947368363E-2</v>
      </c>
      <c r="AA53" s="3">
        <f>(-(1-AA45)/(1-$K$45)+0.5)*2</f>
        <v>-0.47368421052631571</v>
      </c>
    </row>
    <row r="54" spans="3:27" x14ac:dyDescent="0.25">
      <c r="D54" s="3">
        <f>(-(1-D46)/(1-$G$46)+0.5)*2</f>
        <v>-0.27777777777777768</v>
      </c>
      <c r="E54" s="3">
        <f>(-(1-E46)/(1-$G$46)+0.5)*2</f>
        <v>-0.5555555555555558</v>
      </c>
      <c r="F54" s="3">
        <f>(-(1-F46)/(1-$G$46)+0.5)*2</f>
        <v>-0.72222222222222232</v>
      </c>
      <c r="G54" s="3">
        <f>(-(1-G46)/(1-$G$46)+0.5)*2</f>
        <v>-1</v>
      </c>
      <c r="H54" s="3">
        <f>(-(1-H46)/(1-$G$46)+0.5)*2</f>
        <v>-0.88888888888888884</v>
      </c>
      <c r="I54" s="3">
        <f>(-(1-I46)/(1-$G$46)+0.5)*2</f>
        <v>-1</v>
      </c>
      <c r="J54" s="3">
        <f>(-(1-J46)/(1-$G$46)+0.5)*2</f>
        <v>-0.75</v>
      </c>
      <c r="K54" s="3">
        <f>(-(1-K46)/(1-$G$46)+0.5)*2</f>
        <v>-0.5555555555555558</v>
      </c>
      <c r="L54" s="3">
        <f>(-(1-L46)/(1-$G$46)+0.5)*2</f>
        <v>0.44444444444444453</v>
      </c>
      <c r="M54" s="3">
        <f>(-(1-M46)/(1-$G$46)+0.5)*2</f>
        <v>1</v>
      </c>
      <c r="N54" s="3">
        <f>(-(1-N46)/(1-$G$46)+0.5)*2</f>
        <v>0.72222222222222232</v>
      </c>
      <c r="O54" s="3">
        <f>(-(1-O46)/(1-$G$46)+0.5)*2</f>
        <v>0</v>
      </c>
      <c r="P54" s="3">
        <f>(-(1-P46)/(1-$G$46)+0.5)*2</f>
        <v>0.44444444444444453</v>
      </c>
      <c r="Q54" s="3">
        <f>(-(1-Q46)/(1-$G$46)+0.5)*2</f>
        <v>0.72222222222222232</v>
      </c>
      <c r="R54" s="3">
        <f>(-(1-R46)/(1-$G$46)+0.5)*2</f>
        <v>0.86111111111111094</v>
      </c>
      <c r="S54" s="3">
        <f>(-(1-S46)/(1-$G$46)+0.5)*2</f>
        <v>-0.11111111111111116</v>
      </c>
      <c r="T54" s="3">
        <f>(-(1-T46)/(1-$G$46)+0.5)*2</f>
        <v>0</v>
      </c>
      <c r="U54" s="3">
        <f>(-(1-U46)/(1-$G$46)+0.5)*2</f>
        <v>0.11111111111111116</v>
      </c>
      <c r="V54" s="3">
        <f>(-(1-V46)/(1-$G$46)+0.5)*2</f>
        <v>-5.555555555555558E-2</v>
      </c>
      <c r="W54" s="3">
        <f>(-(1-W46)/(1-$G$46)+0.5)*2</f>
        <v>-0.38888888888888884</v>
      </c>
      <c r="X54" s="3">
        <f>(-(1-X46)/(1-$G$46)+0.5)*2</f>
        <v>-0.27777777777777768</v>
      </c>
      <c r="Y54" s="3">
        <f>(-(1-Y46)/(1-$G$46)+0.5)*2</f>
        <v>0.55555555555555547</v>
      </c>
      <c r="Z54" s="3">
        <f>(-(1-Z46)/(1-$G$46)+0.5)*2</f>
        <v>0.38888888888888895</v>
      </c>
      <c r="AA54" s="3">
        <f>(-(1-AA46)/(1-$G$46)+0.5)*2</f>
        <v>0.11111111111111116</v>
      </c>
    </row>
    <row r="55" spans="3:27" x14ac:dyDescent="0.25">
      <c r="C55" s="26" t="s">
        <v>13</v>
      </c>
      <c r="D55" s="3">
        <f>(-(1-D47)/(1-$E$47)+0.5)*2</f>
        <v>-1</v>
      </c>
      <c r="E55" s="3">
        <f t="shared" ref="E55:AA55" si="5">(-(1-E47)/(1-$E$47)+0.5)*2</f>
        <v>-1</v>
      </c>
      <c r="F55" s="3">
        <f t="shared" si="5"/>
        <v>-1</v>
      </c>
      <c r="G55" s="3">
        <f t="shared" si="5"/>
        <v>-1</v>
      </c>
      <c r="H55" s="3">
        <f t="shared" si="5"/>
        <v>-0.84615384615384603</v>
      </c>
      <c r="I55" s="3">
        <f t="shared" si="5"/>
        <v>-0.69230769230769229</v>
      </c>
      <c r="J55" s="3">
        <f t="shared" si="5"/>
        <v>-0.53846153846153832</v>
      </c>
      <c r="K55" s="3">
        <f t="shared" si="5"/>
        <v>-0.29230769230769238</v>
      </c>
      <c r="L55" s="3">
        <f t="shared" si="5"/>
        <v>-7.6923076923076872E-2</v>
      </c>
      <c r="M55" s="3">
        <f t="shared" si="5"/>
        <v>0.23076923076923084</v>
      </c>
      <c r="N55" s="3">
        <f t="shared" si="5"/>
        <v>0.3846153846153848</v>
      </c>
      <c r="O55" s="3">
        <f t="shared" si="5"/>
        <v>0.23076923076923084</v>
      </c>
      <c r="P55" s="3">
        <f t="shared" si="5"/>
        <v>-0.23076923076923084</v>
      </c>
      <c r="Q55" s="3">
        <f t="shared" si="5"/>
        <v>-0.23076923076923084</v>
      </c>
      <c r="R55" s="3">
        <f t="shared" si="5"/>
        <v>0.3846153846153848</v>
      </c>
      <c r="S55" s="3">
        <f t="shared" si="5"/>
        <v>0.84615384615384603</v>
      </c>
      <c r="T55" s="3">
        <f t="shared" si="5"/>
        <v>1</v>
      </c>
      <c r="U55" s="3">
        <f t="shared" si="5"/>
        <v>0.84615384615384603</v>
      </c>
      <c r="V55" s="3">
        <f t="shared" si="5"/>
        <v>0.3846153846153848</v>
      </c>
      <c r="W55" s="3">
        <f t="shared" si="5"/>
        <v>-0.23076923076923084</v>
      </c>
      <c r="X55" s="3">
        <f t="shared" si="5"/>
        <v>-0.38461538461538436</v>
      </c>
      <c r="Y55" s="3">
        <f t="shared" si="5"/>
        <v>-0.53846153846153832</v>
      </c>
      <c r="Z55" s="3">
        <f t="shared" si="5"/>
        <v>-0.84615384615384603</v>
      </c>
      <c r="AA55" s="3">
        <f t="shared" si="5"/>
        <v>-1</v>
      </c>
    </row>
  </sheetData>
  <hyperlinks>
    <hyperlink ref="AB45" r:id="rId1" location="10" display="http://www.online-electric.ru/spisok.php?lit=10 - 10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2014-03-03T11:49:33Z</dcterms:modified>
</cp:coreProperties>
</file>