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ierratextiles-my.sharepoint.com/personal/wilmer_carias_sierratextiles_com/Documents/Escritorio/NSS/EFINANCIEROS/2025/07-JULIO/07312025/"/>
    </mc:Choice>
  </mc:AlternateContent>
  <xr:revisionPtr revIDLastSave="0" documentId="8_{B4DDC722-387A-4070-AC39-0D2632F7F64E}" xr6:coauthVersionLast="47" xr6:coauthVersionMax="47" xr10:uidLastSave="{00000000-0000-0000-0000-000000000000}"/>
  <bookViews>
    <workbookView xWindow="-108" yWindow="-108" windowWidth="23256" windowHeight="12456" xr2:uid="{5FBC892C-4371-487B-9F19-8231123C4720}"/>
  </bookViews>
  <sheets>
    <sheet name="(5)-EQUIPO DE COMPUTO" sheetId="1" r:id="rId1"/>
  </sheets>
  <externalReferences>
    <externalReference r:id="rId2"/>
    <externalReference r:id="rId3"/>
  </externalReferences>
  <definedNames>
    <definedName name="_xlnm._FilterDatabase" localSheetId="0" hidden="1">'(5)-EQUIPO DE COMPUTO'!$B$4:$V$19</definedName>
    <definedName name="_xlnm.Print_Area" localSheetId="0">'(5)-EQUIPO DE COMPUTO'!$A$1:$M$19</definedName>
    <definedName name="Table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8" i="1" l="1"/>
  <c r="AH28" i="1"/>
  <c r="AG28" i="1"/>
  <c r="AF28" i="1"/>
  <c r="V28" i="1"/>
  <c r="U28" i="1"/>
  <c r="T28" i="1"/>
  <c r="S28" i="1"/>
  <c r="R28" i="1"/>
  <c r="Q28" i="1"/>
  <c r="M23" i="1"/>
  <c r="L23" i="1"/>
  <c r="K23" i="1"/>
  <c r="J23" i="1"/>
  <c r="I23" i="1"/>
  <c r="F23" i="1"/>
  <c r="E23" i="1"/>
  <c r="D23" i="1"/>
  <c r="C23" i="1"/>
  <c r="B23" i="1"/>
  <c r="T19" i="1"/>
  <c r="V19" i="1" s="1"/>
  <c r="AB19" i="1" s="1"/>
  <c r="AC19" i="1" s="1"/>
  <c r="S19" i="1"/>
  <c r="U19" i="1" s="1"/>
  <c r="Z19" i="1" s="1"/>
  <c r="AA19" i="1" s="1"/>
  <c r="P19" i="1"/>
  <c r="U18" i="1"/>
  <c r="Z18" i="1" s="1"/>
  <c r="AA18" i="1" s="1"/>
  <c r="S18" i="1"/>
  <c r="R18" i="1"/>
  <c r="T18" i="1" s="1"/>
  <c r="V18" i="1" s="1"/>
  <c r="AB18" i="1" s="1"/>
  <c r="AC18" i="1" s="1"/>
  <c r="P18" i="1"/>
  <c r="T17" i="1"/>
  <c r="V17" i="1" s="1"/>
  <c r="AB17" i="1" s="1"/>
  <c r="AC17" i="1" s="1"/>
  <c r="S17" i="1"/>
  <c r="U17" i="1" s="1"/>
  <c r="Z17" i="1" s="1"/>
  <c r="AA17" i="1" s="1"/>
  <c r="P17" i="1"/>
  <c r="S16" i="1"/>
  <c r="U16" i="1" s="1"/>
  <c r="Z16" i="1" s="1"/>
  <c r="AA16" i="1" s="1"/>
  <c r="R16" i="1"/>
  <c r="P16" i="1"/>
  <c r="R15" i="1"/>
  <c r="T15" i="1" s="1"/>
  <c r="V15" i="1" s="1"/>
  <c r="AB15" i="1" s="1"/>
  <c r="AC15" i="1" s="1"/>
  <c r="Q15" i="1"/>
  <c r="S15" i="1" s="1"/>
  <c r="U15" i="1" s="1"/>
  <c r="Z15" i="1" s="1"/>
  <c r="AA15" i="1" s="1"/>
  <c r="R14" i="1"/>
  <c r="Q14" i="1"/>
  <c r="S14" i="1" s="1"/>
  <c r="R13" i="1"/>
  <c r="Q13" i="1"/>
  <c r="T12" i="1"/>
  <c r="V12" i="1" s="1"/>
  <c r="AB12" i="1" s="1"/>
  <c r="AC12" i="1" s="1"/>
  <c r="S12" i="1"/>
  <c r="U12" i="1" s="1"/>
  <c r="Z12" i="1" s="1"/>
  <c r="AA12" i="1" s="1"/>
  <c r="V11" i="1"/>
  <c r="AB11" i="1" s="1"/>
  <c r="AC11" i="1" s="1"/>
  <c r="T11" i="1"/>
  <c r="S11" i="1"/>
  <c r="U11" i="1" s="1"/>
  <c r="Z11" i="1" s="1"/>
  <c r="AA11" i="1" s="1"/>
  <c r="T10" i="1"/>
  <c r="V10" i="1" s="1"/>
  <c r="AB10" i="1" s="1"/>
  <c r="AC10" i="1" s="1"/>
  <c r="S10" i="1"/>
  <c r="U10" i="1" s="1"/>
  <c r="Z10" i="1" s="1"/>
  <c r="AA10" i="1" s="1"/>
  <c r="T9" i="1"/>
  <c r="V9" i="1" s="1"/>
  <c r="AB9" i="1" s="1"/>
  <c r="AC9" i="1" s="1"/>
  <c r="S9" i="1"/>
  <c r="U9" i="1" s="1"/>
  <c r="Z9" i="1" s="1"/>
  <c r="AA9" i="1" s="1"/>
  <c r="AD8" i="1"/>
  <c r="R8" i="1"/>
  <c r="Q8" i="1"/>
  <c r="P8" i="1" s="1"/>
  <c r="R7" i="1"/>
  <c r="Q7" i="1"/>
  <c r="S7" i="1" s="1"/>
  <c r="U7" i="1" s="1"/>
  <c r="Z7" i="1" s="1"/>
  <c r="AA7" i="1" s="1"/>
  <c r="R6" i="1"/>
  <c r="T6" i="1" s="1"/>
  <c r="Q6" i="1"/>
  <c r="P6" i="1"/>
  <c r="AD5" i="1"/>
  <c r="AD6" i="1" s="1"/>
  <c r="AD9" i="1" l="1"/>
  <c r="AF9" i="1" s="1"/>
  <c r="AH9" i="1" s="1"/>
  <c r="AK9" i="1" s="1"/>
  <c r="AD13" i="1"/>
  <c r="P7" i="1"/>
  <c r="T7" i="1"/>
  <c r="V7" i="1" s="1"/>
  <c r="AB7" i="1" s="1"/>
  <c r="AC7" i="1" s="1"/>
  <c r="V13" i="1"/>
  <c r="AB13" i="1" s="1"/>
  <c r="AC13" i="1" s="1"/>
  <c r="AG13" i="1" s="1"/>
  <c r="AI13" i="1" s="1"/>
  <c r="AD15" i="1"/>
  <c r="AG15" i="1" s="1"/>
  <c r="AI15" i="1" s="1"/>
  <c r="AD12" i="1"/>
  <c r="AF12" i="1" s="1"/>
  <c r="AH12" i="1" s="1"/>
  <c r="AK12" i="1" s="1"/>
  <c r="AD18" i="1"/>
  <c r="AG18" i="1" s="1"/>
  <c r="AI18" i="1" s="1"/>
  <c r="AD7" i="1"/>
  <c r="AF7" i="1" s="1"/>
  <c r="AH7" i="1" s="1"/>
  <c r="AK7" i="1" s="1"/>
  <c r="AD19" i="1"/>
  <c r="AG19" i="1" s="1"/>
  <c r="AI19" i="1" s="1"/>
  <c r="AD11" i="1"/>
  <c r="AG11" i="1" s="1"/>
  <c r="AI11" i="1" s="1"/>
  <c r="AD14" i="1"/>
  <c r="AD10" i="1"/>
  <c r="AF10" i="1" s="1"/>
  <c r="AH10" i="1" s="1"/>
  <c r="AK10" i="1" s="1"/>
  <c r="AD17" i="1"/>
  <c r="AG17" i="1" s="1"/>
  <c r="AI17" i="1" s="1"/>
  <c r="S8" i="1"/>
  <c r="U8" i="1" s="1"/>
  <c r="Z8" i="1" s="1"/>
  <c r="AA8" i="1" s="1"/>
  <c r="AF8" i="1" s="1"/>
  <c r="AH8" i="1" s="1"/>
  <c r="AK8" i="1" s="1"/>
  <c r="AD16" i="1"/>
  <c r="AF16" i="1" s="1"/>
  <c r="AH16" i="1" s="1"/>
  <c r="AK16" i="1" s="1"/>
  <c r="U6" i="1"/>
  <c r="V8" i="1"/>
  <c r="AB8" i="1" s="1"/>
  <c r="AC8" i="1" s="1"/>
  <c r="AG8" i="1" s="1"/>
  <c r="AI8" i="1" s="1"/>
  <c r="S13" i="1"/>
  <c r="U13" i="1" s="1"/>
  <c r="Z13" i="1" s="1"/>
  <c r="AA13" i="1" s="1"/>
  <c r="AF13" i="1" s="1"/>
  <c r="AH13" i="1" s="1"/>
  <c r="AK13" i="1" s="1"/>
  <c r="Q21" i="1"/>
  <c r="Q29" i="1" s="1"/>
  <c r="T8" i="1"/>
  <c r="T13" i="1"/>
  <c r="T16" i="1"/>
  <c r="V16" i="1" s="1"/>
  <c r="AB16" i="1" s="1"/>
  <c r="AC16" i="1" s="1"/>
  <c r="R21" i="1"/>
  <c r="R29" i="1" s="1"/>
  <c r="S6" i="1"/>
  <c r="V6" i="1"/>
  <c r="U14" i="1"/>
  <c r="Z14" i="1" s="1"/>
  <c r="AA14" i="1" s="1"/>
  <c r="T14" i="1"/>
  <c r="V14" i="1" s="1"/>
  <c r="AB14" i="1" s="1"/>
  <c r="AC14" i="1" s="1"/>
  <c r="AG14" i="1" s="1"/>
  <c r="AI14" i="1" s="1"/>
  <c r="AF18" i="1" l="1"/>
  <c r="AH18" i="1" s="1"/>
  <c r="AK18" i="1" s="1"/>
  <c r="AF15" i="1"/>
  <c r="AH15" i="1" s="1"/>
  <c r="AK15" i="1" s="1"/>
  <c r="AG16" i="1"/>
  <c r="AI16" i="1" s="1"/>
  <c r="AG9" i="1"/>
  <c r="AI9" i="1" s="1"/>
  <c r="T21" i="1"/>
  <c r="T29" i="1" s="1"/>
  <c r="AF14" i="1"/>
  <c r="AH14" i="1" s="1"/>
  <c r="AK14" i="1" s="1"/>
  <c r="Z6" i="1"/>
  <c r="U21" i="1"/>
  <c r="U29" i="1" s="1"/>
  <c r="AG10" i="1"/>
  <c r="AI10" i="1" s="1"/>
  <c r="V21" i="1"/>
  <c r="V29" i="1" s="1"/>
  <c r="AB6" i="1"/>
  <c r="AG12" i="1"/>
  <c r="AI12" i="1" s="1"/>
  <c r="AF19" i="1"/>
  <c r="AH19" i="1" s="1"/>
  <c r="AK19" i="1" s="1"/>
  <c r="AF17" i="1"/>
  <c r="AH17" i="1" s="1"/>
  <c r="AK17" i="1" s="1"/>
  <c r="AF11" i="1"/>
  <c r="AH11" i="1" s="1"/>
  <c r="AK11" i="1" s="1"/>
  <c r="S21" i="1"/>
  <c r="S29" i="1" s="1"/>
  <c r="AG7" i="1"/>
  <c r="AI7" i="1" s="1"/>
  <c r="AA6" i="1" l="1"/>
  <c r="Z21" i="1"/>
  <c r="AB21" i="1"/>
  <c r="AC6" i="1"/>
  <c r="AG6" i="1" l="1"/>
  <c r="AC21" i="1"/>
  <c r="AA21" i="1"/>
  <c r="AF6" i="1"/>
  <c r="AH6" i="1" l="1"/>
  <c r="AF21" i="1"/>
  <c r="AF29" i="1" s="1"/>
  <c r="AI6" i="1"/>
  <c r="AI21" i="1" s="1"/>
  <c r="AI29" i="1" s="1"/>
  <c r="AG21" i="1"/>
  <c r="AG29" i="1" s="1"/>
  <c r="AK6" i="1" l="1"/>
  <c r="AH21" i="1"/>
  <c r="AH29" i="1" s="1"/>
</calcChain>
</file>

<file path=xl/sharedStrings.xml><?xml version="1.0" encoding="utf-8"?>
<sst xmlns="http://schemas.openxmlformats.org/spreadsheetml/2006/main" count="206" uniqueCount="85">
  <si>
    <t>EQUIPO DE COMPUTO</t>
  </si>
  <si>
    <t>NORTHERN SPINNING S.A DE C.V.</t>
  </si>
  <si>
    <t>Ítems</t>
  </si>
  <si>
    <t>Nº del Activo</t>
  </si>
  <si>
    <t>Ubicación</t>
  </si>
  <si>
    <t>Tipo de Activo</t>
  </si>
  <si>
    <t>Nombre del Activo</t>
  </si>
  <si>
    <t>Descripcion</t>
  </si>
  <si>
    <t>Factura</t>
  </si>
  <si>
    <t>Cantidad</t>
  </si>
  <si>
    <t>Marca</t>
  </si>
  <si>
    <t>Modelo</t>
  </si>
  <si>
    <t>Serie</t>
  </si>
  <si>
    <t>Estado Físico</t>
  </si>
  <si>
    <t>Mes</t>
  </si>
  <si>
    <t>Fecha de Ingreso</t>
  </si>
  <si>
    <t>Tasa de Cambio</t>
  </si>
  <si>
    <t>Costo Historico</t>
  </si>
  <si>
    <t>Valor Residual</t>
  </si>
  <si>
    <t>Valor a Depreciar</t>
  </si>
  <si>
    <t>Vida Útil Años</t>
  </si>
  <si>
    <t>Depreciación                           Lps</t>
  </si>
  <si>
    <t>Depreciación                           $$</t>
  </si>
  <si>
    <t>Meses Transcurridos</t>
  </si>
  <si>
    <t>Depreciación Acumulada</t>
  </si>
  <si>
    <t>Valor en Libros</t>
  </si>
  <si>
    <t>Condición</t>
  </si>
  <si>
    <t>Lps</t>
  </si>
  <si>
    <t>$$</t>
  </si>
  <si>
    <t>Anual</t>
  </si>
  <si>
    <t>Mensual</t>
  </si>
  <si>
    <t>NS-EQC-00001</t>
  </si>
  <si>
    <t>EMPAQUE</t>
  </si>
  <si>
    <t>COMPUTADORA DE ESCRITORIO</t>
  </si>
  <si>
    <t>000-001-01-00004951</t>
  </si>
  <si>
    <t>DELL</t>
  </si>
  <si>
    <t>OPTIPLEX</t>
  </si>
  <si>
    <t>BUEN ESTADO</t>
  </si>
  <si>
    <t>Septiembre</t>
  </si>
  <si>
    <t>NS-EQC-00002</t>
  </si>
  <si>
    <t>EMPAQUE - VORTEX</t>
  </si>
  <si>
    <t>NS-EQC-00003</t>
  </si>
  <si>
    <t>EMPAQUE - WLKER</t>
  </si>
  <si>
    <t>NS-EQC-00004</t>
  </si>
  <si>
    <t>LABORATORIO</t>
  </si>
  <si>
    <t>000-001-01-00005666</t>
  </si>
  <si>
    <t>MARZO</t>
  </si>
  <si>
    <t>NS-EQC-00005</t>
  </si>
  <si>
    <t>COMPUTADORA PORTATIL</t>
  </si>
  <si>
    <t xml:space="preserve">BATERIA UPS; </t>
  </si>
  <si>
    <t>LATITUDE 5540</t>
  </si>
  <si>
    <t>NS-EQC-00006</t>
  </si>
  <si>
    <t>NS-EQC-00007</t>
  </si>
  <si>
    <t>NS-EQC-00008</t>
  </si>
  <si>
    <t>CONTABILIDAD Y FINANZAS</t>
  </si>
  <si>
    <t>DELL LATITUDE 5540</t>
  </si>
  <si>
    <t>017-011-01-00003735</t>
  </si>
  <si>
    <t>DBCQ614</t>
  </si>
  <si>
    <t>MAYO</t>
  </si>
  <si>
    <t>NS-EQC-00009</t>
  </si>
  <si>
    <t>RECURSOS HUMANOS</t>
  </si>
  <si>
    <t>NS-EQC-00010</t>
  </si>
  <si>
    <t>IT</t>
  </si>
  <si>
    <t>NS-EQC-00011</t>
  </si>
  <si>
    <t>DELL LATITUDE 5550</t>
  </si>
  <si>
    <t>017-007-01-00017583</t>
  </si>
  <si>
    <t>LATITUDE 5550</t>
  </si>
  <si>
    <t>STQDB640</t>
  </si>
  <si>
    <t>OCTUBRE</t>
  </si>
  <si>
    <t>NS-EQC-00012</t>
  </si>
  <si>
    <t>STDDMR54</t>
  </si>
  <si>
    <t>NS-EQC-00013</t>
  </si>
  <si>
    <t>COMPRAS</t>
  </si>
  <si>
    <t>DELL LATITUDE 5450</t>
  </si>
  <si>
    <t>017-007-01-00018087</t>
  </si>
  <si>
    <t>LATITUDE 5450</t>
  </si>
  <si>
    <t>HPB5WH3</t>
  </si>
  <si>
    <t>ENERO</t>
  </si>
  <si>
    <t>NS-EQC-00014</t>
  </si>
  <si>
    <t>BDDMR54</t>
  </si>
  <si>
    <t>Total Costo a Valor Razonable</t>
  </si>
  <si>
    <t>Fecha de Egreso</t>
  </si>
  <si>
    <t>Costo Historico $$</t>
  </si>
  <si>
    <t>Total Retiro de Activos</t>
  </si>
  <si>
    <t>Total Costo del 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</si>
</sst>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&quot;L&quot;* #,##0.00_);_(&quot;L&quot;* \(#,##0.00\);_(&quot;L&quot;* &quot;-&quot;??_);_(@_)"/>
    <numFmt numFmtId="165" formatCode="_(* #,##0.00_);_(* \(#,##0.00\);_(* &quot;-&quot;??_);_(@_)"/>
    <numFmt numFmtId="166" formatCode="[$-409]d\-mmm\-yy;@"/>
    <numFmt numFmtId="167" formatCode="_(&quot;L&quot;* #,##0_);_(&quot;L&quot;* \(#,##0\);_(&quot;L&quot;* &quot;-&quot;_);_(@_)"/>
    <numFmt numFmtId="168" formatCode="_-[$$-540A]* #,##0_ ;_-[$$-540A]* \-#,##0\ ;_-[$$-540A]* &quot;-&quot;_ ;_-@_ "/>
    <numFmt numFmtId="169" formatCode="_-[$L-480A]* #,##0_-;\-[$L-480A]* #,##0_-;_-[$L-480A]* &quot;-&quot;_-;_-@_-"/>
    <numFmt numFmtId="170" formatCode="_(&quot;$&quot;* #,##0_);_(&quot;$&quot;* \(#,##0\);_(&quot;$&quot;* &quot;-&quot;_);_(@_)"/>
    <numFmt numFmtId="171" formatCode="##\ &quot;años&quot;"/>
    <numFmt numFmtId="172" formatCode="_(&quot;$&quot;* #,##0_);_(&quot;$&quot;* \(#,##0\);_(&quot;$&quot;* &quot;-&quot;??_);_(@_)"/>
    <numFmt numFmtId="173" formatCode="_(&quot;L&quot;* #,##0_);_(&quot;L&quot;* \(#,##0\);_(&quot;L&quot;* &quot;-&quot;??_);_(@_)"/>
    <numFmt numFmtId="174" formatCode="_(&quot;$&quot;* #,##0.00_);_(&quot;$&quot;* \(#,##0.00\);_(&quot;$&quot;* &quot;-&quot;??_);_(@_)"/>
    <numFmt numFmtId="175" formatCode="_(* #,##0_);_(* \(#,##0\);_(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rgb="FFC00000"/>
      <name val="Times New Roman"/>
      <family val="1"/>
    </font>
    <font>
      <b/>
      <sz val="14"/>
      <color theme="0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/>
  </cellStyleXfs>
  <cellXfs count="161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0" xfId="0" applyFont="1"/>
    <xf numFmtId="0" fontId="4" fillId="3" borderId="7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6" fillId="2" borderId="0" xfId="0" applyFont="1" applyFill="1"/>
    <xf numFmtId="0" fontId="4" fillId="3" borderId="15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166" fontId="4" fillId="7" borderId="14" xfId="0" applyNumberFormat="1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49" fontId="9" fillId="0" borderId="13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left" vertical="center" wrapText="1"/>
    </xf>
    <xf numFmtId="166" fontId="9" fillId="0" borderId="12" xfId="0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 wrapText="1"/>
    </xf>
    <xf numFmtId="167" fontId="6" fillId="8" borderId="13" xfId="1" applyNumberFormat="1" applyFont="1" applyFill="1" applyBorder="1" applyAlignment="1">
      <alignment horizontal="left" vertical="center" wrapText="1"/>
    </xf>
    <xf numFmtId="168" fontId="6" fillId="2" borderId="13" xfId="1" applyNumberFormat="1" applyFont="1" applyFill="1" applyBorder="1" applyAlignment="1">
      <alignment horizontal="left" vertical="center" wrapText="1"/>
    </xf>
    <xf numFmtId="169" fontId="6" fillId="8" borderId="13" xfId="1" applyNumberFormat="1" applyFont="1" applyFill="1" applyBorder="1" applyAlignment="1">
      <alignment horizontal="left" vertical="center" wrapText="1"/>
    </xf>
    <xf numFmtId="170" fontId="6" fillId="0" borderId="13" xfId="1" applyNumberFormat="1" applyFont="1" applyFill="1" applyBorder="1" applyAlignment="1">
      <alignment horizontal="left" vertical="center" wrapText="1"/>
    </xf>
    <xf numFmtId="170" fontId="6" fillId="0" borderId="14" xfId="1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71" fontId="6" fillId="0" borderId="15" xfId="0" applyNumberFormat="1" applyFont="1" applyBorder="1" applyAlignment="1">
      <alignment horizontal="left" vertical="center" wrapText="1"/>
    </xf>
    <xf numFmtId="169" fontId="6" fillId="8" borderId="16" xfId="1" applyNumberFormat="1" applyFont="1" applyFill="1" applyBorder="1" applyAlignment="1">
      <alignment horizontal="left" vertical="center" wrapText="1"/>
    </xf>
    <xf numFmtId="172" fontId="6" fillId="0" borderId="13" xfId="0" applyNumberFormat="1" applyFont="1" applyBorder="1" applyAlignment="1">
      <alignment horizontal="left" vertical="center" wrapText="1"/>
    </xf>
    <xf numFmtId="165" fontId="6" fillId="0" borderId="14" xfId="1" applyFont="1" applyBorder="1" applyAlignment="1">
      <alignment horizontal="center" vertical="center" wrapText="1"/>
    </xf>
    <xf numFmtId="173" fontId="6" fillId="8" borderId="18" xfId="1" applyNumberFormat="1" applyFont="1" applyFill="1" applyBorder="1" applyAlignment="1">
      <alignment horizontal="left" vertical="center" wrapText="1"/>
    </xf>
    <xf numFmtId="170" fontId="6" fillId="0" borderId="12" xfId="1" applyNumberFormat="1" applyFont="1" applyFill="1" applyBorder="1" applyAlignment="1">
      <alignment horizontal="left" vertical="center" wrapText="1"/>
    </xf>
    <xf numFmtId="173" fontId="6" fillId="8" borderId="13" xfId="1" applyNumberFormat="1" applyFont="1" applyFill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49" fontId="11" fillId="2" borderId="13" xfId="2" applyNumberFormat="1" applyFont="1" applyFill="1" applyBorder="1" applyAlignment="1">
      <alignment horizontal="left" vertical="center" wrapText="1"/>
    </xf>
    <xf numFmtId="49" fontId="11" fillId="2" borderId="13" xfId="2" applyNumberFormat="1" applyFont="1" applyFill="1" applyBorder="1" applyAlignment="1">
      <alignment horizontal="center" vertical="center" wrapText="1"/>
    </xf>
    <xf numFmtId="166" fontId="9" fillId="0" borderId="12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wrapText="1"/>
    </xf>
    <xf numFmtId="16" fontId="9" fillId="0" borderId="12" xfId="0" applyNumberFormat="1" applyFont="1" applyBorder="1" applyAlignment="1">
      <alignment horizontal="left" vertical="center" wrapText="1"/>
    </xf>
    <xf numFmtId="165" fontId="6" fillId="2" borderId="13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49" fontId="11" fillId="0" borderId="0" xfId="2" applyNumberFormat="1" applyFont="1" applyAlignment="1">
      <alignment wrapText="1"/>
    </xf>
    <xf numFmtId="49" fontId="11" fillId="0" borderId="0" xfId="2" applyNumberFormat="1" applyFont="1" applyAlignment="1">
      <alignment horizontal="center" wrapText="1"/>
    </xf>
    <xf numFmtId="0" fontId="12" fillId="2" borderId="0" xfId="0" applyFont="1" applyFill="1" applyAlignment="1">
      <alignment horizontal="center" vertical="center"/>
    </xf>
    <xf numFmtId="165" fontId="6" fillId="2" borderId="0" xfId="1" applyFont="1" applyFill="1"/>
    <xf numFmtId="0" fontId="4" fillId="10" borderId="24" xfId="0" applyFont="1" applyFill="1" applyBorder="1" applyAlignment="1">
      <alignment horizontal="center"/>
    </xf>
    <xf numFmtId="0" fontId="4" fillId="10" borderId="25" xfId="0" applyFont="1" applyFill="1" applyBorder="1" applyAlignment="1">
      <alignment horizontal="center"/>
    </xf>
    <xf numFmtId="0" fontId="4" fillId="10" borderId="26" xfId="0" applyFont="1" applyFill="1" applyBorder="1" applyAlignment="1">
      <alignment horizontal="center"/>
    </xf>
    <xf numFmtId="167" fontId="13" fillId="8" borderId="24" xfId="0" applyNumberFormat="1" applyFont="1" applyFill="1" applyBorder="1"/>
    <xf numFmtId="168" fontId="13" fillId="8" borderId="24" xfId="0" applyNumberFormat="1" applyFont="1" applyFill="1" applyBorder="1"/>
    <xf numFmtId="170" fontId="4" fillId="11" borderId="25" xfId="0" applyNumberFormat="1" applyFont="1" applyFill="1" applyBorder="1"/>
    <xf numFmtId="170" fontId="4" fillId="11" borderId="26" xfId="0" applyNumberFormat="1" applyFont="1" applyFill="1" applyBorder="1"/>
    <xf numFmtId="170" fontId="4" fillId="11" borderId="27" xfId="0" applyNumberFormat="1" applyFont="1" applyFill="1" applyBorder="1"/>
    <xf numFmtId="167" fontId="6" fillId="2" borderId="0" xfId="0" applyNumberFormat="1" applyFont="1" applyFill="1"/>
    <xf numFmtId="174" fontId="6" fillId="2" borderId="0" xfId="0" applyNumberFormat="1" applyFont="1" applyFill="1"/>
    <xf numFmtId="0" fontId="13" fillId="12" borderId="28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4" xfId="0" applyFont="1" applyFill="1" applyBorder="1" applyAlignment="1">
      <alignment horizontal="center" vertical="center" wrapText="1"/>
    </xf>
    <xf numFmtId="0" fontId="13" fillId="12" borderId="5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 wrapText="1"/>
    </xf>
    <xf numFmtId="175" fontId="6" fillId="2" borderId="0" xfId="0" applyNumberFormat="1" applyFont="1" applyFill="1"/>
    <xf numFmtId="0" fontId="4" fillId="5" borderId="28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6" fillId="2" borderId="16" xfId="0" applyFont="1" applyFill="1" applyBorder="1"/>
    <xf numFmtId="0" fontId="6" fillId="2" borderId="13" xfId="0" applyFont="1" applyFill="1" applyBorder="1"/>
    <xf numFmtId="0" fontId="6" fillId="2" borderId="13" xfId="0" applyFont="1" applyFill="1" applyBorder="1" applyAlignment="1">
      <alignment horizontal="center"/>
    </xf>
    <xf numFmtId="0" fontId="0" fillId="2" borderId="13" xfId="0" applyFill="1" applyBorder="1"/>
    <xf numFmtId="0" fontId="0" fillId="2" borderId="12" xfId="0" applyFill="1" applyBorder="1"/>
    <xf numFmtId="0" fontId="6" fillId="2" borderId="14" xfId="0" applyFont="1" applyFill="1" applyBorder="1" applyAlignment="1">
      <alignment horizontal="center"/>
    </xf>
    <xf numFmtId="173" fontId="6" fillId="2" borderId="33" xfId="0" applyNumberFormat="1" applyFont="1" applyFill="1" applyBorder="1"/>
    <xf numFmtId="170" fontId="6" fillId="2" borderId="2" xfId="0" applyNumberFormat="1" applyFont="1" applyFill="1" applyBorder="1"/>
    <xf numFmtId="173" fontId="6" fillId="2" borderId="2" xfId="0" applyNumberFormat="1" applyFont="1" applyFill="1" applyBorder="1"/>
    <xf numFmtId="170" fontId="6" fillId="2" borderId="34" xfId="0" applyNumberFormat="1" applyFont="1" applyFill="1" applyBorder="1"/>
    <xf numFmtId="170" fontId="6" fillId="2" borderId="19" xfId="0" applyNumberFormat="1" applyFont="1" applyFill="1" applyBorder="1"/>
    <xf numFmtId="173" fontId="6" fillId="2" borderId="19" xfId="0" applyNumberFormat="1" applyFont="1" applyFill="1" applyBorder="1"/>
    <xf numFmtId="170" fontId="6" fillId="2" borderId="35" xfId="0" applyNumberFormat="1" applyFont="1" applyFill="1" applyBorder="1"/>
    <xf numFmtId="175" fontId="6" fillId="2" borderId="36" xfId="0" applyNumberFormat="1" applyFont="1" applyFill="1" applyBorder="1"/>
    <xf numFmtId="0" fontId="6" fillId="2" borderId="37" xfId="0" applyFont="1" applyFill="1" applyBorder="1"/>
    <xf numFmtId="0" fontId="6" fillId="2" borderId="38" xfId="0" applyFont="1" applyFill="1" applyBorder="1"/>
    <xf numFmtId="0" fontId="6" fillId="2" borderId="33" xfId="0" applyFont="1" applyFill="1" applyBorder="1"/>
    <xf numFmtId="0" fontId="6" fillId="2" borderId="39" xfId="0" applyFont="1" applyFill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1" xfId="0" applyFont="1" applyFill="1" applyBorder="1" applyAlignment="1">
      <alignment horizontal="center"/>
    </xf>
    <xf numFmtId="0" fontId="0" fillId="2" borderId="21" xfId="0" applyFill="1" applyBorder="1"/>
    <xf numFmtId="0" fontId="0" fillId="2" borderId="22" xfId="0" applyFill="1" applyBorder="1"/>
    <xf numFmtId="0" fontId="6" fillId="2" borderId="23" xfId="0" applyFont="1" applyFill="1" applyBorder="1" applyAlignment="1">
      <alignment horizontal="center"/>
    </xf>
    <xf numFmtId="175" fontId="6" fillId="2" borderId="9" xfId="0" applyNumberFormat="1" applyFont="1" applyFill="1" applyBorder="1"/>
    <xf numFmtId="0" fontId="6" fillId="2" borderId="10" xfId="0" applyFont="1" applyFill="1" applyBorder="1"/>
    <xf numFmtId="0" fontId="6" fillId="2" borderId="40" xfId="0" applyFont="1" applyFill="1" applyBorder="1"/>
    <xf numFmtId="0" fontId="6" fillId="2" borderId="41" xfId="0" applyFont="1" applyFill="1" applyBorder="1"/>
    <xf numFmtId="0" fontId="6" fillId="2" borderId="11" xfId="0" applyFont="1" applyFill="1" applyBorder="1"/>
    <xf numFmtId="0" fontId="14" fillId="2" borderId="0" xfId="0" applyFont="1" applyFill="1" applyAlignment="1">
      <alignment horizontal="center"/>
    </xf>
    <xf numFmtId="167" fontId="6" fillId="8" borderId="33" xfId="0" applyNumberFormat="1" applyFont="1" applyFill="1" applyBorder="1"/>
    <xf numFmtId="170" fontId="6" fillId="8" borderId="10" xfId="1" applyNumberFormat="1" applyFont="1" applyFill="1" applyBorder="1" applyAlignment="1">
      <alignment horizontal="center" vertical="center"/>
    </xf>
    <xf numFmtId="167" fontId="6" fillId="8" borderId="37" xfId="0" applyNumberFormat="1" applyFont="1" applyFill="1" applyBorder="1"/>
    <xf numFmtId="170" fontId="6" fillId="8" borderId="40" xfId="1" applyNumberFormat="1" applyFont="1" applyFill="1" applyBorder="1" applyAlignment="1">
      <alignment horizontal="center" vertical="center"/>
    </xf>
    <xf numFmtId="170" fontId="6" fillId="8" borderId="39" xfId="0" applyNumberFormat="1" applyFont="1" applyFill="1" applyBorder="1"/>
    <xf numFmtId="167" fontId="6" fillId="8" borderId="39" xfId="0" applyNumberFormat="1" applyFont="1" applyFill="1" applyBorder="1"/>
    <xf numFmtId="170" fontId="6" fillId="8" borderId="38" xfId="0" applyNumberFormat="1" applyFont="1" applyFill="1" applyBorder="1"/>
    <xf numFmtId="0" fontId="3" fillId="2" borderId="0" xfId="0" applyFont="1" applyFill="1" applyAlignment="1">
      <alignment horizontal="center"/>
    </xf>
    <xf numFmtId="0" fontId="3" fillId="2" borderId="42" xfId="0" applyFont="1" applyFill="1" applyBorder="1" applyAlignment="1">
      <alignment horizontal="center"/>
    </xf>
    <xf numFmtId="167" fontId="4" fillId="11" borderId="20" xfId="0" applyNumberFormat="1" applyFont="1" applyFill="1" applyBorder="1"/>
    <xf numFmtId="170" fontId="4" fillId="11" borderId="22" xfId="1" applyNumberFormat="1" applyFont="1" applyFill="1" applyBorder="1" applyAlignment="1">
      <alignment horizontal="center" vertical="center"/>
    </xf>
    <xf numFmtId="170" fontId="4" fillId="11" borderId="23" xfId="1" applyNumberFormat="1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Normal 3" xfId="2" xr:uid="{BAF262C8-9156-405A-8CC6-475D8AF96F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erratextiles-my.sharepoint.com/personal/wilmer_carias_sierratextiles_com/Documents/Escritorio/NSS/EFINANCIEROS/2025/07-JULIO/07312025/07312025%20-%20MDP%20NORTHERN%20SPINNING.xlsx" TargetMode="External"/><Relationship Id="rId1" Type="http://schemas.openxmlformats.org/officeDocument/2006/relationships/externalLinkPath" Target="07312025%20-%20MDP%20NORTHERN%20SPI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ierratextiles-my.sharepoint.com/personal/wilmer_carias_sierratextiles_com/Documents/Escritorio/NSS/EFINANCIEROS/2024/12.-DICIEMBRE/12312024%20-%20REVISADO%20MAYOR%20DE%20PROPIEDAD%20NORTHERN%20SPINNING.xlsx" TargetMode="External"/><Relationship Id="rId1" Type="http://schemas.openxmlformats.org/officeDocument/2006/relationships/externalLinkPath" Target="/personal/wilmer_carias_sierratextiles_com/Documents/Escritorio/NSS/EFINANCIEROS/2024/12.-DICIEMBRE/12312024%20-%20REVISADO%20MAYOR%20DE%20PROPIEDAD%20NORTHERN%20SPINN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JUSTED TDC"/>
      <sheetName val="DMG"/>
      <sheetName val="DEPRECIACION ACUMULADA"/>
      <sheetName val="RESUMEN-DIC 2023"/>
      <sheetName val="RESUMEN-DIC 2024"/>
      <sheetName val="RESUMEN-JUL 2025"/>
      <sheetName val="(1)MAQUINARIA Y EQUIPO"/>
      <sheetName val="(1-A)INTEGRACION COSTO MAQUINAR"/>
      <sheetName val="(2)EQUIPO DE LABORATORIO"/>
      <sheetName val="(2-A)INTEG COSTO LABORATO Y MQP"/>
      <sheetName val="(3)-EQUIPO AUXILIAR"/>
      <sheetName val="(4)MOB Y EQUIPO DE OFICINA"/>
      <sheetName val="(5)-EQUIPO DE COMPUTO"/>
      <sheetName val="(6)-VEHICULO"/>
      <sheetName val="(7)-SISTEMA CONTRA INCENDIO"/>
      <sheetName val="(8)-EQUIPO MENOR"/>
      <sheetName val="(9)-EQUIPO REFRIGERACION"/>
      <sheetName val="(10)-CONSTRUCCIONES EN PROCESO"/>
      <sheetName val="(11)-EDIFICIO"/>
      <sheetName val="(12)-MEJORAS EDIFICIO"/>
      <sheetName val="(13)-TERRENO"/>
      <sheetName val="EQUIPO DE SEGURIDAD INDUS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D5">
            <v>45869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2312024"/>
      <sheetName val="RESUMEN FINAL-ACTIVOS NS"/>
      <sheetName val="(1-A)INTEGRACION COSTO MAQUINAR"/>
      <sheetName val="(1)MAQUINARIA Y EQUIPO"/>
      <sheetName val="(2)EQUIPO DE LABORATORIO"/>
      <sheetName val="(2-A)INTEG COSTO LABORATO Y MQP"/>
      <sheetName val="(3)-EQUIPO-AUXILIAR"/>
      <sheetName val="(4)MOB Y EQUIPO DE OFICINA"/>
      <sheetName val="(5)-EQUIPO DE COMPUTO"/>
      <sheetName val="(6)-VEHICULO"/>
      <sheetName val="(7)-SISTEMA CONTRA INCENDIO"/>
      <sheetName val="(8)-EQUIPO MENOR"/>
      <sheetName val="(9)-CONSTRUCCIONES EN PROCESO"/>
      <sheetName val="EDIFICIO"/>
      <sheetName val="MEJORAS EDIFICIO"/>
    </sheetNames>
    <sheetDataSet>
      <sheetData sheetId="0" refreshError="1"/>
      <sheetData sheetId="1" refreshError="1"/>
      <sheetData sheetId="2">
        <row r="73">
          <cell r="AF73">
            <v>150.453755</v>
          </cell>
        </row>
        <row r="92">
          <cell r="AF92">
            <v>1511.8233333333335</v>
          </cell>
          <cell r="AG92">
            <v>37361.660000000003</v>
          </cell>
        </row>
        <row r="93">
          <cell r="AF93">
            <v>1511.8233333333335</v>
          </cell>
          <cell r="AG93">
            <v>37361.660000000003</v>
          </cell>
        </row>
        <row r="94">
          <cell r="AF94">
            <v>1511.8233333333335</v>
          </cell>
          <cell r="AG94">
            <v>37361.660000000003</v>
          </cell>
        </row>
      </sheetData>
      <sheetData sheetId="3">
        <row r="5">
          <cell r="AC5">
            <v>45657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5">
          <cell r="AC5">
            <v>45657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2A20-96FC-40C0-997C-5E4DFE1027D1}">
  <sheetPr>
    <tabColor rgb="FF002060"/>
  </sheetPr>
  <dimension ref="A1:AN30"/>
  <sheetViews>
    <sheetView showGridLines="0" tabSelected="1" zoomScale="104" zoomScaleNormal="104" zoomScaleSheetLayoutView="98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7" sqref="E17"/>
    </sheetView>
  </sheetViews>
  <sheetFormatPr baseColWidth="10" defaultColWidth="0" defaultRowHeight="14.4" x14ac:dyDescent="0.3"/>
  <cols>
    <col min="1" max="1" width="1.21875" customWidth="1"/>
    <col min="2" max="2" width="7.44140625" customWidth="1"/>
    <col min="3" max="3" width="18.5546875" style="1" customWidth="1"/>
    <col min="4" max="4" width="28.5546875" style="1" bestFit="1" customWidth="1"/>
    <col min="5" max="5" width="22.44140625" style="1" bestFit="1" customWidth="1"/>
    <col min="6" max="7" width="32.5546875" style="1" bestFit="1" customWidth="1"/>
    <col min="8" max="8" width="19.109375" style="3" bestFit="1" customWidth="1"/>
    <col min="9" max="9" width="9" style="3" bestFit="1" customWidth="1"/>
    <col min="10" max="10" width="6.88671875" style="1" bestFit="1" customWidth="1"/>
    <col min="11" max="11" width="27.21875" style="1" bestFit="1" customWidth="1"/>
    <col min="12" max="12" width="32.77734375" style="1" customWidth="1"/>
    <col min="13" max="13" width="22.21875" style="1" bestFit="1" customWidth="1"/>
    <col min="14" max="14" width="11.21875" style="1" customWidth="1"/>
    <col min="15" max="15" width="11.5546875" style="3" bestFit="1" customWidth="1"/>
    <col min="16" max="16" width="12" style="3" customWidth="1"/>
    <col min="17" max="17" width="14.21875" style="1" bestFit="1" customWidth="1"/>
    <col min="18" max="18" width="12.77734375" style="1" customWidth="1"/>
    <col min="19" max="19" width="11.21875" style="1" customWidth="1"/>
    <col min="20" max="20" width="13.77734375" style="1" bestFit="1" customWidth="1"/>
    <col min="21" max="21" width="14.21875" style="1" bestFit="1" customWidth="1"/>
    <col min="22" max="22" width="12.77734375" style="1" bestFit="1" customWidth="1"/>
    <col min="23" max="23" width="1.21875" style="1" customWidth="1"/>
    <col min="24" max="24" width="11.44140625" style="1" customWidth="1"/>
    <col min="25" max="25" width="1.21875" style="1" customWidth="1"/>
    <col min="26" max="26" width="13" style="1" bestFit="1" customWidth="1"/>
    <col min="27" max="27" width="15.21875" style="1" customWidth="1"/>
    <col min="28" max="28" width="11" style="1" bestFit="1" customWidth="1"/>
    <col min="29" max="29" width="13" style="1" bestFit="1" customWidth="1"/>
    <col min="30" max="30" width="14.77734375" style="1" customWidth="1"/>
    <col min="31" max="31" width="1.21875" style="1" customWidth="1"/>
    <col min="32" max="32" width="14.21875" style="1" bestFit="1" customWidth="1"/>
    <col min="33" max="33" width="12.77734375" style="1" bestFit="1" customWidth="1"/>
    <col min="34" max="34" width="14.21875" style="1" customWidth="1"/>
    <col min="35" max="35" width="12.21875" style="1" customWidth="1"/>
    <col min="36" max="36" width="1.21875" style="1" customWidth="1"/>
    <col min="37" max="37" width="23.21875" style="1" customWidth="1"/>
    <col min="38" max="38" width="1.77734375" style="1" customWidth="1"/>
    <col min="39" max="39" width="2.44140625" style="1" customWidth="1"/>
    <col min="40" max="40" width="0" style="1" hidden="1" customWidth="1"/>
    <col min="41" max="16384" width="11.44140625" style="1" hidden="1"/>
  </cols>
  <sheetData>
    <row r="1" spans="1:39" ht="17.399999999999999" x14ac:dyDescent="0.3">
      <c r="A1" s="1"/>
      <c r="B1" s="2" t="s">
        <v>0</v>
      </c>
      <c r="T1" s="4"/>
      <c r="U1" s="4"/>
      <c r="AF1" s="3"/>
      <c r="AG1" s="5"/>
    </row>
    <row r="2" spans="1:39" ht="17.399999999999999" x14ac:dyDescent="0.3">
      <c r="A2" s="1"/>
      <c r="B2" s="6" t="s">
        <v>1</v>
      </c>
      <c r="I2" s="7"/>
      <c r="T2" s="4"/>
    </row>
    <row r="3" spans="1:39" ht="6" customHeight="1" thickBot="1" x14ac:dyDescent="0.35">
      <c r="A3" s="1"/>
      <c r="B3" s="8"/>
    </row>
    <row r="4" spans="1:39" ht="28.5" customHeight="1" x14ac:dyDescent="0.3">
      <c r="A4" s="1"/>
      <c r="B4" s="9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  <c r="K4" s="10" t="s">
        <v>11</v>
      </c>
      <c r="L4" s="10" t="s">
        <v>12</v>
      </c>
      <c r="M4" s="11" t="s">
        <v>13</v>
      </c>
      <c r="N4" s="12" t="s">
        <v>14</v>
      </c>
      <c r="O4" s="12" t="s">
        <v>15</v>
      </c>
      <c r="P4" s="13" t="s">
        <v>16</v>
      </c>
      <c r="Q4" s="13" t="s">
        <v>17</v>
      </c>
      <c r="R4" s="13"/>
      <c r="S4" s="13" t="s">
        <v>18</v>
      </c>
      <c r="T4" s="13"/>
      <c r="U4" s="13" t="s">
        <v>19</v>
      </c>
      <c r="V4" s="14"/>
      <c r="W4" s="15"/>
      <c r="X4" s="16" t="s">
        <v>20</v>
      </c>
      <c r="Y4" s="15"/>
      <c r="Z4" s="17" t="s">
        <v>21</v>
      </c>
      <c r="AA4" s="18"/>
      <c r="AB4" s="18" t="s">
        <v>22</v>
      </c>
      <c r="AC4" s="18"/>
      <c r="AD4" s="19" t="s">
        <v>23</v>
      </c>
      <c r="AE4" s="15"/>
      <c r="AF4" s="20" t="s">
        <v>24</v>
      </c>
      <c r="AG4" s="21"/>
      <c r="AH4" s="21" t="s">
        <v>25</v>
      </c>
      <c r="AI4" s="22"/>
      <c r="AK4" s="23" t="s">
        <v>26</v>
      </c>
    </row>
    <row r="5" spans="1:39" ht="15" customHeight="1" x14ac:dyDescent="0.3">
      <c r="A5" s="1"/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6"/>
      <c r="N5" s="27"/>
      <c r="O5" s="27"/>
      <c r="P5" s="28"/>
      <c r="Q5" s="29" t="s">
        <v>27</v>
      </c>
      <c r="R5" s="29" t="s">
        <v>28</v>
      </c>
      <c r="S5" s="29" t="s">
        <v>27</v>
      </c>
      <c r="T5" s="29" t="s">
        <v>28</v>
      </c>
      <c r="U5" s="29" t="s">
        <v>27</v>
      </c>
      <c r="V5" s="30" t="s">
        <v>28</v>
      </c>
      <c r="W5" s="31"/>
      <c r="X5" s="32"/>
      <c r="Y5" s="31"/>
      <c r="Z5" s="33" t="s">
        <v>29</v>
      </c>
      <c r="AA5" s="34" t="s">
        <v>30</v>
      </c>
      <c r="AB5" s="34" t="s">
        <v>29</v>
      </c>
      <c r="AC5" s="34" t="s">
        <v>30</v>
      </c>
      <c r="AD5" s="35">
        <f>'[1](4)MOB Y EQUIPO DE OFICINA'!AD5</f>
        <v>45869</v>
      </c>
      <c r="AE5" s="31"/>
      <c r="AF5" s="36" t="s">
        <v>27</v>
      </c>
      <c r="AG5" s="37" t="s">
        <v>28</v>
      </c>
      <c r="AH5" s="37" t="s">
        <v>27</v>
      </c>
      <c r="AI5" s="38" t="s">
        <v>28</v>
      </c>
      <c r="AK5" s="39"/>
    </row>
    <row r="6" spans="1:39" s="67" customFormat="1" x14ac:dyDescent="0.3">
      <c r="A6" s="40"/>
      <c r="B6" s="41">
        <v>1</v>
      </c>
      <c r="C6" s="42" t="s">
        <v>31</v>
      </c>
      <c r="D6" s="43" t="s">
        <v>32</v>
      </c>
      <c r="E6" s="43" t="s">
        <v>0</v>
      </c>
      <c r="F6" s="44" t="s">
        <v>33</v>
      </c>
      <c r="G6" s="44" t="s">
        <v>33</v>
      </c>
      <c r="H6" s="45" t="s">
        <v>34</v>
      </c>
      <c r="I6" s="46">
        <v>1</v>
      </c>
      <c r="J6" s="47" t="s">
        <v>35</v>
      </c>
      <c r="K6" s="47" t="s">
        <v>36</v>
      </c>
      <c r="L6" s="48"/>
      <c r="M6" s="49" t="s">
        <v>37</v>
      </c>
      <c r="N6" s="50" t="s">
        <v>38</v>
      </c>
      <c r="O6" s="51">
        <v>45189</v>
      </c>
      <c r="P6" s="52">
        <f>Q6/R6</f>
        <v>24.7129801321583</v>
      </c>
      <c r="Q6" s="53">
        <f>'[2](1-A)INTEGRACION COSTO MAQUINAR'!AG92</f>
        <v>37361.660000000003</v>
      </c>
      <c r="R6" s="54">
        <f>'[2](1-A)INTEGRACION COSTO MAQUINAR'!AF92</f>
        <v>1511.8233333333335</v>
      </c>
      <c r="S6" s="55">
        <f t="shared" ref="S6:T19" si="0">Q6*1%</f>
        <v>373.61660000000006</v>
      </c>
      <c r="T6" s="56">
        <f t="shared" si="0"/>
        <v>15.118233333333336</v>
      </c>
      <c r="U6" s="55">
        <f t="shared" ref="U6:V19" si="1">Q6-S6</f>
        <v>36988.043400000002</v>
      </c>
      <c r="V6" s="57">
        <f t="shared" si="1"/>
        <v>1496.7051000000001</v>
      </c>
      <c r="W6" s="58"/>
      <c r="X6" s="59">
        <v>5</v>
      </c>
      <c r="Y6" s="58"/>
      <c r="Z6" s="60">
        <f t="shared" ref="Z6:Z19" si="2">U6/X6</f>
        <v>7397.6086800000003</v>
      </c>
      <c r="AA6" s="55">
        <f t="shared" ref="AA6:AA19" si="3">Z6/12</f>
        <v>616.46739000000002</v>
      </c>
      <c r="AB6" s="61">
        <f t="shared" ref="AB6:AB19" si="4">V6/X6</f>
        <v>299.34102000000001</v>
      </c>
      <c r="AC6" s="61">
        <f t="shared" ref="AC6:AC19" si="5">AB6/12</f>
        <v>24.945085000000002</v>
      </c>
      <c r="AD6" s="62">
        <f t="shared" ref="AD6:AD8" si="6">SUM($AD$5-O6)/30</f>
        <v>22.666666666666668</v>
      </c>
      <c r="AE6" s="58"/>
      <c r="AF6" s="63">
        <f>IF((AA6*AD6)&gt;U6,U6,(AA6*AD6))</f>
        <v>13973.260840000001</v>
      </c>
      <c r="AG6" s="64">
        <f t="shared" ref="AG6:AG19" si="7">IF((AC6*AD6)&gt;V6,V6,(AC6*AD6))</f>
        <v>565.42192666666676</v>
      </c>
      <c r="AH6" s="65">
        <f t="shared" ref="AH6:AI19" si="8">IF(AF6&gt;=U6,0,(U6-AF6))</f>
        <v>23014.78256</v>
      </c>
      <c r="AI6" s="57">
        <f t="shared" si="8"/>
        <v>931.28317333333337</v>
      </c>
      <c r="AJ6" s="58"/>
      <c r="AK6" s="66" t="str">
        <f t="shared" ref="AK6:AK19" si="9">IF(AH6=0,"Depreciacion Cumplida",IF(AH6&lt;0,"Error en Depreciacion",IF(AH6&gt;0,"Falta por Depreciar")))</f>
        <v>Falta por Depreciar</v>
      </c>
      <c r="AL6" s="58"/>
    </row>
    <row r="7" spans="1:39" s="71" customFormat="1" ht="15" customHeight="1" x14ac:dyDescent="0.3">
      <c r="A7" s="40"/>
      <c r="B7" s="41">
        <v>2</v>
      </c>
      <c r="C7" s="42" t="s">
        <v>39</v>
      </c>
      <c r="D7" s="44" t="s">
        <v>40</v>
      </c>
      <c r="E7" s="43" t="s">
        <v>0</v>
      </c>
      <c r="F7" s="68" t="s">
        <v>33</v>
      </c>
      <c r="G7" s="68" t="s">
        <v>33</v>
      </c>
      <c r="H7" s="69" t="s">
        <v>34</v>
      </c>
      <c r="I7" s="46">
        <v>1</v>
      </c>
      <c r="J7" s="47" t="s">
        <v>35</v>
      </c>
      <c r="K7" s="47" t="s">
        <v>36</v>
      </c>
      <c r="L7" s="47"/>
      <c r="M7" s="49" t="s">
        <v>37</v>
      </c>
      <c r="N7" s="50" t="s">
        <v>38</v>
      </c>
      <c r="O7" s="70">
        <v>45194</v>
      </c>
      <c r="P7" s="52">
        <f t="shared" ref="P7:P8" si="10">Q7/R7</f>
        <v>24.7129801321583</v>
      </c>
      <c r="Q7" s="53">
        <f>'[2](1-A)INTEGRACION COSTO MAQUINAR'!AG93</f>
        <v>37361.660000000003</v>
      </c>
      <c r="R7" s="54">
        <f>'[2](1-A)INTEGRACION COSTO MAQUINAR'!AF93</f>
        <v>1511.8233333333335</v>
      </c>
      <c r="S7" s="55">
        <f t="shared" si="0"/>
        <v>373.61660000000006</v>
      </c>
      <c r="T7" s="56">
        <f t="shared" si="0"/>
        <v>15.118233333333336</v>
      </c>
      <c r="U7" s="55">
        <f t="shared" si="1"/>
        <v>36988.043400000002</v>
      </c>
      <c r="V7" s="57">
        <f t="shared" si="1"/>
        <v>1496.7051000000001</v>
      </c>
      <c r="W7" s="58"/>
      <c r="X7" s="59">
        <v>5</v>
      </c>
      <c r="Y7" s="58"/>
      <c r="Z7" s="60">
        <f t="shared" si="2"/>
        <v>7397.6086800000003</v>
      </c>
      <c r="AA7" s="55">
        <f t="shared" si="3"/>
        <v>616.46739000000002</v>
      </c>
      <c r="AB7" s="61">
        <f t="shared" si="4"/>
        <v>299.34102000000001</v>
      </c>
      <c r="AC7" s="61">
        <f t="shared" si="5"/>
        <v>24.945085000000002</v>
      </c>
      <c r="AD7" s="62">
        <f t="shared" si="6"/>
        <v>22.5</v>
      </c>
      <c r="AE7" s="58"/>
      <c r="AF7" s="63">
        <f t="shared" ref="AF7:AF19" si="11">IF((AA7*AD7)&gt;U7,U7,(AA7*AD7))</f>
        <v>13870.516275</v>
      </c>
      <c r="AG7" s="64">
        <f t="shared" si="7"/>
        <v>561.26441250000005</v>
      </c>
      <c r="AH7" s="65">
        <f t="shared" si="8"/>
        <v>23117.527125000001</v>
      </c>
      <c r="AI7" s="57">
        <f t="shared" si="8"/>
        <v>935.44068750000008</v>
      </c>
      <c r="AJ7" s="58"/>
      <c r="AK7" s="66" t="str">
        <f t="shared" si="9"/>
        <v>Falta por Depreciar</v>
      </c>
      <c r="AL7" s="58"/>
      <c r="AM7" s="67"/>
    </row>
    <row r="8" spans="1:39" s="67" customFormat="1" x14ac:dyDescent="0.3">
      <c r="A8" s="72"/>
      <c r="B8" s="73">
        <v>3</v>
      </c>
      <c r="C8" s="42" t="s">
        <v>41</v>
      </c>
      <c r="D8" s="43" t="s">
        <v>42</v>
      </c>
      <c r="E8" s="43" t="s">
        <v>0</v>
      </c>
      <c r="F8" s="43" t="s">
        <v>33</v>
      </c>
      <c r="G8" s="43" t="s">
        <v>33</v>
      </c>
      <c r="H8" s="74" t="s">
        <v>34</v>
      </c>
      <c r="I8" s="46">
        <v>1</v>
      </c>
      <c r="J8" s="47" t="s">
        <v>35</v>
      </c>
      <c r="K8" s="47" t="s">
        <v>36</v>
      </c>
      <c r="L8" s="47"/>
      <c r="M8" s="49" t="s">
        <v>37</v>
      </c>
      <c r="N8" s="50" t="s">
        <v>38</v>
      </c>
      <c r="O8" s="70">
        <v>45195</v>
      </c>
      <c r="P8" s="52">
        <f t="shared" si="10"/>
        <v>24.7129801321583</v>
      </c>
      <c r="Q8" s="53">
        <f>'[2](1-A)INTEGRACION COSTO MAQUINAR'!AG94</f>
        <v>37361.660000000003</v>
      </c>
      <c r="R8" s="54">
        <f>'[2](1-A)INTEGRACION COSTO MAQUINAR'!AF94</f>
        <v>1511.8233333333335</v>
      </c>
      <c r="S8" s="55">
        <f t="shared" si="0"/>
        <v>373.61660000000006</v>
      </c>
      <c r="T8" s="56">
        <f t="shared" si="0"/>
        <v>15.118233333333336</v>
      </c>
      <c r="U8" s="55">
        <f t="shared" si="1"/>
        <v>36988.043400000002</v>
      </c>
      <c r="V8" s="57">
        <f t="shared" si="1"/>
        <v>1496.7051000000001</v>
      </c>
      <c r="W8" s="58"/>
      <c r="X8" s="59">
        <v>5</v>
      </c>
      <c r="Y8" s="58"/>
      <c r="Z8" s="60">
        <f t="shared" si="2"/>
        <v>7397.6086800000003</v>
      </c>
      <c r="AA8" s="55">
        <f t="shared" si="3"/>
        <v>616.46739000000002</v>
      </c>
      <c r="AB8" s="61">
        <f t="shared" si="4"/>
        <v>299.34102000000001</v>
      </c>
      <c r="AC8" s="61">
        <f t="shared" si="5"/>
        <v>24.945085000000002</v>
      </c>
      <c r="AD8" s="62">
        <f t="shared" si="6"/>
        <v>22.466666666666665</v>
      </c>
      <c r="AE8" s="58"/>
      <c r="AF8" s="63">
        <f t="shared" si="11"/>
        <v>13849.967361999999</v>
      </c>
      <c r="AG8" s="64">
        <f t="shared" si="7"/>
        <v>560.43290966666666</v>
      </c>
      <c r="AH8" s="65">
        <f t="shared" si="8"/>
        <v>23138.076038000003</v>
      </c>
      <c r="AI8" s="57">
        <f t="shared" si="8"/>
        <v>936.27219033333347</v>
      </c>
      <c r="AJ8" s="58"/>
      <c r="AK8" s="66" t="str">
        <f t="shared" si="9"/>
        <v>Falta por Depreciar</v>
      </c>
      <c r="AL8" s="58"/>
    </row>
    <row r="9" spans="1:39" s="67" customFormat="1" x14ac:dyDescent="0.3">
      <c r="A9" s="72"/>
      <c r="B9" s="41">
        <v>4</v>
      </c>
      <c r="C9" s="42" t="s">
        <v>43</v>
      </c>
      <c r="D9" s="43" t="s">
        <v>44</v>
      </c>
      <c r="E9" s="43" t="s">
        <v>0</v>
      </c>
      <c r="F9" s="43" t="s">
        <v>33</v>
      </c>
      <c r="G9" s="43" t="s">
        <v>33</v>
      </c>
      <c r="H9" s="74" t="s">
        <v>45</v>
      </c>
      <c r="I9" s="46">
        <v>1</v>
      </c>
      <c r="J9" s="47" t="s">
        <v>35</v>
      </c>
      <c r="K9" s="47" t="s">
        <v>36</v>
      </c>
      <c r="L9" s="47"/>
      <c r="M9" s="49" t="s">
        <v>37</v>
      </c>
      <c r="N9" s="50" t="s">
        <v>46</v>
      </c>
      <c r="O9" s="70">
        <v>45355</v>
      </c>
      <c r="P9" s="52">
        <v>24.737300000000001</v>
      </c>
      <c r="Q9" s="53">
        <v>31625</v>
      </c>
      <c r="R9" s="54">
        <v>1278.4337821831807</v>
      </c>
      <c r="S9" s="55">
        <f t="shared" si="0"/>
        <v>316.25</v>
      </c>
      <c r="T9" s="56">
        <f t="shared" si="0"/>
        <v>12.784337821831807</v>
      </c>
      <c r="U9" s="55">
        <f t="shared" si="1"/>
        <v>31308.75</v>
      </c>
      <c r="V9" s="57">
        <f t="shared" si="1"/>
        <v>1265.649444361349</v>
      </c>
      <c r="W9" s="58"/>
      <c r="X9" s="59">
        <v>5</v>
      </c>
      <c r="Y9" s="58"/>
      <c r="Z9" s="60">
        <f t="shared" si="2"/>
        <v>6261.75</v>
      </c>
      <c r="AA9" s="55">
        <f t="shared" si="3"/>
        <v>521.8125</v>
      </c>
      <c r="AB9" s="61">
        <f t="shared" si="4"/>
        <v>253.12988887226979</v>
      </c>
      <c r="AC9" s="61">
        <f t="shared" si="5"/>
        <v>21.094157406022482</v>
      </c>
      <c r="AD9" s="62">
        <f t="shared" ref="AD9:AD10" si="12">SUM($AD$5-O9)/30</f>
        <v>17.133333333333333</v>
      </c>
      <c r="AE9" s="58"/>
      <c r="AF9" s="63">
        <f t="shared" si="11"/>
        <v>8940.3874999999989</v>
      </c>
      <c r="AG9" s="64">
        <f t="shared" si="7"/>
        <v>361.41323022318517</v>
      </c>
      <c r="AH9" s="65">
        <f t="shared" si="8"/>
        <v>22368.362500000003</v>
      </c>
      <c r="AI9" s="57">
        <f t="shared" si="8"/>
        <v>904.23621413816386</v>
      </c>
      <c r="AJ9" s="58"/>
      <c r="AK9" s="66" t="str">
        <f t="shared" si="9"/>
        <v>Falta por Depreciar</v>
      </c>
      <c r="AL9" s="58"/>
    </row>
    <row r="10" spans="1:39" s="67" customFormat="1" x14ac:dyDescent="0.3">
      <c r="A10" s="72"/>
      <c r="B10" s="41">
        <v>5</v>
      </c>
      <c r="C10" s="42" t="s">
        <v>47</v>
      </c>
      <c r="D10" s="43" t="s">
        <v>44</v>
      </c>
      <c r="E10" s="43" t="s">
        <v>0</v>
      </c>
      <c r="F10" s="43" t="s">
        <v>48</v>
      </c>
      <c r="G10" s="43" t="s">
        <v>49</v>
      </c>
      <c r="H10" s="74" t="s">
        <v>45</v>
      </c>
      <c r="I10" s="46">
        <v>1</v>
      </c>
      <c r="J10" s="47" t="s">
        <v>35</v>
      </c>
      <c r="K10" s="47" t="s">
        <v>50</v>
      </c>
      <c r="L10" s="47"/>
      <c r="M10" s="49" t="s">
        <v>37</v>
      </c>
      <c r="N10" s="50" t="s">
        <v>46</v>
      </c>
      <c r="O10" s="70">
        <v>45355</v>
      </c>
      <c r="P10" s="52">
        <v>24.737300000000001</v>
      </c>
      <c r="Q10" s="53">
        <v>3335</v>
      </c>
      <c r="R10" s="54">
        <v>134.81665339386271</v>
      </c>
      <c r="S10" s="55">
        <f t="shared" si="0"/>
        <v>33.35</v>
      </c>
      <c r="T10" s="56">
        <f t="shared" si="0"/>
        <v>1.3481665339386271</v>
      </c>
      <c r="U10" s="55">
        <f t="shared" si="1"/>
        <v>3301.65</v>
      </c>
      <c r="V10" s="57">
        <f t="shared" si="1"/>
        <v>133.46848685992407</v>
      </c>
      <c r="W10" s="58"/>
      <c r="X10" s="59">
        <v>5</v>
      </c>
      <c r="Y10" s="58"/>
      <c r="Z10" s="60">
        <f t="shared" si="2"/>
        <v>660.33</v>
      </c>
      <c r="AA10" s="55">
        <f t="shared" si="3"/>
        <v>55.027500000000003</v>
      </c>
      <c r="AB10" s="61">
        <f t="shared" si="4"/>
        <v>26.693697371984815</v>
      </c>
      <c r="AC10" s="61">
        <f t="shared" si="5"/>
        <v>2.2244747809987344</v>
      </c>
      <c r="AD10" s="62">
        <f t="shared" si="12"/>
        <v>17.133333333333333</v>
      </c>
      <c r="AE10" s="58"/>
      <c r="AF10" s="63">
        <f t="shared" si="11"/>
        <v>942.80450000000008</v>
      </c>
      <c r="AG10" s="64">
        <f t="shared" si="7"/>
        <v>38.112667914444984</v>
      </c>
      <c r="AH10" s="65">
        <f t="shared" si="8"/>
        <v>2358.8454999999999</v>
      </c>
      <c r="AI10" s="57">
        <f t="shared" si="8"/>
        <v>95.355818945479086</v>
      </c>
      <c r="AJ10" s="58"/>
      <c r="AK10" s="66" t="str">
        <f t="shared" si="9"/>
        <v>Falta por Depreciar</v>
      </c>
      <c r="AL10" s="58"/>
    </row>
    <row r="11" spans="1:39" s="67" customFormat="1" x14ac:dyDescent="0.3">
      <c r="A11" s="72"/>
      <c r="B11" s="73">
        <v>6</v>
      </c>
      <c r="C11" s="42" t="s">
        <v>51</v>
      </c>
      <c r="D11" s="43" t="s">
        <v>44</v>
      </c>
      <c r="E11" s="43" t="s">
        <v>0</v>
      </c>
      <c r="F11" s="43" t="s">
        <v>33</v>
      </c>
      <c r="G11" s="43" t="s">
        <v>33</v>
      </c>
      <c r="H11" s="74" t="s">
        <v>45</v>
      </c>
      <c r="I11" s="46">
        <v>1</v>
      </c>
      <c r="J11" s="47" t="s">
        <v>35</v>
      </c>
      <c r="K11" s="47" t="s">
        <v>36</v>
      </c>
      <c r="L11" s="47"/>
      <c r="M11" s="49" t="s">
        <v>37</v>
      </c>
      <c r="N11" s="50" t="s">
        <v>46</v>
      </c>
      <c r="O11" s="70">
        <v>45355</v>
      </c>
      <c r="P11" s="52">
        <v>24.737300000000001</v>
      </c>
      <c r="Q11" s="53">
        <v>31625</v>
      </c>
      <c r="R11" s="54">
        <v>1278.4337821831807</v>
      </c>
      <c r="S11" s="55">
        <f t="shared" si="0"/>
        <v>316.25</v>
      </c>
      <c r="T11" s="56">
        <f t="shared" si="0"/>
        <v>12.784337821831807</v>
      </c>
      <c r="U11" s="55">
        <f t="shared" si="1"/>
        <v>31308.75</v>
      </c>
      <c r="V11" s="57">
        <f t="shared" si="1"/>
        <v>1265.649444361349</v>
      </c>
      <c r="W11" s="58"/>
      <c r="X11" s="59">
        <v>5</v>
      </c>
      <c r="Y11" s="58"/>
      <c r="Z11" s="60">
        <f t="shared" si="2"/>
        <v>6261.75</v>
      </c>
      <c r="AA11" s="55">
        <f t="shared" si="3"/>
        <v>521.8125</v>
      </c>
      <c r="AB11" s="61">
        <f t="shared" si="4"/>
        <v>253.12988887226979</v>
      </c>
      <c r="AC11" s="61">
        <f t="shared" si="5"/>
        <v>21.094157406022482</v>
      </c>
      <c r="AD11" s="62">
        <f t="shared" ref="AD11:AD12" si="13">SUM($AD$5-O11)/30</f>
        <v>17.133333333333333</v>
      </c>
      <c r="AE11" s="58"/>
      <c r="AF11" s="63">
        <f t="shared" si="11"/>
        <v>8940.3874999999989</v>
      </c>
      <c r="AG11" s="64">
        <f t="shared" si="7"/>
        <v>361.41323022318517</v>
      </c>
      <c r="AH11" s="65">
        <f t="shared" si="8"/>
        <v>22368.362500000003</v>
      </c>
      <c r="AI11" s="57">
        <f t="shared" si="8"/>
        <v>904.23621413816386</v>
      </c>
      <c r="AJ11" s="58"/>
      <c r="AK11" s="66" t="str">
        <f t="shared" si="9"/>
        <v>Falta por Depreciar</v>
      </c>
      <c r="AL11" s="58"/>
    </row>
    <row r="12" spans="1:39" s="67" customFormat="1" x14ac:dyDescent="0.3">
      <c r="A12" s="72"/>
      <c r="B12" s="41">
        <v>7</v>
      </c>
      <c r="C12" s="42" t="s">
        <v>52</v>
      </c>
      <c r="D12" s="43" t="s">
        <v>44</v>
      </c>
      <c r="E12" s="43" t="s">
        <v>0</v>
      </c>
      <c r="F12" s="68" t="s">
        <v>48</v>
      </c>
      <c r="G12" s="68" t="s">
        <v>49</v>
      </c>
      <c r="H12" s="69" t="s">
        <v>45</v>
      </c>
      <c r="I12" s="46">
        <v>1</v>
      </c>
      <c r="J12" s="47" t="s">
        <v>35</v>
      </c>
      <c r="K12" s="47" t="s">
        <v>50</v>
      </c>
      <c r="L12" s="47"/>
      <c r="M12" s="49" t="s">
        <v>37</v>
      </c>
      <c r="N12" s="50" t="s">
        <v>46</v>
      </c>
      <c r="O12" s="70">
        <v>45355</v>
      </c>
      <c r="P12" s="52">
        <v>24.737300000000001</v>
      </c>
      <c r="Q12" s="53">
        <v>3335</v>
      </c>
      <c r="R12" s="54">
        <v>134.81665339386271</v>
      </c>
      <c r="S12" s="55">
        <f t="shared" si="0"/>
        <v>33.35</v>
      </c>
      <c r="T12" s="56">
        <f t="shared" si="0"/>
        <v>1.3481665339386271</v>
      </c>
      <c r="U12" s="55">
        <f t="shared" si="1"/>
        <v>3301.65</v>
      </c>
      <c r="V12" s="57">
        <f t="shared" si="1"/>
        <v>133.46848685992407</v>
      </c>
      <c r="W12" s="58"/>
      <c r="X12" s="59">
        <v>5</v>
      </c>
      <c r="Y12" s="58"/>
      <c r="Z12" s="60">
        <f t="shared" si="2"/>
        <v>660.33</v>
      </c>
      <c r="AA12" s="55">
        <f t="shared" si="3"/>
        <v>55.027500000000003</v>
      </c>
      <c r="AB12" s="61">
        <f t="shared" si="4"/>
        <v>26.693697371984815</v>
      </c>
      <c r="AC12" s="61">
        <f t="shared" si="5"/>
        <v>2.2244747809987344</v>
      </c>
      <c r="AD12" s="62">
        <f t="shared" si="13"/>
        <v>17.133333333333333</v>
      </c>
      <c r="AE12" s="58"/>
      <c r="AF12" s="63">
        <f t="shared" si="11"/>
        <v>942.80450000000008</v>
      </c>
      <c r="AG12" s="64">
        <f t="shared" si="7"/>
        <v>38.112667914444984</v>
      </c>
      <c r="AH12" s="65">
        <f t="shared" si="8"/>
        <v>2358.8454999999999</v>
      </c>
      <c r="AI12" s="57">
        <f t="shared" si="8"/>
        <v>95.355818945479086</v>
      </c>
      <c r="AJ12" s="58"/>
      <c r="AK12" s="66" t="str">
        <f t="shared" si="9"/>
        <v>Falta por Depreciar</v>
      </c>
      <c r="AL12" s="58"/>
    </row>
    <row r="13" spans="1:39" s="67" customFormat="1" x14ac:dyDescent="0.3">
      <c r="A13" s="72"/>
      <c r="B13" s="41">
        <v>8</v>
      </c>
      <c r="C13" s="42" t="s">
        <v>53</v>
      </c>
      <c r="D13" s="43" t="s">
        <v>54</v>
      </c>
      <c r="E13" s="43" t="s">
        <v>0</v>
      </c>
      <c r="F13" s="68" t="s">
        <v>48</v>
      </c>
      <c r="G13" s="68" t="s">
        <v>55</v>
      </c>
      <c r="H13" s="69" t="s">
        <v>56</v>
      </c>
      <c r="I13" s="46">
        <v>1</v>
      </c>
      <c r="J13" s="47" t="s">
        <v>35</v>
      </c>
      <c r="K13" s="47" t="s">
        <v>50</v>
      </c>
      <c r="L13" s="47" t="s">
        <v>57</v>
      </c>
      <c r="M13" s="49" t="s">
        <v>37</v>
      </c>
      <c r="N13" s="50" t="s">
        <v>58</v>
      </c>
      <c r="O13" s="70">
        <v>45420</v>
      </c>
      <c r="P13" s="52">
        <v>24.756</v>
      </c>
      <c r="Q13" s="53">
        <f>96030/3</f>
        <v>32010</v>
      </c>
      <c r="R13" s="54">
        <f>3879.05962190984/3</f>
        <v>1293.0198739699467</v>
      </c>
      <c r="S13" s="55">
        <f t="shared" si="0"/>
        <v>320.10000000000002</v>
      </c>
      <c r="T13" s="56">
        <f t="shared" si="0"/>
        <v>12.930198739699467</v>
      </c>
      <c r="U13" s="55">
        <f t="shared" si="1"/>
        <v>31689.9</v>
      </c>
      <c r="V13" s="57">
        <f t="shared" si="1"/>
        <v>1280.0896752302472</v>
      </c>
      <c r="W13" s="58"/>
      <c r="X13" s="59">
        <v>5</v>
      </c>
      <c r="Y13" s="58"/>
      <c r="Z13" s="60">
        <f t="shared" si="2"/>
        <v>6337.9800000000005</v>
      </c>
      <c r="AA13" s="55">
        <f t="shared" si="3"/>
        <v>528.16500000000008</v>
      </c>
      <c r="AB13" s="61">
        <f t="shared" si="4"/>
        <v>256.01793504604944</v>
      </c>
      <c r="AC13" s="61">
        <f t="shared" si="5"/>
        <v>21.334827920504122</v>
      </c>
      <c r="AD13" s="62">
        <f t="shared" ref="AD13:AD19" si="14">SUM($AD$5-O13)/30</f>
        <v>14.966666666666667</v>
      </c>
      <c r="AE13" s="58"/>
      <c r="AF13" s="63">
        <f t="shared" si="11"/>
        <v>7904.8695000000016</v>
      </c>
      <c r="AG13" s="64">
        <f t="shared" si="7"/>
        <v>319.31125787687836</v>
      </c>
      <c r="AH13" s="65">
        <f t="shared" si="8"/>
        <v>23785.030500000001</v>
      </c>
      <c r="AI13" s="57">
        <f t="shared" si="8"/>
        <v>960.77841735336881</v>
      </c>
      <c r="AJ13" s="58"/>
      <c r="AK13" s="66" t="str">
        <f t="shared" si="9"/>
        <v>Falta por Depreciar</v>
      </c>
      <c r="AL13" s="58"/>
    </row>
    <row r="14" spans="1:39" s="67" customFormat="1" x14ac:dyDescent="0.3">
      <c r="A14" s="72"/>
      <c r="B14" s="73">
        <v>9</v>
      </c>
      <c r="C14" s="42" t="s">
        <v>59</v>
      </c>
      <c r="D14" s="43" t="s">
        <v>60</v>
      </c>
      <c r="E14" s="43" t="s">
        <v>0</v>
      </c>
      <c r="F14" s="43" t="s">
        <v>48</v>
      </c>
      <c r="G14" s="43" t="s">
        <v>55</v>
      </c>
      <c r="H14" s="74" t="s">
        <v>56</v>
      </c>
      <c r="I14" s="46">
        <v>1</v>
      </c>
      <c r="J14" s="47" t="s">
        <v>35</v>
      </c>
      <c r="K14" s="47" t="s">
        <v>50</v>
      </c>
      <c r="L14" s="47"/>
      <c r="M14" s="49" t="s">
        <v>37</v>
      </c>
      <c r="N14" s="50" t="s">
        <v>58</v>
      </c>
      <c r="O14" s="70">
        <v>45420</v>
      </c>
      <c r="P14" s="52">
        <v>24.756</v>
      </c>
      <c r="Q14" s="53">
        <f t="shared" ref="Q14:Q15" si="15">96030/3</f>
        <v>32010</v>
      </c>
      <c r="R14" s="54">
        <f t="shared" ref="R14:R15" si="16">3879.05962190984/3</f>
        <v>1293.0198739699467</v>
      </c>
      <c r="S14" s="55">
        <f t="shared" si="0"/>
        <v>320.10000000000002</v>
      </c>
      <c r="T14" s="56">
        <f t="shared" si="0"/>
        <v>12.930198739699467</v>
      </c>
      <c r="U14" s="55">
        <f t="shared" si="1"/>
        <v>31689.9</v>
      </c>
      <c r="V14" s="57">
        <f t="shared" si="1"/>
        <v>1280.0896752302472</v>
      </c>
      <c r="W14" s="58"/>
      <c r="X14" s="59">
        <v>5</v>
      </c>
      <c r="Y14" s="58"/>
      <c r="Z14" s="60">
        <f t="shared" si="2"/>
        <v>6337.9800000000005</v>
      </c>
      <c r="AA14" s="55">
        <f t="shared" si="3"/>
        <v>528.16500000000008</v>
      </c>
      <c r="AB14" s="61">
        <f t="shared" si="4"/>
        <v>256.01793504604944</v>
      </c>
      <c r="AC14" s="61">
        <f t="shared" si="5"/>
        <v>21.334827920504122</v>
      </c>
      <c r="AD14" s="62">
        <f t="shared" si="14"/>
        <v>14.966666666666667</v>
      </c>
      <c r="AE14" s="58"/>
      <c r="AF14" s="63">
        <f t="shared" si="11"/>
        <v>7904.8695000000016</v>
      </c>
      <c r="AG14" s="64">
        <f t="shared" si="7"/>
        <v>319.31125787687836</v>
      </c>
      <c r="AH14" s="65">
        <f t="shared" si="8"/>
        <v>23785.030500000001</v>
      </c>
      <c r="AI14" s="57">
        <f t="shared" si="8"/>
        <v>960.77841735336881</v>
      </c>
      <c r="AJ14" s="58"/>
      <c r="AK14" s="66" t="str">
        <f t="shared" si="9"/>
        <v>Falta por Depreciar</v>
      </c>
      <c r="AL14" s="58"/>
    </row>
    <row r="15" spans="1:39" s="67" customFormat="1" x14ac:dyDescent="0.3">
      <c r="A15" s="72"/>
      <c r="B15" s="41">
        <v>10</v>
      </c>
      <c r="C15" s="42" t="s">
        <v>61</v>
      </c>
      <c r="D15" s="43" t="s">
        <v>62</v>
      </c>
      <c r="E15" s="43" t="s">
        <v>0</v>
      </c>
      <c r="F15" s="43" t="s">
        <v>48</v>
      </c>
      <c r="G15" s="43" t="s">
        <v>55</v>
      </c>
      <c r="H15" s="74" t="s">
        <v>56</v>
      </c>
      <c r="I15" s="46">
        <v>1</v>
      </c>
      <c r="J15" s="47" t="s">
        <v>35</v>
      </c>
      <c r="K15" s="47" t="s">
        <v>50</v>
      </c>
      <c r="L15" s="47"/>
      <c r="M15" s="49" t="s">
        <v>37</v>
      </c>
      <c r="N15" s="50" t="s">
        <v>58</v>
      </c>
      <c r="O15" s="70">
        <v>45420</v>
      </c>
      <c r="P15" s="52">
        <v>24.756</v>
      </c>
      <c r="Q15" s="53">
        <f t="shared" si="15"/>
        <v>32010</v>
      </c>
      <c r="R15" s="54">
        <f t="shared" si="16"/>
        <v>1293.0198739699467</v>
      </c>
      <c r="S15" s="55">
        <f t="shared" si="0"/>
        <v>320.10000000000002</v>
      </c>
      <c r="T15" s="56">
        <f t="shared" si="0"/>
        <v>12.930198739699467</v>
      </c>
      <c r="U15" s="55">
        <f t="shared" si="1"/>
        <v>31689.9</v>
      </c>
      <c r="V15" s="57">
        <f t="shared" si="1"/>
        <v>1280.0896752302472</v>
      </c>
      <c r="W15" s="58"/>
      <c r="X15" s="59">
        <v>5</v>
      </c>
      <c r="Y15" s="58"/>
      <c r="Z15" s="60">
        <f t="shared" si="2"/>
        <v>6337.9800000000005</v>
      </c>
      <c r="AA15" s="55">
        <f t="shared" si="3"/>
        <v>528.16500000000008</v>
      </c>
      <c r="AB15" s="61">
        <f t="shared" si="4"/>
        <v>256.01793504604944</v>
      </c>
      <c r="AC15" s="61">
        <f t="shared" si="5"/>
        <v>21.334827920504122</v>
      </c>
      <c r="AD15" s="62">
        <f t="shared" si="14"/>
        <v>14.966666666666667</v>
      </c>
      <c r="AE15" s="58"/>
      <c r="AF15" s="63">
        <f t="shared" si="11"/>
        <v>7904.8695000000016</v>
      </c>
      <c r="AG15" s="64">
        <f t="shared" si="7"/>
        <v>319.31125787687836</v>
      </c>
      <c r="AH15" s="65">
        <f t="shared" si="8"/>
        <v>23785.030500000001</v>
      </c>
      <c r="AI15" s="57">
        <f t="shared" si="8"/>
        <v>960.77841735336881</v>
      </c>
      <c r="AJ15" s="58"/>
      <c r="AK15" s="66" t="str">
        <f t="shared" si="9"/>
        <v>Falta por Depreciar</v>
      </c>
      <c r="AL15" s="58"/>
    </row>
    <row r="16" spans="1:39" s="67" customFormat="1" x14ac:dyDescent="0.25">
      <c r="A16" s="40"/>
      <c r="B16" s="41">
        <v>11</v>
      </c>
      <c r="C16" s="42" t="s">
        <v>63</v>
      </c>
      <c r="D16" s="44" t="s">
        <v>62</v>
      </c>
      <c r="E16" s="43" t="s">
        <v>0</v>
      </c>
      <c r="F16" s="43" t="s">
        <v>48</v>
      </c>
      <c r="G16" s="43" t="s">
        <v>64</v>
      </c>
      <c r="H16" s="75" t="s">
        <v>65</v>
      </c>
      <c r="I16" s="46">
        <v>1</v>
      </c>
      <c r="J16" s="47" t="s">
        <v>35</v>
      </c>
      <c r="K16" s="47" t="s">
        <v>66</v>
      </c>
      <c r="L16" s="47" t="s">
        <v>67</v>
      </c>
      <c r="M16" s="49" t="s">
        <v>37</v>
      </c>
      <c r="N16" s="50" t="s">
        <v>68</v>
      </c>
      <c r="O16" s="51">
        <v>45593</v>
      </c>
      <c r="P16" s="52">
        <f t="shared" ref="P16:P19" si="17">Q16/R16</f>
        <v>25.006308067170558</v>
      </c>
      <c r="Q16" s="53">
        <v>33200</v>
      </c>
      <c r="R16" s="54">
        <f>2655.33/2</f>
        <v>1327.665</v>
      </c>
      <c r="S16" s="55">
        <f t="shared" si="0"/>
        <v>332</v>
      </c>
      <c r="T16" s="56">
        <f t="shared" si="0"/>
        <v>13.27665</v>
      </c>
      <c r="U16" s="55">
        <f t="shared" si="1"/>
        <v>32868</v>
      </c>
      <c r="V16" s="57">
        <f t="shared" si="1"/>
        <v>1314.3883499999999</v>
      </c>
      <c r="W16" s="58"/>
      <c r="X16" s="59">
        <v>5</v>
      </c>
      <c r="Y16" s="58"/>
      <c r="Z16" s="60">
        <f t="shared" si="2"/>
        <v>6573.6</v>
      </c>
      <c r="AA16" s="55">
        <f t="shared" si="3"/>
        <v>547.80000000000007</v>
      </c>
      <c r="AB16" s="61">
        <f t="shared" si="4"/>
        <v>262.87766999999997</v>
      </c>
      <c r="AC16" s="61">
        <f t="shared" si="5"/>
        <v>21.906472499999996</v>
      </c>
      <c r="AD16" s="62">
        <f t="shared" si="14"/>
        <v>9.1999999999999993</v>
      </c>
      <c r="AE16" s="58"/>
      <c r="AF16" s="63">
        <f t="shared" si="11"/>
        <v>5039.76</v>
      </c>
      <c r="AG16" s="64">
        <f t="shared" si="7"/>
        <v>201.53954699999994</v>
      </c>
      <c r="AH16" s="65">
        <f t="shared" si="8"/>
        <v>27828.239999999998</v>
      </c>
      <c r="AI16" s="57">
        <f t="shared" si="8"/>
        <v>1112.8488030000001</v>
      </c>
      <c r="AJ16" s="58"/>
      <c r="AK16" s="66" t="str">
        <f t="shared" si="9"/>
        <v>Falta por Depreciar</v>
      </c>
      <c r="AL16" s="58"/>
    </row>
    <row r="17" spans="1:38" s="67" customFormat="1" x14ac:dyDescent="0.3">
      <c r="A17" s="72"/>
      <c r="B17" s="73">
        <v>12</v>
      </c>
      <c r="C17" s="42" t="s">
        <v>69</v>
      </c>
      <c r="D17" s="44" t="s">
        <v>62</v>
      </c>
      <c r="E17" s="43" t="s">
        <v>0</v>
      </c>
      <c r="F17" s="43" t="s">
        <v>48</v>
      </c>
      <c r="G17" s="43" t="s">
        <v>64</v>
      </c>
      <c r="H17" s="74" t="s">
        <v>65</v>
      </c>
      <c r="I17" s="46">
        <v>1</v>
      </c>
      <c r="J17" s="47" t="s">
        <v>35</v>
      </c>
      <c r="K17" s="47" t="s">
        <v>66</v>
      </c>
      <c r="L17" s="47" t="s">
        <v>70</v>
      </c>
      <c r="M17" s="49" t="s">
        <v>37</v>
      </c>
      <c r="N17" s="50" t="s">
        <v>68</v>
      </c>
      <c r="O17" s="70">
        <v>45593</v>
      </c>
      <c r="P17" s="52">
        <f t="shared" si="17"/>
        <v>25.006308067170558</v>
      </c>
      <c r="Q17" s="53">
        <v>33200</v>
      </c>
      <c r="R17" s="54">
        <v>1327.665</v>
      </c>
      <c r="S17" s="55">
        <f t="shared" si="0"/>
        <v>332</v>
      </c>
      <c r="T17" s="56">
        <f t="shared" si="0"/>
        <v>13.27665</v>
      </c>
      <c r="U17" s="55">
        <f t="shared" si="1"/>
        <v>32868</v>
      </c>
      <c r="V17" s="57">
        <f t="shared" si="1"/>
        <v>1314.3883499999999</v>
      </c>
      <c r="W17" s="58"/>
      <c r="X17" s="59">
        <v>5</v>
      </c>
      <c r="Y17" s="58"/>
      <c r="Z17" s="60">
        <f t="shared" si="2"/>
        <v>6573.6</v>
      </c>
      <c r="AA17" s="55">
        <f t="shared" si="3"/>
        <v>547.80000000000007</v>
      </c>
      <c r="AB17" s="61">
        <f t="shared" si="4"/>
        <v>262.87766999999997</v>
      </c>
      <c r="AC17" s="61">
        <f t="shared" si="5"/>
        <v>21.906472499999996</v>
      </c>
      <c r="AD17" s="62">
        <f t="shared" si="14"/>
        <v>9.1999999999999993</v>
      </c>
      <c r="AE17" s="58"/>
      <c r="AF17" s="63">
        <f t="shared" si="11"/>
        <v>5039.76</v>
      </c>
      <c r="AG17" s="64">
        <f t="shared" si="7"/>
        <v>201.53954699999994</v>
      </c>
      <c r="AH17" s="65">
        <f t="shared" si="8"/>
        <v>27828.239999999998</v>
      </c>
      <c r="AI17" s="57">
        <f t="shared" si="8"/>
        <v>1112.8488030000001</v>
      </c>
      <c r="AJ17" s="58"/>
      <c r="AK17" s="66" t="str">
        <f t="shared" si="9"/>
        <v>Falta por Depreciar</v>
      </c>
      <c r="AL17" s="58"/>
    </row>
    <row r="18" spans="1:38" s="67" customFormat="1" x14ac:dyDescent="0.25">
      <c r="A18" s="72"/>
      <c r="B18" s="41">
        <v>13</v>
      </c>
      <c r="C18" s="42" t="s">
        <v>71</v>
      </c>
      <c r="D18" s="44" t="s">
        <v>72</v>
      </c>
      <c r="E18" s="43" t="s">
        <v>0</v>
      </c>
      <c r="F18" s="43" t="s">
        <v>48</v>
      </c>
      <c r="G18" s="43" t="s">
        <v>73</v>
      </c>
      <c r="H18" s="75" t="s">
        <v>74</v>
      </c>
      <c r="I18" s="46">
        <v>1</v>
      </c>
      <c r="J18" s="47" t="s">
        <v>35</v>
      </c>
      <c r="K18" s="47" t="s">
        <v>75</v>
      </c>
      <c r="L18" s="47" t="s">
        <v>76</v>
      </c>
      <c r="M18" s="49" t="s">
        <v>37</v>
      </c>
      <c r="N18" s="76" t="s">
        <v>77</v>
      </c>
      <c r="O18" s="51">
        <v>45658</v>
      </c>
      <c r="P18" s="52">
        <f t="shared" si="17"/>
        <v>20.935250985753182</v>
      </c>
      <c r="Q18" s="53">
        <v>27795</v>
      </c>
      <c r="R18" s="77">
        <f>2655.33/2</f>
        <v>1327.665</v>
      </c>
      <c r="S18" s="55">
        <f t="shared" si="0"/>
        <v>277.95</v>
      </c>
      <c r="T18" s="56">
        <f t="shared" si="0"/>
        <v>13.27665</v>
      </c>
      <c r="U18" s="55">
        <f t="shared" si="1"/>
        <v>27517.05</v>
      </c>
      <c r="V18" s="57">
        <f t="shared" si="1"/>
        <v>1314.3883499999999</v>
      </c>
      <c r="W18" s="58"/>
      <c r="X18" s="59">
        <v>5</v>
      </c>
      <c r="Y18" s="58"/>
      <c r="Z18" s="60">
        <f t="shared" si="2"/>
        <v>5503.41</v>
      </c>
      <c r="AA18" s="55">
        <f t="shared" si="3"/>
        <v>458.61750000000001</v>
      </c>
      <c r="AB18" s="61">
        <f t="shared" si="4"/>
        <v>262.87766999999997</v>
      </c>
      <c r="AC18" s="61">
        <f t="shared" si="5"/>
        <v>21.906472499999996</v>
      </c>
      <c r="AD18" s="62">
        <f t="shared" si="14"/>
        <v>7.0333333333333332</v>
      </c>
      <c r="AE18" s="58"/>
      <c r="AF18" s="63">
        <f t="shared" si="11"/>
        <v>3225.6097500000001</v>
      </c>
      <c r="AG18" s="64">
        <f t="shared" si="7"/>
        <v>154.07552324999997</v>
      </c>
      <c r="AH18" s="65">
        <f t="shared" si="8"/>
        <v>24291.44025</v>
      </c>
      <c r="AI18" s="57">
        <f t="shared" si="8"/>
        <v>1160.3128267499999</v>
      </c>
      <c r="AJ18" s="58"/>
      <c r="AK18" s="66" t="str">
        <f t="shared" si="9"/>
        <v>Falta por Depreciar</v>
      </c>
      <c r="AL18" s="58"/>
    </row>
    <row r="19" spans="1:38" s="67" customFormat="1" x14ac:dyDescent="0.25">
      <c r="A19" s="72"/>
      <c r="B19" s="41">
        <v>14</v>
      </c>
      <c r="C19" s="42" t="s">
        <v>78</v>
      </c>
      <c r="D19" s="44" t="s">
        <v>72</v>
      </c>
      <c r="E19" s="43" t="s">
        <v>0</v>
      </c>
      <c r="F19" s="43" t="s">
        <v>48</v>
      </c>
      <c r="G19" s="43" t="s">
        <v>73</v>
      </c>
      <c r="H19" s="75" t="s">
        <v>74</v>
      </c>
      <c r="I19" s="46">
        <v>1</v>
      </c>
      <c r="J19" s="47" t="s">
        <v>35</v>
      </c>
      <c r="K19" s="47" t="s">
        <v>75</v>
      </c>
      <c r="L19" s="47" t="s">
        <v>79</v>
      </c>
      <c r="M19" s="49" t="s">
        <v>37</v>
      </c>
      <c r="N19" s="76" t="s">
        <v>77</v>
      </c>
      <c r="O19" s="70">
        <v>45658</v>
      </c>
      <c r="P19" s="52">
        <f t="shared" si="17"/>
        <v>20.935250985753182</v>
      </c>
      <c r="Q19" s="53">
        <v>27795</v>
      </c>
      <c r="R19" s="77">
        <v>1327.665</v>
      </c>
      <c r="S19" s="55">
        <f t="shared" si="0"/>
        <v>277.95</v>
      </c>
      <c r="T19" s="56">
        <f t="shared" si="0"/>
        <v>13.27665</v>
      </c>
      <c r="U19" s="55">
        <f t="shared" si="1"/>
        <v>27517.05</v>
      </c>
      <c r="V19" s="57">
        <f t="shared" si="1"/>
        <v>1314.3883499999999</v>
      </c>
      <c r="W19" s="58"/>
      <c r="X19" s="59">
        <v>5</v>
      </c>
      <c r="Y19" s="58"/>
      <c r="Z19" s="60">
        <f t="shared" si="2"/>
        <v>5503.41</v>
      </c>
      <c r="AA19" s="55">
        <f t="shared" si="3"/>
        <v>458.61750000000001</v>
      </c>
      <c r="AB19" s="61">
        <f t="shared" si="4"/>
        <v>262.87766999999997</v>
      </c>
      <c r="AC19" s="61">
        <f t="shared" si="5"/>
        <v>21.906472499999996</v>
      </c>
      <c r="AD19" s="62">
        <f t="shared" si="14"/>
        <v>7.0333333333333332</v>
      </c>
      <c r="AE19" s="58"/>
      <c r="AF19" s="63">
        <f t="shared" si="11"/>
        <v>3225.6097500000001</v>
      </c>
      <c r="AG19" s="64">
        <f t="shared" si="7"/>
        <v>154.07552324999997</v>
      </c>
      <c r="AH19" s="65">
        <f t="shared" si="8"/>
        <v>24291.44025</v>
      </c>
      <c r="AI19" s="57">
        <f t="shared" si="8"/>
        <v>1160.3128267499999</v>
      </c>
      <c r="AJ19" s="58"/>
      <c r="AK19" s="66" t="str">
        <f t="shared" si="9"/>
        <v>Falta por Depreciar</v>
      </c>
      <c r="AL19" s="58"/>
    </row>
    <row r="20" spans="1:38" s="31" customFormat="1" ht="15" thickBot="1" x14ac:dyDescent="0.35">
      <c r="A20"/>
      <c r="B20" s="78"/>
      <c r="C20" s="79"/>
      <c r="D20" s="80"/>
      <c r="E20" s="81"/>
      <c r="F20" s="82"/>
      <c r="G20" s="82"/>
      <c r="H20" s="83"/>
      <c r="I20" s="84"/>
      <c r="J20" s="81"/>
      <c r="K20" s="81"/>
      <c r="L20" s="81"/>
      <c r="M20" s="81"/>
      <c r="N20" s="81"/>
      <c r="O20" s="81"/>
      <c r="P20" s="79"/>
      <c r="Q20" s="79"/>
      <c r="X20" s="79"/>
      <c r="AD20" s="85"/>
      <c r="AE20" s="85"/>
      <c r="AF20" s="85"/>
      <c r="AG20" s="85"/>
      <c r="AH20" s="85"/>
      <c r="AI20" s="85"/>
      <c r="AJ20" s="85"/>
    </row>
    <row r="21" spans="1:38" s="31" customFormat="1" ht="13.5" customHeight="1" thickBot="1" x14ac:dyDescent="0.35">
      <c r="A21"/>
      <c r="B21"/>
      <c r="C21" s="1"/>
      <c r="D21" s="1"/>
      <c r="E21" s="1"/>
      <c r="F21" s="1"/>
      <c r="G21" s="1"/>
      <c r="H21" s="3"/>
      <c r="I21" s="3"/>
      <c r="J21" s="1"/>
      <c r="K21" s="1"/>
      <c r="L21" s="86" t="s">
        <v>80</v>
      </c>
      <c r="M21" s="87"/>
      <c r="N21" s="87"/>
      <c r="O21" s="87"/>
      <c r="P21" s="88"/>
      <c r="Q21" s="89">
        <f>SUM(Q6:Q19)</f>
        <v>400024.98</v>
      </c>
      <c r="R21" s="90">
        <f>SUM(R6:R19)</f>
        <v>16551.690493063928</v>
      </c>
      <c r="S21" s="89">
        <f>SUM(S6:S19)</f>
        <v>4000.2497999999996</v>
      </c>
      <c r="T21" s="91">
        <f>SUM(T6:T19)</f>
        <v>165.51690493063924</v>
      </c>
      <c r="U21" s="89">
        <f>SUM(U6:U19)</f>
        <v>396024.73019999999</v>
      </c>
      <c r="V21" s="92">
        <f>SUM(V6:V19)</f>
        <v>16386.173588133286</v>
      </c>
      <c r="X21" s="79"/>
      <c r="Z21" s="89">
        <f>SUM(Z6:Z19)</f>
        <v>79204.946040000024</v>
      </c>
      <c r="AA21" s="89">
        <f>SUM(AA6:AA19)</f>
        <v>6600.4121700000014</v>
      </c>
      <c r="AB21" s="91">
        <f>SUM(AB6:AB19)</f>
        <v>3277.2347176266567</v>
      </c>
      <c r="AC21" s="93">
        <f>SUM(AC6:AC19)</f>
        <v>273.10289313555484</v>
      </c>
      <c r="AF21" s="89">
        <f>SUM(AF6:AF19)</f>
        <v>101705.47647699999</v>
      </c>
      <c r="AG21" s="91">
        <f>SUM(AG6:AG19)</f>
        <v>4155.3349592392278</v>
      </c>
      <c r="AH21" s="89">
        <f>SUM(AH6:AH19)</f>
        <v>294319.25372299994</v>
      </c>
      <c r="AI21" s="92">
        <f>SUM(AI6:AI19)</f>
        <v>12230.83862889406</v>
      </c>
    </row>
    <row r="22" spans="1:38" s="31" customFormat="1" ht="13.5" customHeight="1" thickBot="1" x14ac:dyDescent="0.35">
      <c r="A22"/>
      <c r="B22"/>
      <c r="C22" s="1"/>
      <c r="D22" s="1"/>
      <c r="E22" s="1"/>
      <c r="F22" s="1"/>
      <c r="G22" s="1"/>
      <c r="H22" s="3"/>
      <c r="I22" s="3"/>
      <c r="J22" s="1"/>
      <c r="K22" s="1"/>
      <c r="L22" s="1"/>
      <c r="M22" s="1"/>
      <c r="N22" s="1"/>
      <c r="O22" s="3"/>
      <c r="P22" s="79"/>
      <c r="U22" s="94"/>
      <c r="V22" s="94"/>
      <c r="X22" s="79"/>
      <c r="AB22" s="95"/>
    </row>
    <row r="23" spans="1:38" s="31" customFormat="1" ht="15" customHeight="1" x14ac:dyDescent="0.3">
      <c r="A23"/>
      <c r="B23" s="96" t="str">
        <f>B4</f>
        <v>Ítems</v>
      </c>
      <c r="C23" s="97" t="str">
        <f>C4</f>
        <v>Nº del Activo</v>
      </c>
      <c r="D23" s="97" t="str">
        <f>D4</f>
        <v>Ubicación</v>
      </c>
      <c r="E23" s="97" t="str">
        <f>E4</f>
        <v>Tipo de Activo</v>
      </c>
      <c r="F23" s="97" t="str">
        <f>F4</f>
        <v>Nombre del Activo</v>
      </c>
      <c r="G23" s="98"/>
      <c r="H23" s="98"/>
      <c r="I23" s="97" t="str">
        <f>I4</f>
        <v>Cantidad</v>
      </c>
      <c r="J23" s="97" t="str">
        <f>J4</f>
        <v>Marca</v>
      </c>
      <c r="K23" s="97" t="str">
        <f>K4</f>
        <v>Modelo</v>
      </c>
      <c r="L23" s="97" t="str">
        <f>L4</f>
        <v>Serie</v>
      </c>
      <c r="M23" s="97" t="str">
        <f>M4</f>
        <v>Estado Físico</v>
      </c>
      <c r="N23" s="98"/>
      <c r="O23" s="99" t="s">
        <v>81</v>
      </c>
      <c r="P23" s="14" t="s">
        <v>16</v>
      </c>
      <c r="Q23" s="100" t="s">
        <v>82</v>
      </c>
      <c r="R23" s="101"/>
      <c r="S23" s="102" t="s">
        <v>18</v>
      </c>
      <c r="T23" s="101"/>
      <c r="U23" s="102" t="s">
        <v>19</v>
      </c>
      <c r="V23" s="103"/>
      <c r="W23" s="1"/>
      <c r="X23" s="104"/>
      <c r="Y23" s="1"/>
      <c r="Z23" s="104"/>
      <c r="AC23" s="1"/>
      <c r="AD23" s="1"/>
      <c r="AE23" s="1"/>
      <c r="AF23" s="105" t="s">
        <v>24</v>
      </c>
      <c r="AG23" s="106"/>
      <c r="AH23" s="107" t="s">
        <v>25</v>
      </c>
      <c r="AI23" s="108"/>
      <c r="AJ23" s="1"/>
      <c r="AK23" s="1"/>
    </row>
    <row r="24" spans="1:38" s="31" customFormat="1" ht="15" thickBot="1" x14ac:dyDescent="0.35">
      <c r="A24"/>
      <c r="B24" s="109"/>
      <c r="C24" s="110"/>
      <c r="D24" s="110"/>
      <c r="E24" s="110"/>
      <c r="F24" s="110"/>
      <c r="G24" s="111"/>
      <c r="H24" s="111"/>
      <c r="I24" s="110"/>
      <c r="J24" s="110"/>
      <c r="K24" s="110"/>
      <c r="L24" s="110"/>
      <c r="M24" s="110"/>
      <c r="N24" s="111"/>
      <c r="O24" s="112"/>
      <c r="P24" s="113"/>
      <c r="Q24" s="114" t="s">
        <v>27</v>
      </c>
      <c r="R24" s="115" t="s">
        <v>28</v>
      </c>
      <c r="S24" s="115" t="s">
        <v>27</v>
      </c>
      <c r="T24" s="115" t="s">
        <v>28</v>
      </c>
      <c r="U24" s="115" t="s">
        <v>27</v>
      </c>
      <c r="V24" s="116" t="s">
        <v>28</v>
      </c>
      <c r="W24" s="1"/>
      <c r="Y24" s="1"/>
      <c r="AC24" s="1"/>
      <c r="AD24" s="1"/>
      <c r="AE24" s="1"/>
      <c r="AF24" s="36" t="s">
        <v>27</v>
      </c>
      <c r="AG24" s="117" t="s">
        <v>28</v>
      </c>
      <c r="AH24" s="118" t="s">
        <v>27</v>
      </c>
      <c r="AI24" s="38" t="s">
        <v>28</v>
      </c>
      <c r="AJ24" s="1"/>
      <c r="AK24" s="1"/>
    </row>
    <row r="25" spans="1:38" s="31" customFormat="1" x14ac:dyDescent="0.3">
      <c r="A25"/>
      <c r="B25" s="119"/>
      <c r="C25" s="120"/>
      <c r="D25" s="120"/>
      <c r="E25" s="120"/>
      <c r="F25" s="120"/>
      <c r="G25" s="120"/>
      <c r="H25" s="121"/>
      <c r="I25" s="121"/>
      <c r="J25" s="120"/>
      <c r="K25" s="122"/>
      <c r="L25" s="122"/>
      <c r="M25" s="123"/>
      <c r="N25" s="123"/>
      <c r="O25" s="121"/>
      <c r="P25" s="124"/>
      <c r="Q25" s="125"/>
      <c r="R25" s="126"/>
      <c r="S25" s="127"/>
      <c r="T25" s="126"/>
      <c r="U25" s="127"/>
      <c r="V25" s="128"/>
      <c r="W25" s="1"/>
      <c r="X25" s="94"/>
      <c r="Y25" s="1"/>
      <c r="AC25" s="1"/>
      <c r="AD25" s="1"/>
      <c r="AE25" s="1"/>
      <c r="AF25" s="125"/>
      <c r="AG25" s="129"/>
      <c r="AH25" s="130"/>
      <c r="AI25" s="131"/>
      <c r="AJ25" s="1"/>
      <c r="AK25" s="1"/>
    </row>
    <row r="26" spans="1:38" s="31" customFormat="1" x14ac:dyDescent="0.3">
      <c r="A26"/>
      <c r="B26" s="119"/>
      <c r="C26" s="120"/>
      <c r="D26" s="120"/>
      <c r="E26" s="120"/>
      <c r="F26" s="120"/>
      <c r="G26" s="120"/>
      <c r="H26" s="121"/>
      <c r="I26" s="121"/>
      <c r="J26" s="120"/>
      <c r="K26" s="122"/>
      <c r="L26" s="122"/>
      <c r="M26" s="123"/>
      <c r="N26" s="123"/>
      <c r="O26" s="121"/>
      <c r="P26" s="124"/>
      <c r="Q26" s="132"/>
      <c r="R26" s="133"/>
      <c r="S26" s="133"/>
      <c r="T26" s="133"/>
      <c r="U26" s="133"/>
      <c r="V26" s="134"/>
      <c r="W26" s="1"/>
      <c r="Y26" s="1"/>
      <c r="AC26" s="1"/>
      <c r="AD26" s="1"/>
      <c r="AE26" s="1"/>
      <c r="AF26" s="135"/>
      <c r="AG26" s="136"/>
      <c r="AH26" s="136"/>
      <c r="AI26" s="134"/>
      <c r="AJ26" s="1"/>
      <c r="AK26" s="1"/>
    </row>
    <row r="27" spans="1:38" s="31" customFormat="1" ht="15" thickBot="1" x14ac:dyDescent="0.35">
      <c r="A27"/>
      <c r="B27" s="137"/>
      <c r="C27" s="138"/>
      <c r="D27" s="138"/>
      <c r="E27" s="138"/>
      <c r="F27" s="138"/>
      <c r="G27" s="138"/>
      <c r="H27" s="139"/>
      <c r="I27" s="139"/>
      <c r="J27" s="138"/>
      <c r="K27" s="140"/>
      <c r="L27" s="140"/>
      <c r="M27" s="141"/>
      <c r="N27" s="141"/>
      <c r="O27" s="139"/>
      <c r="P27" s="142"/>
      <c r="Q27" s="143"/>
      <c r="R27" s="144"/>
      <c r="S27" s="144"/>
      <c r="T27" s="144"/>
      <c r="U27" s="144"/>
      <c r="V27" s="145"/>
      <c r="W27" s="1"/>
      <c r="Y27" s="1"/>
      <c r="AC27" s="1"/>
      <c r="AD27" s="1"/>
      <c r="AE27" s="1"/>
      <c r="AF27" s="146"/>
      <c r="AG27" s="147"/>
      <c r="AH27" s="147"/>
      <c r="AI27" s="145"/>
      <c r="AJ27" s="1"/>
      <c r="AK27" s="1"/>
    </row>
    <row r="28" spans="1:38" s="31" customFormat="1" x14ac:dyDescent="0.3">
      <c r="A28"/>
      <c r="H28" s="79"/>
      <c r="I28" s="79"/>
      <c r="J28" s="148"/>
      <c r="K28" s="148"/>
      <c r="L28" s="148"/>
      <c r="M28" s="148" t="s">
        <v>83</v>
      </c>
      <c r="N28" s="148"/>
      <c r="O28" s="148"/>
      <c r="P28" s="148"/>
      <c r="Q28" s="149">
        <f>SUM(Q25:Q27)</f>
        <v>0</v>
      </c>
      <c r="R28" s="150">
        <f>SUM(R25:R27)</f>
        <v>0</v>
      </c>
      <c r="S28" s="151">
        <f t="shared" ref="S28:V28" si="18">SUM(S25:S27)</f>
        <v>0</v>
      </c>
      <c r="T28" s="150">
        <f t="shared" si="18"/>
        <v>0</v>
      </c>
      <c r="U28" s="151">
        <f t="shared" si="18"/>
        <v>0</v>
      </c>
      <c r="V28" s="152">
        <f t="shared" si="18"/>
        <v>0</v>
      </c>
      <c r="W28" s="1"/>
      <c r="Y28" s="1"/>
      <c r="AC28" s="1"/>
      <c r="AD28" s="1"/>
      <c r="AE28" s="1"/>
      <c r="AF28" s="149">
        <f>SUM(AF25:AF27)</f>
        <v>0</v>
      </c>
      <c r="AG28" s="153">
        <f>SUM(AG25:AG27)</f>
        <v>0</v>
      </c>
      <c r="AH28" s="154">
        <f>SUM(AH25:AH27)</f>
        <v>0</v>
      </c>
      <c r="AI28" s="155">
        <f>SUM(AI25:AI27)</f>
        <v>0</v>
      </c>
      <c r="AJ28" s="1"/>
      <c r="AK28" s="1"/>
    </row>
    <row r="29" spans="1:38" s="31" customFormat="1" ht="18" thickBot="1" x14ac:dyDescent="0.35">
      <c r="A29"/>
      <c r="H29" s="79"/>
      <c r="I29" s="79"/>
      <c r="J29" s="148"/>
      <c r="K29" s="148"/>
      <c r="L29" s="148"/>
      <c r="M29" s="156" t="s">
        <v>84</v>
      </c>
      <c r="N29" s="156"/>
      <c r="O29" s="156"/>
      <c r="P29" s="157"/>
      <c r="Q29" s="158">
        <f>Q21+Q28</f>
        <v>400024.98</v>
      </c>
      <c r="R29" s="159">
        <f>R21+R28</f>
        <v>16551.690493063928</v>
      </c>
      <c r="S29" s="158">
        <f t="shared" ref="S29:V29" si="19">S21+S28</f>
        <v>4000.2497999999996</v>
      </c>
      <c r="T29" s="159">
        <f t="shared" si="19"/>
        <v>165.51690493063924</v>
      </c>
      <c r="U29" s="158">
        <f t="shared" si="19"/>
        <v>396024.73019999999</v>
      </c>
      <c r="V29" s="160">
        <f t="shared" si="19"/>
        <v>16386.173588133286</v>
      </c>
      <c r="W29" s="1"/>
      <c r="Y29" s="1"/>
      <c r="AC29" s="1"/>
      <c r="AD29" s="1"/>
      <c r="AE29" s="1"/>
      <c r="AF29" s="158">
        <f>AF21+AF28</f>
        <v>101705.47647699999</v>
      </c>
      <c r="AG29" s="159">
        <f>AG21+AG28</f>
        <v>4155.3349592392278</v>
      </c>
      <c r="AH29" s="158">
        <f>AH21+AH28</f>
        <v>294319.25372299994</v>
      </c>
      <c r="AI29" s="160">
        <f>AI21+AI28</f>
        <v>12230.83862889406</v>
      </c>
      <c r="AJ29" s="1"/>
      <c r="AK29" s="1"/>
    </row>
    <row r="30" spans="1:38" s="31" customFormat="1" x14ac:dyDescent="0.3">
      <c r="A30"/>
      <c r="H30" s="79"/>
      <c r="I30" s="79"/>
      <c r="O30" s="79"/>
      <c r="P30" s="79"/>
      <c r="W30" s="1"/>
      <c r="Y30" s="1"/>
      <c r="AE30" s="1"/>
      <c r="AF30" s="94"/>
      <c r="AJ30" s="1"/>
      <c r="AK30" s="1"/>
    </row>
  </sheetData>
  <mergeCells count="46">
    <mergeCell ref="AF23:AG23"/>
    <mergeCell ref="AH23:AI23"/>
    <mergeCell ref="J28:L28"/>
    <mergeCell ref="M28:P28"/>
    <mergeCell ref="J29:L29"/>
    <mergeCell ref="M29:P29"/>
    <mergeCell ref="M23:M24"/>
    <mergeCell ref="O23:O24"/>
    <mergeCell ref="P23:P24"/>
    <mergeCell ref="Q23:R23"/>
    <mergeCell ref="S23:T23"/>
    <mergeCell ref="U23:V23"/>
    <mergeCell ref="L21:P21"/>
    <mergeCell ref="B23:B24"/>
    <mergeCell ref="C23:C24"/>
    <mergeCell ref="D23:D24"/>
    <mergeCell ref="E23:E24"/>
    <mergeCell ref="F23:F24"/>
    <mergeCell ref="I23:I24"/>
    <mergeCell ref="J23:J24"/>
    <mergeCell ref="K23:K24"/>
    <mergeCell ref="L23:L24"/>
    <mergeCell ref="X4:X5"/>
    <mergeCell ref="Z4:AA4"/>
    <mergeCell ref="AB4:AC4"/>
    <mergeCell ref="AF4:AG4"/>
    <mergeCell ref="AH4:AI4"/>
    <mergeCell ref="AK4:AK5"/>
    <mergeCell ref="N4:N5"/>
    <mergeCell ref="O4:O5"/>
    <mergeCell ref="P4:P5"/>
    <mergeCell ref="Q4:R4"/>
    <mergeCell ref="S4:T4"/>
    <mergeCell ref="U4:V4"/>
    <mergeCell ref="H4:H5"/>
    <mergeCell ref="I4:I5"/>
    <mergeCell ref="J4:J5"/>
    <mergeCell ref="K4:K5"/>
    <mergeCell ref="L4:L5"/>
    <mergeCell ref="M4:M5"/>
    <mergeCell ref="B4:B5"/>
    <mergeCell ref="C4:C5"/>
    <mergeCell ref="D4:D5"/>
    <mergeCell ref="E4:E5"/>
    <mergeCell ref="F4:F5"/>
    <mergeCell ref="G4:G5"/>
  </mergeCells>
  <pageMargins left="0.70866141732283472" right="0.70866141732283472" top="0.74803149606299213" bottom="0.74803149606299213" header="0.31496062992125984" footer="0.31496062992125984"/>
  <pageSetup paperSize="5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(5)-EQUIPO DE COMPUTO</vt:lpstr>
      <vt:lpstr>'(5)-EQUIPO DE COMPUTO'!Área_de_impresión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Wilmer Carias</dc:creator>
  <cp:lastModifiedBy>Wilmer Carias</cp:lastModifiedBy>
  <dcterms:created xsi:type="dcterms:W3CDTF">2025-08-13T19:19:04Z</dcterms:created>
  <dcterms:modified xsi:type="dcterms:W3CDTF">2025-08-13T19:20:32Z</dcterms:modified>
</cp:coreProperties>
</file>